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draeksioglu/Desktop/ADR/11-Working Groups/2025/March 21 workshop/"/>
    </mc:Choice>
  </mc:AlternateContent>
  <xr:revisionPtr revIDLastSave="0" documentId="13_ncr:1_{6036D843-AAB9-FC40-AA6B-94E12A3EBD8A}" xr6:coauthVersionLast="47" xr6:coauthVersionMax="47" xr10:uidLastSave="{00000000-0000-0000-0000-000000000000}"/>
  <bookViews>
    <workbookView xWindow="12120" yWindow="2500" windowWidth="23260" windowHeight="14020" xr2:uid="{00000000-000D-0000-FFFF-FFFF00000000}"/>
  </bookViews>
  <sheets>
    <sheet name="1-YR Budg" sheetId="3" r:id="rId1"/>
  </sheets>
  <definedNames>
    <definedName name="_xlnm.Print_Area" localSheetId="0">'1-YR Budg'!$A$1:$L$52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3" l="1"/>
  <c r="J13" i="3"/>
  <c r="J18" i="3" s="1"/>
  <c r="L25" i="3"/>
  <c r="K47" i="3"/>
  <c r="L47" i="3"/>
  <c r="K48" i="3"/>
  <c r="L48" i="3"/>
  <c r="K49" i="3"/>
  <c r="L49" i="3"/>
  <c r="K50" i="3"/>
  <c r="L50" i="3"/>
  <c r="L24" i="3"/>
  <c r="L23" i="3"/>
  <c r="K18" i="3"/>
  <c r="I13" i="3"/>
  <c r="I8" i="3"/>
  <c r="J8" i="3"/>
  <c r="K8" i="3"/>
  <c r="I9" i="3"/>
  <c r="K14" i="3"/>
  <c r="K19" i="3" s="1"/>
  <c r="J14" i="3"/>
  <c r="J19" i="3" s="1"/>
  <c r="K12" i="3"/>
  <c r="J12" i="3"/>
  <c r="K11" i="3"/>
  <c r="J11" i="3"/>
  <c r="J17" i="3" s="1"/>
  <c r="I11" i="3"/>
  <c r="K43" i="3"/>
  <c r="L43" i="3"/>
  <c r="K44" i="3"/>
  <c r="L44" i="3"/>
  <c r="K45" i="3"/>
  <c r="L45" i="3"/>
  <c r="K46" i="3"/>
  <c r="L46" i="3"/>
  <c r="S56" i="3"/>
  <c r="S55" i="3"/>
  <c r="S54" i="3"/>
  <c r="S53" i="3"/>
  <c r="S52" i="3"/>
  <c r="S51" i="3"/>
  <c r="S49" i="3"/>
  <c r="S48" i="3"/>
  <c r="S47" i="3"/>
  <c r="S46" i="3"/>
  <c r="S45" i="3"/>
  <c r="S44" i="3"/>
  <c r="S43" i="3"/>
  <c r="L13" i="3" l="1"/>
  <c r="J20" i="3"/>
  <c r="L11" i="3"/>
  <c r="K17" i="3"/>
  <c r="K20" i="3"/>
  <c r="I10" i="3"/>
  <c r="I12" i="3"/>
  <c r="L12" i="3" s="1"/>
  <c r="I14" i="3"/>
  <c r="I33" i="3"/>
  <c r="K33" i="3" s="1"/>
  <c r="J9" i="3"/>
  <c r="J10" i="3"/>
  <c r="J33" i="3"/>
  <c r="L33" i="3" s="1"/>
  <c r="T98" i="3"/>
  <c r="T99" i="3"/>
  <c r="T100" i="3"/>
  <c r="T101" i="3"/>
  <c r="I42" i="3"/>
  <c r="K42" i="3" s="1"/>
  <c r="L42" i="3"/>
  <c r="L32" i="3"/>
  <c r="K32" i="3"/>
  <c r="L31" i="3"/>
  <c r="K31" i="3"/>
  <c r="L30" i="3"/>
  <c r="K30" i="3"/>
  <c r="L29" i="3"/>
  <c r="K29" i="3"/>
  <c r="L28" i="3"/>
  <c r="K28" i="3"/>
  <c r="L27" i="3"/>
  <c r="K27" i="3"/>
  <c r="X97" i="3"/>
  <c r="X101" i="3" s="1"/>
  <c r="U101" i="3"/>
  <c r="S101" i="3"/>
  <c r="AA97" i="3"/>
  <c r="AA101" i="3" s="1"/>
  <c r="U100" i="3"/>
  <c r="S100" i="3"/>
  <c r="W97" i="3"/>
  <c r="W100" i="3" s="1"/>
  <c r="V97" i="3"/>
  <c r="U99" i="3"/>
  <c r="U98" i="3"/>
  <c r="S99" i="3"/>
  <c r="Y97" i="3"/>
  <c r="Y98" i="3" s="1"/>
  <c r="S98" i="3"/>
  <c r="AC97" i="3"/>
  <c r="AC100" i="3" s="1"/>
  <c r="AB97" i="3"/>
  <c r="AB101" i="3" s="1"/>
  <c r="Z97" i="3"/>
  <c r="Z101" i="3" s="1"/>
  <c r="U97" i="3"/>
  <c r="T97" i="3"/>
  <c r="AB96" i="3"/>
  <c r="Z96" i="3"/>
  <c r="X96" i="3"/>
  <c r="V96" i="3"/>
  <c r="T96" i="3"/>
  <c r="L14" i="3" l="1"/>
  <c r="I19" i="3"/>
  <c r="L19" i="3" s="1"/>
  <c r="I17" i="3"/>
  <c r="K10" i="3"/>
  <c r="L10" i="3" s="1"/>
  <c r="K9" i="3"/>
  <c r="L9" i="3"/>
  <c r="K15" i="3"/>
  <c r="K21" i="3" s="1"/>
  <c r="I15" i="3"/>
  <c r="L8" i="3"/>
  <c r="AC98" i="3"/>
  <c r="AC101" i="3"/>
  <c r="AC99" i="3"/>
  <c r="W99" i="3"/>
  <c r="Z99" i="3"/>
  <c r="Z98" i="3"/>
  <c r="Z102" i="3" s="1"/>
  <c r="Z100" i="3"/>
  <c r="U102" i="3"/>
  <c r="AA98" i="3"/>
  <c r="X98" i="3"/>
  <c r="AA100" i="3"/>
  <c r="T102" i="3"/>
  <c r="Y100" i="3"/>
  <c r="Y101" i="3"/>
  <c r="Y99" i="3"/>
  <c r="Y102" i="3" s="1"/>
  <c r="I18" i="3"/>
  <c r="L18" i="3" s="1"/>
  <c r="V99" i="3"/>
  <c r="V101" i="3"/>
  <c r="V100" i="3"/>
  <c r="V98" i="3"/>
  <c r="AB98" i="3"/>
  <c r="AB100" i="3"/>
  <c r="AB99" i="3"/>
  <c r="J15" i="3"/>
  <c r="J21" i="3" s="1"/>
  <c r="W98" i="3"/>
  <c r="W101" i="3"/>
  <c r="AA99" i="3"/>
  <c r="X100" i="3"/>
  <c r="X99" i="3"/>
  <c r="I39" i="3" l="1"/>
  <c r="K39" i="3" s="1"/>
  <c r="D40" i="3" s="1"/>
  <c r="I40" i="3" s="1"/>
  <c r="K40" i="3" s="1"/>
  <c r="I20" i="3"/>
  <c r="L20" i="3" s="1"/>
  <c r="L17" i="3"/>
  <c r="AC102" i="3"/>
  <c r="L15" i="3"/>
  <c r="AA102" i="3"/>
  <c r="W102" i="3"/>
  <c r="X102" i="3"/>
  <c r="V102" i="3"/>
  <c r="AB102" i="3"/>
  <c r="I21" i="3" l="1"/>
  <c r="I51" i="3"/>
  <c r="J35" i="3" l="1"/>
  <c r="J51" i="3"/>
  <c r="L51" i="3" s="1"/>
  <c r="I35" i="3"/>
  <c r="I36" i="3" s="1"/>
  <c r="K51" i="3"/>
  <c r="L21" i="3"/>
  <c r="I52" i="3" l="1"/>
  <c r="K35" i="3"/>
  <c r="J37" i="3"/>
  <c r="L35" i="3"/>
  <c r="D38" i="3" l="1"/>
  <c r="J38" i="3" s="1"/>
  <c r="L37" i="3"/>
  <c r="K36" i="3"/>
  <c r="K52" i="3"/>
  <c r="L38" i="3" l="1"/>
  <c r="J52" i="3"/>
  <c r="L5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Jimmie Brescia</author>
    <author>Noel Sharif</author>
    <author xml:space="preserve"> </author>
  </authors>
  <commentList>
    <comment ref="A1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At the bottom of this screen, click the tab appropriate for the number of proposed budget years. </t>
        </r>
      </text>
    </comment>
    <comment ref="B2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Enter the name of the agency or org. that will issue an award or a subaward </t>
        </r>
        <r>
          <rPr>
            <b/>
            <sz val="10"/>
            <color rgb="FF000000"/>
            <rFont val="Tahoma"/>
            <family val="2"/>
          </rPr>
          <t>directly</t>
        </r>
        <r>
          <rPr>
            <sz val="10"/>
            <color rgb="FF000000"/>
            <rFont val="Tahoma"/>
            <family val="2"/>
          </rPr>
          <t xml:space="preserve"> to UAF if the application is funded. </t>
        </r>
      </text>
    </comment>
    <comment ref="B3" authorId="0" shapeId="0" xr:uid="{00000000-0006-0000-0000-000003000000}">
      <text>
        <r>
          <rPr>
            <sz val="10"/>
            <color rgb="FF000000"/>
            <rFont val="Tahoma"/>
            <family val="2"/>
          </rPr>
          <t>Enter the proposed grant start date.</t>
        </r>
      </text>
    </comment>
    <comment ref="B4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Enter the UAF PI name. 
</t>
        </r>
      </text>
    </comment>
    <comment ref="B5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Enter the UAF PI Department/College. </t>
        </r>
      </text>
    </comment>
    <comment ref="C8" authorId="1" shapeId="0" xr:uid="{00000000-0006-0000-0000-00000E000000}">
      <text>
        <r>
          <rPr>
            <sz val="9"/>
            <color rgb="FF000000"/>
            <rFont val="Tahoma"/>
            <family val="2"/>
          </rPr>
          <t>9 or 12 month appointment</t>
        </r>
      </text>
    </comment>
    <comment ref="E8" authorId="1" shapeId="0" xr:uid="{00000000-0006-0000-0000-00000F000000}">
      <text>
        <r>
          <rPr>
            <sz val="9"/>
            <color rgb="FF000000"/>
            <rFont val="Tahoma"/>
            <family val="2"/>
          </rPr>
          <t>Non-classified (NonCL) or Classified (Class)</t>
        </r>
      </text>
    </comment>
    <comment ref="C9" authorId="1" shapeId="0" xr:uid="{00000000-0006-0000-0000-000010000000}">
      <text>
        <r>
          <rPr>
            <sz val="9"/>
            <color indexed="81"/>
            <rFont val="Tahoma"/>
            <family val="2"/>
          </rPr>
          <t>9 or 12 month appointment</t>
        </r>
      </text>
    </comment>
    <comment ref="E9" authorId="1" shapeId="0" xr:uid="{00000000-0006-0000-0000-000011000000}">
      <text>
        <r>
          <rPr>
            <sz val="9"/>
            <color indexed="81"/>
            <rFont val="Tahoma"/>
            <family val="2"/>
          </rPr>
          <t>Non-classified (NonCL) or Classified (Class)</t>
        </r>
      </text>
    </comment>
    <comment ref="C10" authorId="1" shapeId="0" xr:uid="{00000000-0006-0000-0000-000012000000}">
      <text>
        <r>
          <rPr>
            <sz val="9"/>
            <color indexed="81"/>
            <rFont val="Tahoma"/>
            <family val="2"/>
          </rPr>
          <t>9 or 12 month appointment</t>
        </r>
      </text>
    </comment>
    <comment ref="E10" authorId="1" shapeId="0" xr:uid="{00000000-0006-0000-0000-000013000000}">
      <text>
        <r>
          <rPr>
            <sz val="9"/>
            <color indexed="81"/>
            <rFont val="Tahoma"/>
            <family val="2"/>
          </rPr>
          <t>Non-classified (NonCL) or Classified (Class)</t>
        </r>
      </text>
    </comment>
    <comment ref="D11" authorId="0" shapeId="0" xr:uid="{00000000-0006-0000-0000-000014000000}">
      <text>
        <r>
          <rPr>
            <sz val="10"/>
            <color indexed="81"/>
            <rFont val="Tahoma"/>
            <family val="2"/>
          </rPr>
          <t xml:space="preserve">Enter the number of doctoral GRAs. </t>
        </r>
        <r>
          <rPr>
            <b/>
            <sz val="10"/>
            <color indexed="81"/>
            <rFont val="Tahoma"/>
            <family val="2"/>
          </rPr>
          <t xml:space="preserve"> </t>
        </r>
      </text>
    </comment>
    <comment ref="E11" authorId="0" shapeId="0" xr:uid="{00000000-0006-0000-0000-000015000000}">
      <text>
        <r>
          <rPr>
            <sz val="10"/>
            <color indexed="81"/>
            <rFont val="Tahoma"/>
            <family val="2"/>
          </rPr>
          <t xml:space="preserve">Enter # months of support for </t>
        </r>
        <r>
          <rPr>
            <u/>
            <sz val="10"/>
            <color indexed="81"/>
            <rFont val="Tahoma"/>
            <family val="2"/>
          </rPr>
          <t>one</t>
        </r>
        <r>
          <rPr>
            <sz val="10"/>
            <color indexed="81"/>
            <rFont val="Tahoma"/>
            <family val="2"/>
          </rPr>
          <t xml:space="preserve"> doctoral GRA for initial budget period. </t>
        </r>
      </text>
    </comment>
    <comment ref="G11" authorId="0" shapeId="0" xr:uid="{00000000-0006-0000-0000-000016000000}">
      <text>
        <r>
          <rPr>
            <sz val="10"/>
            <color indexed="81"/>
            <rFont val="Tahoma"/>
            <family val="2"/>
          </rPr>
          <t xml:space="preserve">Enter PhD GRA monthly salary (note: appointed students are paid a salary, not a stipend). </t>
        </r>
      </text>
    </comment>
    <comment ref="D12" authorId="0" shapeId="0" xr:uid="{00000000-0006-0000-0000-000017000000}">
      <text>
        <r>
          <rPr>
            <sz val="10"/>
            <color indexed="81"/>
            <rFont val="Tahoma"/>
            <family val="2"/>
          </rPr>
          <t>Enter the number of Masters GRAs.</t>
        </r>
      </text>
    </comment>
    <comment ref="E12" authorId="0" shapeId="0" xr:uid="{00000000-0006-0000-0000-000018000000}">
      <text>
        <r>
          <rPr>
            <sz val="10"/>
            <color indexed="81"/>
            <rFont val="Tahoma"/>
            <family val="2"/>
          </rPr>
          <t xml:space="preserve">Enter # months of support for </t>
        </r>
        <r>
          <rPr>
            <u/>
            <sz val="10"/>
            <color indexed="81"/>
            <rFont val="Tahoma"/>
            <family val="2"/>
          </rPr>
          <t>one</t>
        </r>
        <r>
          <rPr>
            <sz val="10"/>
            <color indexed="81"/>
            <rFont val="Tahoma"/>
            <family val="2"/>
          </rPr>
          <t xml:space="preserve"> Master's GRA for initial budget period. </t>
        </r>
      </text>
    </comment>
    <comment ref="G12" authorId="0" shapeId="0" xr:uid="{00000000-0006-0000-0000-000019000000}">
      <text>
        <r>
          <rPr>
            <sz val="10"/>
            <color indexed="81"/>
            <rFont val="Tahoma"/>
            <family val="2"/>
          </rPr>
          <t>Enter Master's GRA monthly salary (note: appointed students are paid a salary, not a stipend).</t>
        </r>
      </text>
    </comment>
    <comment ref="D13" authorId="0" shapeId="0" xr:uid="{00000000-0006-0000-0000-00001A000000}">
      <text>
        <r>
          <rPr>
            <sz val="10"/>
            <color indexed="81"/>
            <rFont val="Tahoma"/>
            <family val="2"/>
          </rPr>
          <t xml:space="preserve">Enter the # of hourly employees. </t>
        </r>
      </text>
    </comment>
    <comment ref="E13" authorId="0" shapeId="0" xr:uid="{00000000-0006-0000-0000-00001B000000}">
      <text>
        <r>
          <rPr>
            <sz val="10"/>
            <color indexed="81"/>
            <rFont val="Tahoma"/>
            <family val="2"/>
          </rPr>
          <t xml:space="preserve">Enter the combined total # hours (not the # hours per employee) for initial budget period. </t>
        </r>
      </text>
    </comment>
    <comment ref="G13" authorId="0" shapeId="0" xr:uid="{00000000-0006-0000-0000-00001C000000}">
      <text>
        <r>
          <rPr>
            <sz val="10"/>
            <color indexed="81"/>
            <rFont val="Tahoma"/>
            <family val="2"/>
          </rPr>
          <t xml:space="preserve">Enter the employee hourly wage rate. </t>
        </r>
      </text>
    </comment>
    <comment ref="D14" authorId="0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Enter the # of hourly students. </t>
        </r>
      </text>
    </comment>
    <comment ref="E14" authorId="0" shapeId="0" xr:uid="{00000000-0006-0000-0000-00001E000000}">
      <text>
        <r>
          <rPr>
            <sz val="10"/>
            <color indexed="81"/>
            <rFont val="Tahoma"/>
            <family val="2"/>
          </rPr>
          <t xml:space="preserve">Enter the combined total # hours (not the # hours per student) for initial budget period. </t>
        </r>
      </text>
    </comment>
    <comment ref="G14" authorId="0" shapeId="0" xr:uid="{00000000-0006-0000-0000-00001F000000}">
      <text>
        <r>
          <rPr>
            <sz val="10"/>
            <color indexed="81"/>
            <rFont val="Tahoma"/>
            <family val="2"/>
          </rPr>
          <t xml:space="preserve">Enter student hourly wage rate. </t>
        </r>
      </text>
    </comment>
    <comment ref="D36" authorId="2" shapeId="0" xr:uid="{00000000-0006-0000-0000-000020000000}">
      <text>
        <r>
          <rPr>
            <sz val="10"/>
            <color indexed="81"/>
            <rFont val="Tahoma"/>
            <family val="2"/>
          </rPr>
          <t>Insert allowed Sponsor rate</t>
        </r>
      </text>
    </comment>
    <comment ref="D37" authorId="2" shapeId="0" xr:uid="{00000000-0006-0000-0000-000021000000}">
      <text>
        <r>
          <rPr>
            <sz val="10"/>
            <color indexed="81"/>
            <rFont val="Tahoma"/>
            <family val="2"/>
          </rPr>
          <t>This rate should be either (1) the difference between full negotiated UA rate and Sponsor rate or (2) the full UA rate if Sponsor does not allow F&amp;A</t>
        </r>
      </text>
    </comment>
    <comment ref="D38" authorId="2" shapeId="0" xr:uid="{00000000-0006-0000-0000-000022000000}">
      <text>
        <r>
          <rPr>
            <sz val="10"/>
            <color indexed="81"/>
            <rFont val="Tahoma"/>
            <family val="2"/>
          </rPr>
          <t>Insert full UA rate for this project</t>
        </r>
      </text>
    </comment>
    <comment ref="D40" authorId="2" shapeId="0" xr:uid="{00000000-0006-0000-0000-000023000000}">
      <text>
        <r>
          <rPr>
            <sz val="10"/>
            <color indexed="81"/>
            <rFont val="Tahoma"/>
            <family val="2"/>
          </rPr>
          <t>Insert UA rate</t>
        </r>
      </text>
    </comment>
  </commentList>
</comments>
</file>

<file path=xl/sharedStrings.xml><?xml version="1.0" encoding="utf-8"?>
<sst xmlns="http://schemas.openxmlformats.org/spreadsheetml/2006/main" count="101" uniqueCount="92">
  <si>
    <t>Total S&amp;W</t>
  </si>
  <si>
    <t>Total FB</t>
  </si>
  <si>
    <t>SALARIES &amp; WAGES</t>
  </si>
  <si>
    <t>FRINGE BENEFITS</t>
  </si>
  <si>
    <t>TOTAL DIRECT COST</t>
  </si>
  <si>
    <t>TOTAL PROJECT COST</t>
  </si>
  <si>
    <t>F &amp; A COST  (MTDC x RATE):</t>
  </si>
  <si>
    <t>Total Salaries + Benefits</t>
  </si>
  <si>
    <t xml:space="preserve">UA Lead Investigator:  </t>
  </si>
  <si>
    <t>Proposed to (Sponsor):</t>
  </si>
  <si>
    <t>SMR</t>
  </si>
  <si>
    <t>hrs @</t>
  </si>
  <si>
    <t xml:space="preserve">  Hourly, non-student(s)</t>
  </si>
  <si>
    <t xml:space="preserve">  Hourly, enrolled student</t>
  </si>
  <si>
    <t>mo. @</t>
  </si>
  <si>
    <t># Credit Hours:</t>
  </si>
  <si>
    <t>TRAVEL - Domestic</t>
  </si>
  <si>
    <t>Subtotal Other Direct Costs</t>
  </si>
  <si>
    <t>JOURNAL PUBLICATION FEES</t>
  </si>
  <si>
    <t>F &amp; A COST  (MTDC x RATE)SUB(S):</t>
  </si>
  <si>
    <t>Date:</t>
  </si>
  <si>
    <t xml:space="preserve">Type </t>
  </si>
  <si>
    <t>mo.</t>
  </si>
  <si>
    <t>(Direct Costs not subject to F&amp;A Cost, with the exception that the first $25K of each subaward is subject to F&amp;A):</t>
  </si>
  <si>
    <t>Proposed Start &amp; End Dates:</t>
  </si>
  <si>
    <t>Base Salary</t>
  </si>
  <si>
    <t>Modified Total Direct Costs (first $25K of each subaward)</t>
  </si>
  <si>
    <t>Modified Total Direct Costs (above subtotal costs subject to F&amp;A Cost)</t>
  </si>
  <si>
    <r>
      <t>BUDGET - University of Arkansas</t>
    </r>
    <r>
      <rPr>
        <sz val="10"/>
        <rFont val="Arial"/>
        <family val="2"/>
      </rPr>
      <t xml:space="preserve">  </t>
    </r>
  </si>
  <si>
    <t xml:space="preserve">  Research Associate (staff)</t>
  </si>
  <si>
    <t xml:space="preserve">  Postdoctoral Associate</t>
  </si>
  <si>
    <t xml:space="preserve">  Graduate Assistant (Ph.D.)</t>
  </si>
  <si>
    <r>
      <t xml:space="preserve">OTHER DIRECT COSTS </t>
    </r>
    <r>
      <rPr>
        <i/>
        <sz val="9"/>
        <color indexed="12"/>
        <rFont val="Arial"/>
        <family val="2"/>
      </rPr>
      <t>(Itemize by type; insert extra rows if needed.)</t>
    </r>
  </si>
  <si>
    <t xml:space="preserve">  Graduate Assistant (Masters)</t>
  </si>
  <si>
    <r>
      <t xml:space="preserve">MATERIALS &amp; SUPPLIES </t>
    </r>
    <r>
      <rPr>
        <sz val="9"/>
        <color indexed="12"/>
        <rFont val="Arial"/>
        <family val="2"/>
      </rPr>
      <t>(not</t>
    </r>
    <r>
      <rPr>
        <i/>
        <sz val="9"/>
        <color indexed="12"/>
        <rFont val="Arial"/>
        <family val="2"/>
      </rPr>
      <t xml:space="preserve"> fees or services, which are "Other"</t>
    </r>
    <r>
      <rPr>
        <sz val="9"/>
        <color indexed="12"/>
        <rFont val="Arial"/>
        <family val="2"/>
      </rPr>
      <t>)</t>
    </r>
  </si>
  <si>
    <t>Rate:</t>
  </si>
  <si>
    <t>Institutional Rate:</t>
  </si>
  <si>
    <t>UA</t>
  </si>
  <si>
    <t>F &amp; A COST  (UNRECOVERED):</t>
  </si>
  <si>
    <t>F &amp; A COST (COST-SHARE):</t>
  </si>
  <si>
    <t xml:space="preserve">   GRA TUITION </t>
  </si>
  <si>
    <t>Person-Months</t>
  </si>
  <si>
    <t>CAL/AY</t>
  </si>
  <si>
    <t>Appointment</t>
  </si>
  <si>
    <t>NonCL</t>
  </si>
  <si>
    <t xml:space="preserve">UA Lead Dept/College:  </t>
  </si>
  <si>
    <t>Institution</t>
  </si>
  <si>
    <t>Portion of subaward subject to F&amp;A</t>
  </si>
  <si>
    <t>On-campus research</t>
  </si>
  <si>
    <t xml:space="preserve">   PARTICIPANT (TRAINEE) STIPEND</t>
  </si>
  <si>
    <t xml:space="preserve">   PARTICIPANT (TRAINEE) TRAVEL</t>
  </si>
  <si>
    <t xml:space="preserve">   PARTICIPANT (TRAINEE) OTHER</t>
  </si>
  <si>
    <t>Year 1</t>
  </si>
  <si>
    <t xml:space="preserve">   PARTICIPANT (TRAINEE) SUBSISTENCE</t>
  </si>
  <si>
    <t xml:space="preserve">  Research Assistant or Tech</t>
  </si>
  <si>
    <t>to</t>
  </si>
  <si>
    <t>Select project type:</t>
  </si>
  <si>
    <t>Cost</t>
  </si>
  <si>
    <t>Share</t>
  </si>
  <si>
    <t xml:space="preserve">   SUBAWARD #1, total</t>
  </si>
  <si>
    <t>(Institution):</t>
  </si>
  <si>
    <t xml:space="preserve">   SUBAWARD #2, total</t>
  </si>
  <si>
    <t xml:space="preserve">   SUBAWARD #3, total</t>
  </si>
  <si>
    <t xml:space="preserve">   SUBAWARD #4, total</t>
  </si>
  <si>
    <t>Graduate Tuition beginning 7/1/2024</t>
  </si>
  <si>
    <t>BASE</t>
  </si>
  <si>
    <t>5% Inflation</t>
  </si>
  <si>
    <t>AGRI / ARCH / ARSC / EDUC</t>
  </si>
  <si>
    <t>ENGR</t>
  </si>
  <si>
    <t>LAW</t>
  </si>
  <si>
    <t>NURSING</t>
  </si>
  <si>
    <t>Occupational Therapy</t>
  </si>
  <si>
    <t>Public Health</t>
  </si>
  <si>
    <t>WCOB</t>
  </si>
  <si>
    <t>Distance Education Programs:</t>
  </si>
  <si>
    <t>M.S. Engineering (M.S.E.)</t>
  </si>
  <si>
    <t>M.S. Electrical Engineering (M.S.E.E.)</t>
  </si>
  <si>
    <t>M.S. Engineering Management (M.S.E.M.)</t>
  </si>
  <si>
    <t>M.S. Operations Management (M.S.O.M.)</t>
  </si>
  <si>
    <t>Great Plains &amp; Agri - Dist. Ed. Alliance</t>
  </si>
  <si>
    <t>M.S. Food Safety</t>
  </si>
  <si>
    <t>https://catalog.uark.edu/graduatecatalog/feeandgeneralinformation/</t>
  </si>
  <si>
    <t>Base tuition rate for Fall 2024: $446.29</t>
  </si>
  <si>
    <t>Applicable differentials included in base rates.</t>
  </si>
  <si>
    <t>Collaborative Research Program</t>
  </si>
  <si>
    <t>GA salary</t>
  </si>
  <si>
    <t>Hourly wages</t>
  </si>
  <si>
    <t>Enrolled student wages</t>
  </si>
  <si>
    <t>PI 1</t>
  </si>
  <si>
    <t>PI 2</t>
  </si>
  <si>
    <t>PI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</si>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</sst>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_(* #,##0_);_(* \(#,##0\);_(* &quot;-&quot;??_);_(@_)"/>
    <numFmt numFmtId="167" formatCode="&quot;$&quot;#,##0.00"/>
  </numFmts>
  <fonts count="3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0"/>
      <color indexed="81"/>
      <name val="Tahoma"/>
      <family val="2"/>
    </font>
    <font>
      <i/>
      <sz val="8"/>
      <name val="Arial"/>
      <family val="2"/>
    </font>
    <font>
      <i/>
      <sz val="8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u/>
      <sz val="9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9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3" fontId="27" fillId="0" borderId="0" applyFont="0" applyFill="0" applyBorder="0" applyAlignment="0" applyProtection="0"/>
  </cellStyleXfs>
  <cellXfs count="16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10" fontId="6" fillId="0" borderId="0" xfId="0" applyNumberFormat="1" applyFont="1" applyAlignment="1">
      <alignment horizontal="left"/>
    </xf>
    <xf numFmtId="164" fontId="5" fillId="0" borderId="0" xfId="0" applyNumberFormat="1" applyFont="1"/>
    <xf numFmtId="0" fontId="8" fillId="0" borderId="0" xfId="0" applyFont="1"/>
    <xf numFmtId="0" fontId="4" fillId="0" borderId="0" xfId="0" applyFont="1"/>
    <xf numFmtId="164" fontId="6" fillId="0" borderId="0" xfId="0" applyNumberFormat="1" applyFont="1"/>
    <xf numFmtId="3" fontId="5" fillId="0" borderId="0" xfId="0" applyNumberFormat="1" applyFont="1"/>
    <xf numFmtId="3" fontId="7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/>
    <xf numFmtId="0" fontId="6" fillId="0" borderId="1" xfId="0" applyFont="1" applyBorder="1" applyAlignment="1">
      <alignment horizontal="left"/>
    </xf>
    <xf numFmtId="3" fontId="6" fillId="2" borderId="0" xfId="0" applyNumberFormat="1" applyFont="1" applyFill="1"/>
    <xf numFmtId="0" fontId="5" fillId="0" borderId="7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10" fontId="7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65" fontId="6" fillId="0" borderId="0" xfId="0" applyNumberFormat="1" applyFont="1" applyAlignment="1">
      <alignment horizontal="left"/>
    </xf>
    <xf numFmtId="3" fontId="1" fillId="0" borderId="13" xfId="0" applyNumberFormat="1" applyFont="1" applyBorder="1"/>
    <xf numFmtId="2" fontId="4" fillId="2" borderId="4" xfId="0" applyNumberFormat="1" applyFont="1" applyFill="1" applyBorder="1"/>
    <xf numFmtId="6" fontId="4" fillId="0" borderId="3" xfId="0" applyNumberFormat="1" applyFont="1" applyBorder="1"/>
    <xf numFmtId="0" fontId="4" fillId="0" borderId="5" xfId="0" applyFont="1" applyBorder="1"/>
    <xf numFmtId="0" fontId="5" fillId="0" borderId="0" xfId="0" applyFont="1" applyAlignment="1">
      <alignment horizontal="left"/>
    </xf>
    <xf numFmtId="0" fontId="5" fillId="0" borderId="18" xfId="0" applyFont="1" applyBorder="1"/>
    <xf numFmtId="6" fontId="4" fillId="0" borderId="16" xfId="0" applyNumberFormat="1" applyFont="1" applyBorder="1"/>
    <xf numFmtId="0" fontId="4" fillId="0" borderId="3" xfId="0" applyFont="1" applyBorder="1"/>
    <xf numFmtId="0" fontId="2" fillId="2" borderId="0" xfId="0" applyFont="1" applyFill="1"/>
    <xf numFmtId="0" fontId="2" fillId="2" borderId="11" xfId="0" applyFont="1" applyFill="1" applyBorder="1"/>
    <xf numFmtId="0" fontId="2" fillId="0" borderId="0" xfId="0" applyFont="1" applyAlignment="1">
      <alignment horizontal="left"/>
    </xf>
    <xf numFmtId="3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2" fillId="0" borderId="0" xfId="0" applyNumberFormat="1" applyFont="1"/>
    <xf numFmtId="3" fontId="5" fillId="2" borderId="0" xfId="0" applyNumberFormat="1" applyFont="1" applyFill="1" applyAlignment="1">
      <alignment horizontal="center"/>
    </xf>
    <xf numFmtId="0" fontId="13" fillId="0" borderId="5" xfId="0" applyFont="1" applyBorder="1"/>
    <xf numFmtId="0" fontId="4" fillId="0" borderId="20" xfId="0" applyFont="1" applyBorder="1" applyAlignment="1">
      <alignment horizontal="left"/>
    </xf>
    <xf numFmtId="3" fontId="3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2" fontId="4" fillId="0" borderId="11" xfId="0" applyNumberFormat="1" applyFont="1" applyBorder="1"/>
    <xf numFmtId="2" fontId="4" fillId="0" borderId="6" xfId="0" applyNumberFormat="1" applyFont="1" applyBorder="1"/>
    <xf numFmtId="2" fontId="4" fillId="0" borderId="19" xfId="0" applyNumberFormat="1" applyFont="1" applyBorder="1"/>
    <xf numFmtId="2" fontId="4" fillId="2" borderId="18" xfId="0" applyNumberFormat="1" applyFont="1" applyFill="1" applyBorder="1"/>
    <xf numFmtId="0" fontId="6" fillId="0" borderId="22" xfId="0" applyFont="1" applyBorder="1" applyAlignment="1">
      <alignment horizontal="left"/>
    </xf>
    <xf numFmtId="0" fontId="5" fillId="0" borderId="20" xfId="0" applyFont="1" applyBorder="1"/>
    <xf numFmtId="0" fontId="2" fillId="2" borderId="5" xfId="0" applyFont="1" applyFill="1" applyBorder="1"/>
    <xf numFmtId="0" fontId="2" fillId="2" borderId="9" xfId="0" applyFont="1" applyFill="1" applyBorder="1"/>
    <xf numFmtId="0" fontId="4" fillId="0" borderId="23" xfId="0" applyFont="1" applyBorder="1"/>
    <xf numFmtId="2" fontId="4" fillId="0" borderId="4" xfId="0" applyNumberFormat="1" applyFont="1" applyBorder="1"/>
    <xf numFmtId="3" fontId="2" fillId="0" borderId="0" xfId="0" applyNumberFormat="1" applyFont="1" applyAlignment="1">
      <alignment horizontal="center"/>
    </xf>
    <xf numFmtId="0" fontId="13" fillId="0" borderId="0" xfId="0" applyFont="1"/>
    <xf numFmtId="1" fontId="4" fillId="0" borderId="21" xfId="0" applyNumberFormat="1" applyFont="1" applyBorder="1"/>
    <xf numFmtId="1" fontId="4" fillId="0" borderId="19" xfId="0" applyNumberFormat="1" applyFont="1" applyBorder="1"/>
    <xf numFmtId="0" fontId="4" fillId="0" borderId="36" xfId="0" applyFont="1" applyBorder="1"/>
    <xf numFmtId="0" fontId="4" fillId="0" borderId="4" xfId="0" applyFont="1" applyBorder="1"/>
    <xf numFmtId="0" fontId="4" fillId="0" borderId="16" xfId="0" applyFont="1" applyBorder="1"/>
    <xf numFmtId="0" fontId="4" fillId="0" borderId="3" xfId="0" applyFont="1" applyBorder="1" applyAlignment="1">
      <alignment horizontal="right"/>
    </xf>
    <xf numFmtId="0" fontId="4" fillId="0" borderId="18" xfId="0" applyFont="1" applyBorder="1"/>
    <xf numFmtId="0" fontId="4" fillId="0" borderId="23" xfId="0" applyFont="1" applyBorder="1" applyAlignment="1">
      <alignment horizontal="right"/>
    </xf>
    <xf numFmtId="1" fontId="4" fillId="0" borderId="4" xfId="0" applyNumberFormat="1" applyFont="1" applyBorder="1" applyAlignment="1">
      <alignment horizontal="right"/>
    </xf>
    <xf numFmtId="1" fontId="4" fillId="0" borderId="16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23" xfId="0" applyNumberFormat="1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34" xfId="0" applyFont="1" applyBorder="1"/>
    <xf numFmtId="0" fontId="4" fillId="0" borderId="17" xfId="0" applyFont="1" applyBorder="1" applyAlignment="1">
      <alignment horizontal="left"/>
    </xf>
    <xf numFmtId="2" fontId="4" fillId="0" borderId="21" xfId="0" applyNumberFormat="1" applyFont="1" applyBorder="1"/>
    <xf numFmtId="2" fontId="4" fillId="2" borderId="34" xfId="0" applyNumberFormat="1" applyFont="1" applyFill="1" applyBorder="1"/>
    <xf numFmtId="2" fontId="4" fillId="0" borderId="18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21" xfId="0" applyNumberFormat="1" applyFont="1" applyBorder="1"/>
    <xf numFmtId="164" fontId="4" fillId="0" borderId="19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9" fontId="4" fillId="0" borderId="40" xfId="1" applyFont="1" applyFill="1" applyBorder="1"/>
    <xf numFmtId="9" fontId="4" fillId="0" borderId="41" xfId="1" applyFont="1" applyFill="1" applyBorder="1"/>
    <xf numFmtId="9" fontId="4" fillId="0" borderId="42" xfId="1" applyFont="1" applyFill="1" applyBorder="1"/>
    <xf numFmtId="9" fontId="4" fillId="0" borderId="43" xfId="1" applyFont="1" applyFill="1" applyBorder="1"/>
    <xf numFmtId="6" fontId="20" fillId="0" borderId="2" xfId="0" applyNumberFormat="1" applyFont="1" applyBorder="1" applyAlignment="1">
      <alignment horizontal="left"/>
    </xf>
    <xf numFmtId="1" fontId="6" fillId="5" borderId="10" xfId="0" applyNumberFormat="1" applyFont="1" applyFill="1" applyBorder="1" applyProtection="1">
      <protection locked="0"/>
    </xf>
    <xf numFmtId="0" fontId="26" fillId="5" borderId="0" xfId="0" applyFont="1" applyFill="1" applyProtection="1">
      <protection locked="0"/>
    </xf>
    <xf numFmtId="166" fontId="6" fillId="5" borderId="0" xfId="6" applyNumberFormat="1" applyFont="1" applyFill="1" applyBorder="1" applyAlignment="1" applyProtection="1">
      <alignment horizontal="center"/>
      <protection locked="0"/>
    </xf>
    <xf numFmtId="166" fontId="6" fillId="5" borderId="11" xfId="6" applyNumberFormat="1" applyFont="1" applyFill="1" applyBorder="1" applyAlignment="1" applyProtection="1">
      <alignment horizontal="center"/>
      <protection locked="0"/>
    </xf>
    <xf numFmtId="0" fontId="6" fillId="5" borderId="10" xfId="0" applyFont="1" applyFill="1" applyBorder="1" applyProtection="1">
      <protection locked="0"/>
    </xf>
    <xf numFmtId="167" fontId="5" fillId="5" borderId="0" xfId="3" applyNumberFormat="1" applyFont="1" applyFill="1" applyBorder="1" applyAlignment="1" applyProtection="1">
      <alignment horizontal="center"/>
      <protection locked="0"/>
    </xf>
    <xf numFmtId="167" fontId="5" fillId="5" borderId="11" xfId="3" applyNumberFormat="1" applyFont="1" applyFill="1" applyBorder="1" applyAlignment="1" applyProtection="1">
      <alignment horizontal="center"/>
      <protection locked="0"/>
    </xf>
    <xf numFmtId="167" fontId="5" fillId="5" borderId="0" xfId="0" applyNumberFormat="1" applyFont="1" applyFill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25" fillId="4" borderId="21" xfId="0" applyFont="1" applyFill="1" applyBorder="1" applyAlignment="1" applyProtection="1">
      <alignment horizontal="center"/>
      <protection locked="0"/>
    </xf>
    <xf numFmtId="0" fontId="25" fillId="4" borderId="17" xfId="0" applyFont="1" applyFill="1" applyBorder="1" applyAlignment="1" applyProtection="1">
      <alignment horizontal="center"/>
      <protection locked="0"/>
    </xf>
    <xf numFmtId="0" fontId="25" fillId="4" borderId="34" xfId="0" applyFont="1" applyFill="1" applyBorder="1" applyAlignment="1" applyProtection="1">
      <alignment horizontal="center"/>
      <protection locked="0"/>
    </xf>
    <xf numFmtId="0" fontId="6" fillId="4" borderId="10" xfId="0" applyFont="1" applyFill="1" applyBorder="1" applyAlignment="1" applyProtection="1">
      <alignment horizontal="center"/>
      <protection locked="0"/>
    </xf>
    <xf numFmtId="0" fontId="6" fillId="4" borderId="0" xfId="0" applyFont="1" applyFill="1" applyAlignment="1" applyProtection="1">
      <alignment horizontal="center"/>
      <protection locked="0"/>
    </xf>
    <xf numFmtId="0" fontId="6" fillId="4" borderId="11" xfId="0" applyFont="1" applyFill="1" applyBorder="1" applyAlignment="1" applyProtection="1">
      <alignment horizontal="center"/>
      <protection locked="0"/>
    </xf>
    <xf numFmtId="0" fontId="28" fillId="6" borderId="10" xfId="5" applyFont="1" applyFill="1" applyBorder="1" applyAlignment="1" applyProtection="1">
      <alignment horizontal="center" wrapText="1"/>
      <protection locked="0"/>
    </xf>
    <xf numFmtId="0" fontId="28" fillId="6" borderId="0" xfId="5" applyFont="1" applyFill="1" applyBorder="1" applyAlignment="1" applyProtection="1">
      <alignment horizontal="center" wrapText="1"/>
      <protection locked="0"/>
    </xf>
    <xf numFmtId="0" fontId="28" fillId="6" borderId="11" xfId="5" applyFont="1" applyFill="1" applyBorder="1" applyAlignment="1" applyProtection="1">
      <alignment horizontal="center" wrapText="1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0" fontId="29" fillId="6" borderId="12" xfId="0" applyFont="1" applyFill="1" applyBorder="1" applyAlignment="1" applyProtection="1">
      <alignment horizontal="center"/>
      <protection locked="0"/>
    </xf>
    <xf numFmtId="0" fontId="29" fillId="6" borderId="6" xfId="0" applyFont="1" applyFill="1" applyBorder="1" applyAlignment="1" applyProtection="1">
      <alignment horizontal="center"/>
      <protection locked="0"/>
    </xf>
    <xf numFmtId="0" fontId="29" fillId="6" borderId="4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5" fillId="0" borderId="15" xfId="0" applyFont="1" applyBorder="1"/>
    <xf numFmtId="0" fontId="5" fillId="0" borderId="7" xfId="0" applyFont="1" applyBorder="1"/>
    <xf numFmtId="0" fontId="5" fillId="0" borderId="2" xfId="0" applyFont="1" applyBorder="1"/>
    <xf numFmtId="0" fontId="3" fillId="0" borderId="0" xfId="0" applyFont="1"/>
    <xf numFmtId="0" fontId="5" fillId="0" borderId="0" xfId="0" applyFont="1"/>
    <xf numFmtId="0" fontId="7" fillId="0" borderId="0" xfId="0" applyFont="1"/>
    <xf numFmtId="0" fontId="5" fillId="0" borderId="1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12" fillId="0" borderId="0" xfId="0" applyFont="1" applyAlignment="1">
      <alignment wrapText="1"/>
    </xf>
    <xf numFmtId="165" fontId="6" fillId="0" borderId="15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0" fontId="20" fillId="0" borderId="6" xfId="0" applyNumberFormat="1" applyFont="1" applyBorder="1" applyAlignment="1">
      <alignment horizontal="right" indent="1"/>
    </xf>
    <xf numFmtId="0" fontId="21" fillId="0" borderId="6" xfId="0" applyFont="1" applyBorder="1" applyAlignment="1">
      <alignment horizontal="right" indent="1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2" borderId="29" xfId="0" applyFont="1" applyFill="1" applyBorder="1" applyAlignment="1">
      <alignment horizontal="right"/>
    </xf>
    <xf numFmtId="14" fontId="5" fillId="0" borderId="29" xfId="0" applyNumberFormat="1" applyFont="1" applyBorder="1"/>
    <xf numFmtId="14" fontId="5" fillId="0" borderId="35" xfId="0" applyNumberFormat="1" applyFont="1" applyBorder="1"/>
    <xf numFmtId="14" fontId="5" fillId="3" borderId="15" xfId="0" applyNumberFormat="1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0" borderId="12" xfId="0" applyFont="1" applyBorder="1"/>
    <xf numFmtId="0" fontId="0" fillId="0" borderId="6" xfId="0" applyBorder="1"/>
    <xf numFmtId="0" fontId="0" fillId="0" borderId="30" xfId="0" applyBorder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5" fillId="3" borderId="37" xfId="0" applyNumberFormat="1" applyFont="1" applyFill="1" applyBorder="1" applyAlignment="1">
      <alignment horizontal="center"/>
    </xf>
    <xf numFmtId="164" fontId="5" fillId="3" borderId="33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6" fillId="0" borderId="3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" fillId="0" borderId="33" xfId="0" applyFont="1" applyBorder="1" applyAlignment="1"/>
  </cellXfs>
  <cellStyles count="7">
    <cellStyle name="Comma 2" xfId="6" xr:uid="{3AC7AC26-8BA4-584B-B9A2-720028E7FA64}"/>
    <cellStyle name="Currency 2" xfId="3" xr:uid="{3DE279F5-FB7F-48C2-ADC1-53D70B45B346}"/>
    <cellStyle name="Hyperlink" xfId="5" builtinId="8"/>
    <cellStyle name="Normal" xfId="0" builtinId="0"/>
    <cellStyle name="Normal 2" xfId="2" xr:uid="{00000000-0005-0000-0000-000001000000}"/>
    <cellStyle name="Percent" xfId="1" builtinId="5"/>
    <cellStyle name="Percent 2" xfId="4" xr:uid="{8C5464C3-36CC-4594-9A80-1112A985297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talog.uark.edu/graduatecatalog/feeandgeneralinformation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R163"/>
  <sheetViews>
    <sheetView tabSelected="1" topLeftCell="A26" zoomScaleNormal="100" workbookViewId="0">
      <selection activeCell="A43" sqref="A43:L43"/>
    </sheetView>
  </sheetViews>
  <sheetFormatPr baseColWidth="10" defaultColWidth="8.83203125" defaultRowHeight="13" x14ac:dyDescent="0.15"/>
  <cols>
    <col min="1" max="1" width="24.33203125" customWidth="1"/>
    <col min="2" max="2" width="11.83203125" customWidth="1"/>
    <col min="3" max="3" width="6.83203125" customWidth="1"/>
    <col min="4" max="4" width="3.5" customWidth="1"/>
    <col min="5" max="5" width="5.5" customWidth="1"/>
    <col min="6" max="6" width="6.5" customWidth="1"/>
    <col min="7" max="8" width="5.5" customWidth="1"/>
    <col min="9" max="10" width="9.1640625" customWidth="1"/>
    <col min="11" max="11" width="9.1640625" style="1" customWidth="1"/>
    <col min="12" max="12" width="9.1640625" customWidth="1"/>
    <col min="16" max="16" width="31" bestFit="1" customWidth="1"/>
    <col min="18" max="18" width="6.6640625" bestFit="1" customWidth="1"/>
    <col min="19" max="19" width="10.6640625" bestFit="1" customWidth="1"/>
  </cols>
  <sheetData>
    <row r="1" spans="1:13" ht="18" customHeight="1" x14ac:dyDescent="0.15">
      <c r="A1" s="130" t="s">
        <v>28</v>
      </c>
      <c r="B1" s="131"/>
      <c r="C1" s="131"/>
      <c r="D1" s="132" t="s">
        <v>20</v>
      </c>
      <c r="E1" s="132"/>
      <c r="F1" s="133"/>
      <c r="G1" s="133"/>
      <c r="H1" s="134"/>
      <c r="J1" s="5"/>
      <c r="K1" s="9"/>
      <c r="L1" s="5"/>
      <c r="M1" s="11"/>
    </row>
    <row r="2" spans="1:13" ht="13.5" customHeight="1" thickBot="1" x14ac:dyDescent="0.2">
      <c r="A2" s="17" t="s">
        <v>9</v>
      </c>
      <c r="B2" s="139" t="s">
        <v>84</v>
      </c>
      <c r="C2" s="140"/>
      <c r="D2" s="140"/>
      <c r="E2" s="140"/>
      <c r="F2" s="140"/>
      <c r="G2" s="140"/>
      <c r="H2" s="141"/>
      <c r="M2" s="11"/>
    </row>
    <row r="3" spans="1:13" ht="13.5" customHeight="1" thickBot="1" x14ac:dyDescent="0.2">
      <c r="A3" s="17" t="s">
        <v>24</v>
      </c>
      <c r="B3" s="135">
        <v>45839</v>
      </c>
      <c r="C3" s="136"/>
      <c r="D3" s="81" t="s">
        <v>55</v>
      </c>
      <c r="E3" s="136">
        <v>46203</v>
      </c>
      <c r="F3" s="137"/>
      <c r="G3" s="137"/>
      <c r="H3" s="138"/>
      <c r="J3" s="82" t="s">
        <v>56</v>
      </c>
      <c r="K3" s="144" t="s">
        <v>48</v>
      </c>
      <c r="L3" s="145"/>
    </row>
    <row r="4" spans="1:13" ht="13.5" customHeight="1" x14ac:dyDescent="0.15">
      <c r="A4" s="17" t="s">
        <v>8</v>
      </c>
      <c r="B4" s="151"/>
      <c r="C4" s="152"/>
      <c r="D4" s="152"/>
      <c r="E4" s="152"/>
      <c r="F4" s="152"/>
      <c r="G4" s="152"/>
      <c r="H4" s="153"/>
      <c r="I4" s="57"/>
      <c r="J4" s="11"/>
      <c r="K4" s="5"/>
    </row>
    <row r="5" spans="1:13" ht="13.5" customHeight="1" thickBot="1" x14ac:dyDescent="0.2">
      <c r="A5" s="50" t="s">
        <v>45</v>
      </c>
      <c r="B5" s="154"/>
      <c r="C5" s="155"/>
      <c r="D5" s="155"/>
      <c r="E5" s="155"/>
      <c r="F5" s="155"/>
      <c r="G5" s="155"/>
      <c r="H5" s="156"/>
      <c r="I5" s="41"/>
      <c r="J5" s="28"/>
      <c r="K5" s="5"/>
    </row>
    <row r="6" spans="1:13" s="3" customFormat="1" ht="13.5" customHeight="1" thickBot="1" x14ac:dyDescent="0.2">
      <c r="A6" s="5"/>
      <c r="B6" s="78"/>
      <c r="C6" s="146" t="s">
        <v>21</v>
      </c>
      <c r="D6" s="147"/>
      <c r="E6" s="147"/>
      <c r="F6" s="146" t="s">
        <v>41</v>
      </c>
      <c r="G6" s="148"/>
      <c r="H6" s="83" t="s">
        <v>57</v>
      </c>
      <c r="I6" s="157" t="s">
        <v>52</v>
      </c>
      <c r="J6" s="158"/>
      <c r="K6" s="158"/>
      <c r="L6" s="159" t="s">
        <v>91</v>
      </c>
      <c r="M6" s="23"/>
    </row>
    <row r="7" spans="1:13" s="3" customFormat="1" ht="13.5" customHeight="1" thickBot="1" x14ac:dyDescent="0.2">
      <c r="A7" s="5" t="s">
        <v>2</v>
      </c>
      <c r="B7" s="77" t="s">
        <v>25</v>
      </c>
      <c r="C7" s="149" t="s">
        <v>43</v>
      </c>
      <c r="D7" s="150"/>
      <c r="E7" s="150"/>
      <c r="F7" s="77" t="s">
        <v>42</v>
      </c>
      <c r="G7" s="21" t="s">
        <v>10</v>
      </c>
      <c r="H7" s="84" t="s">
        <v>58</v>
      </c>
      <c r="I7" s="40" t="s">
        <v>88</v>
      </c>
      <c r="J7" s="40" t="s">
        <v>89</v>
      </c>
      <c r="K7" s="40" t="s">
        <v>90</v>
      </c>
      <c r="L7" s="40" t="s">
        <v>37</v>
      </c>
    </row>
    <row r="8" spans="1:13" s="3" customFormat="1" ht="13.5" customHeight="1" x14ac:dyDescent="0.15">
      <c r="A8" s="19" t="s">
        <v>30</v>
      </c>
      <c r="B8" s="79"/>
      <c r="C8" s="58">
        <v>12</v>
      </c>
      <c r="D8" s="20" t="s">
        <v>22</v>
      </c>
      <c r="E8" s="55" t="s">
        <v>44</v>
      </c>
      <c r="F8" s="47"/>
      <c r="G8" s="26"/>
      <c r="H8" s="86">
        <v>0</v>
      </c>
      <c r="I8" s="13">
        <f>TRUNC(ROUND(($B8/$C8)*$F8*(1-$H8),0))</f>
        <v>0</v>
      </c>
      <c r="J8" s="13">
        <f t="shared" ref="J8:K8" si="0">TRUNC(ROUND(($B8/$C8)*$F8*(1-$H8),0))</f>
        <v>0</v>
      </c>
      <c r="K8" s="13">
        <f t="shared" si="0"/>
        <v>0</v>
      </c>
      <c r="L8" s="13">
        <f t="shared" ref="L8:L12" si="1">SUM($I8,J8,K8)</f>
        <v>0</v>
      </c>
    </row>
    <row r="9" spans="1:13" s="3" customFormat="1" ht="13.5" customHeight="1" x14ac:dyDescent="0.15">
      <c r="A9" s="72" t="s">
        <v>29</v>
      </c>
      <c r="B9" s="79"/>
      <c r="C9" s="58">
        <v>12</v>
      </c>
      <c r="D9" s="73" t="s">
        <v>22</v>
      </c>
      <c r="E9" s="46" t="s">
        <v>44</v>
      </c>
      <c r="F9" s="74"/>
      <c r="G9" s="75"/>
      <c r="H9" s="86">
        <v>0</v>
      </c>
      <c r="I9" s="13">
        <f>TRUNC(ROUND(($B9/$C9)*$F9*(1-$H8),0))</f>
        <v>0</v>
      </c>
      <c r="J9" s="13">
        <f>TRUNC(ROUND(($B9/$C9)*$F9*$H8,0))</f>
        <v>0</v>
      </c>
      <c r="K9" s="13">
        <f t="shared" ref="K9:K10" si="2">SUM($I9)</f>
        <v>0</v>
      </c>
      <c r="L9" s="13">
        <f t="shared" si="1"/>
        <v>0</v>
      </c>
    </row>
    <row r="10" spans="1:13" s="3" customFormat="1" ht="13.5" customHeight="1" thickBot="1" x14ac:dyDescent="0.2">
      <c r="A10" s="30" t="s">
        <v>54</v>
      </c>
      <c r="B10" s="80"/>
      <c r="C10" s="59">
        <v>12</v>
      </c>
      <c r="D10" s="42" t="s">
        <v>22</v>
      </c>
      <c r="E10" s="76" t="s">
        <v>44</v>
      </c>
      <c r="F10" s="48"/>
      <c r="G10" s="49"/>
      <c r="H10" s="85">
        <v>0</v>
      </c>
      <c r="I10" s="13">
        <f>TRUNC(ROUND(($B10/$C10)*$F10*(1-$H9),0))</f>
        <v>0</v>
      </c>
      <c r="J10" s="13">
        <f>TRUNC(ROUND(($B10/$C10)*$F10*$H9,0))</f>
        <v>0</v>
      </c>
      <c r="K10" s="13">
        <f t="shared" si="2"/>
        <v>0</v>
      </c>
      <c r="L10" s="13">
        <f t="shared" si="1"/>
        <v>0</v>
      </c>
    </row>
    <row r="11" spans="1:13" s="3" customFormat="1" ht="13.5" customHeight="1" x14ac:dyDescent="0.15">
      <c r="A11" s="5" t="s">
        <v>31</v>
      </c>
      <c r="B11" s="16"/>
      <c r="C11" s="34"/>
      <c r="D11" s="32"/>
      <c r="E11" s="60"/>
      <c r="F11" s="27" t="s">
        <v>14</v>
      </c>
      <c r="G11" s="66"/>
      <c r="H11" s="87">
        <v>0</v>
      </c>
      <c r="I11" s="13">
        <f>TRUNC(ROUND($D11*$E11*$G11*(1-$H11),0),0)</f>
        <v>0</v>
      </c>
      <c r="J11" s="13">
        <f>TRUNC(ROUND($D11*$E11*$G11*$H11,0),0)</f>
        <v>0</v>
      </c>
      <c r="K11" s="13">
        <f>TRUNC(ROUND($D11*$E11*$G11*$H11,0),0)</f>
        <v>0</v>
      </c>
      <c r="L11" s="13">
        <f t="shared" si="1"/>
        <v>0</v>
      </c>
    </row>
    <row r="12" spans="1:13" s="3" customFormat="1" ht="13.5" customHeight="1" x14ac:dyDescent="0.15">
      <c r="A12" s="19" t="s">
        <v>33</v>
      </c>
      <c r="B12" s="16"/>
      <c r="C12" s="34"/>
      <c r="D12" s="61"/>
      <c r="E12" s="62"/>
      <c r="F12" s="31" t="s">
        <v>14</v>
      </c>
      <c r="G12" s="67"/>
      <c r="H12" s="86">
        <v>0</v>
      </c>
      <c r="I12" s="13">
        <f>TRUNC(ROUND($D12*$E12*$G12*(1-$H12),0),0)</f>
        <v>0</v>
      </c>
      <c r="J12" s="13">
        <f>TRUNC(ROUND($D12*$E12*$G12*$H12,0),0)</f>
        <v>0</v>
      </c>
      <c r="K12" s="13">
        <f>TRUNC(ROUND($D12*$E12*$G12*$H12,0),0)</f>
        <v>0</v>
      </c>
      <c r="L12" s="13">
        <f t="shared" si="1"/>
        <v>0</v>
      </c>
    </row>
    <row r="13" spans="1:13" s="3" customFormat="1" ht="13.5" customHeight="1" x14ac:dyDescent="0.15">
      <c r="A13" s="19" t="s">
        <v>12</v>
      </c>
      <c r="B13" s="33"/>
      <c r="C13" s="34"/>
      <c r="D13" s="61"/>
      <c r="E13" s="63"/>
      <c r="F13" s="32" t="s">
        <v>11</v>
      </c>
      <c r="G13" s="68"/>
      <c r="H13" s="86">
        <v>0</v>
      </c>
      <c r="I13" s="13">
        <f>TRUNC(ROUND($D13*$E13*$G13*(1-$H13),0),0)</f>
        <v>0</v>
      </c>
      <c r="J13" s="13">
        <f>TRUNC(ROUND($D13*$E13*$G13*$H13,0),0)</f>
        <v>0</v>
      </c>
      <c r="K13" s="13">
        <f>TRUNC(ROUND($D13*$E13*$G13*(1-$H13),0),0)</f>
        <v>0</v>
      </c>
      <c r="L13" s="13">
        <f>SUM($I13,J13,K13)</f>
        <v>0</v>
      </c>
    </row>
    <row r="14" spans="1:13" s="3" customFormat="1" ht="13.5" customHeight="1" thickBot="1" x14ac:dyDescent="0.2">
      <c r="A14" s="51" t="s">
        <v>13</v>
      </c>
      <c r="B14" s="52"/>
      <c r="C14" s="53"/>
      <c r="D14" s="64"/>
      <c r="E14" s="65"/>
      <c r="F14" s="54" t="s">
        <v>11</v>
      </c>
      <c r="G14" s="69"/>
      <c r="H14" s="88">
        <v>0</v>
      </c>
      <c r="I14" s="13">
        <f>TRUNC(ROUND($D14*$E14*$G14*(1-$H14),0),0)</f>
        <v>0</v>
      </c>
      <c r="J14" s="13">
        <f>TRUNC(ROUND($D14*$E14*$G14*$H14,0),0)</f>
        <v>0</v>
      </c>
      <c r="K14" s="13">
        <f>TRUNC(ROUND($D14*$E14*$G14*$H14,0),0)</f>
        <v>0</v>
      </c>
      <c r="L14" s="13">
        <f>SUM($I14,J14,K14)</f>
        <v>0</v>
      </c>
    </row>
    <row r="15" spans="1:13" s="3" customFormat="1" ht="13.5" customHeight="1" x14ac:dyDescent="0.15">
      <c r="A15" s="6" t="s">
        <v>0</v>
      </c>
      <c r="B15" s="6"/>
      <c r="C15" s="6"/>
      <c r="D15" s="6"/>
      <c r="E15" s="6"/>
      <c r="F15" s="6"/>
      <c r="G15" s="6"/>
      <c r="H15" s="6"/>
      <c r="I15" s="14">
        <f>SUM(I8:I14)</f>
        <v>0</v>
      </c>
      <c r="J15" s="14">
        <f>SUM(J8:J14)</f>
        <v>0</v>
      </c>
      <c r="K15" s="14">
        <f>SUM(K8:K14)</f>
        <v>0</v>
      </c>
      <c r="L15" s="13">
        <f>SUM($I15,J15,K15)</f>
        <v>0</v>
      </c>
    </row>
    <row r="16" spans="1:13" s="3" customFormat="1" ht="13.5" customHeight="1" x14ac:dyDescent="0.15">
      <c r="A16" s="5" t="s">
        <v>3</v>
      </c>
      <c r="B16" s="5"/>
      <c r="C16" s="5"/>
      <c r="D16" s="142" t="s">
        <v>36</v>
      </c>
      <c r="E16" s="143"/>
      <c r="F16" s="143"/>
      <c r="G16" s="143"/>
      <c r="H16" s="29"/>
      <c r="I16" s="16"/>
      <c r="J16" s="16"/>
      <c r="K16" s="16"/>
      <c r="L16" s="16"/>
    </row>
    <row r="17" spans="1:12" s="3" customFormat="1" ht="13.5" customHeight="1" x14ac:dyDescent="0.15">
      <c r="A17" s="82" t="s">
        <v>85</v>
      </c>
      <c r="B17" s="5"/>
      <c r="C17" s="5"/>
      <c r="D17" s="5"/>
      <c r="E17" s="128">
        <v>5.7000000000000002E-2</v>
      </c>
      <c r="F17" s="129"/>
      <c r="G17" s="35"/>
      <c r="H17" s="35"/>
      <c r="I17" s="13">
        <f>TRUNC(ROUND((I11+I12)*$E17,0))</f>
        <v>0</v>
      </c>
      <c r="J17" s="13">
        <f>TRUNC(ROUND((J11+J12)*$E17,0))</f>
        <v>0</v>
      </c>
      <c r="K17" s="13">
        <f>TRUNC(ROUND((K11+K12)*$E17,0))</f>
        <v>0</v>
      </c>
      <c r="L17" s="13">
        <f>SUM(I17:K17)</f>
        <v>0</v>
      </c>
    </row>
    <row r="18" spans="1:12" s="3" customFormat="1" ht="13.5" customHeight="1" x14ac:dyDescent="0.15">
      <c r="A18" s="82" t="s">
        <v>86</v>
      </c>
      <c r="B18" s="5"/>
      <c r="C18" s="5"/>
      <c r="D18" s="5"/>
      <c r="E18" s="128">
        <v>6.7000000000000004E-2</v>
      </c>
      <c r="F18" s="129"/>
      <c r="G18" s="35"/>
      <c r="H18" s="35"/>
      <c r="I18" s="13">
        <f>TRUNC(ROUND(I13*$E18,0),0)</f>
        <v>0</v>
      </c>
      <c r="J18" s="13">
        <f>TRUNC(ROUND(J13*$E18,0),0)</f>
        <v>0</v>
      </c>
      <c r="K18" s="13">
        <f>TRUNC(ROUND(K13*$E18,0),0)</f>
        <v>0</v>
      </c>
      <c r="L18" s="13">
        <f t="shared" ref="L18:L19" si="3">SUM(I18:K18)</f>
        <v>0</v>
      </c>
    </row>
    <row r="19" spans="1:12" s="3" customFormat="1" ht="13.5" customHeight="1" x14ac:dyDescent="0.15">
      <c r="A19" s="82" t="s">
        <v>87</v>
      </c>
      <c r="B19" s="5"/>
      <c r="C19" s="5"/>
      <c r="D19" s="5"/>
      <c r="E19" s="128">
        <v>7.0000000000000001E-3</v>
      </c>
      <c r="F19" s="129"/>
      <c r="G19" s="35"/>
      <c r="H19" s="35"/>
      <c r="I19" s="13">
        <f>IF(AND(I14&gt;0,TRUNC(ROUND(I14*$E19,0),0)=0),1,TRUNC(ROUND(I14*$E19,0),0))</f>
        <v>0</v>
      </c>
      <c r="J19" s="13">
        <f>IF(AND(J14&gt;0,TRUNC(ROUND(J14*$E19,0),0)=0),1,TRUNC(ROUND(J14*$E19,0),0))</f>
        <v>0</v>
      </c>
      <c r="K19" s="13">
        <f>IF(AND(K14&gt;0,TRUNC(ROUND(K14*$E19,0),0)=0),1,TRUNC(ROUND(K14*$E19,0),0))</f>
        <v>0</v>
      </c>
      <c r="L19" s="13">
        <f t="shared" si="3"/>
        <v>0</v>
      </c>
    </row>
    <row r="20" spans="1:12" s="3" customFormat="1" ht="13.5" customHeight="1" x14ac:dyDescent="0.15">
      <c r="A20" s="6" t="s">
        <v>1</v>
      </c>
      <c r="B20" s="6"/>
      <c r="C20" s="6"/>
      <c r="D20" s="6"/>
      <c r="E20" s="6"/>
      <c r="F20" s="6"/>
      <c r="G20" s="6"/>
      <c r="H20" s="6"/>
      <c r="I20" s="14">
        <f>SUM(I17:I19)</f>
        <v>0</v>
      </c>
      <c r="J20" s="14">
        <f>SUM(J17:J19)</f>
        <v>0</v>
      </c>
      <c r="K20" s="14">
        <f>SUM(K17:K19)</f>
        <v>0</v>
      </c>
      <c r="L20" s="13">
        <f>SUM(I20:K20)</f>
        <v>0</v>
      </c>
    </row>
    <row r="21" spans="1:12" s="3" customFormat="1" ht="13.5" customHeight="1" x14ac:dyDescent="0.15">
      <c r="A21" s="10" t="s">
        <v>7</v>
      </c>
      <c r="B21" s="10"/>
      <c r="C21" s="10"/>
      <c r="D21" s="10"/>
      <c r="E21" s="10"/>
      <c r="F21" s="10"/>
      <c r="G21" s="10"/>
      <c r="H21" s="10"/>
      <c r="I21" s="15">
        <f>SUM(I15,I20)</f>
        <v>0</v>
      </c>
      <c r="J21" s="15">
        <f>SUM(J15,J20)</f>
        <v>0</v>
      </c>
      <c r="K21" s="15">
        <f>SUM(K15,K20)</f>
        <v>0</v>
      </c>
      <c r="L21" s="15">
        <f>SUM(I21:K21)</f>
        <v>0</v>
      </c>
    </row>
    <row r="22" spans="1:12" s="3" customFormat="1" ht="13.5" customHeight="1" x14ac:dyDescent="0.15">
      <c r="A22" s="5"/>
      <c r="B22" s="5"/>
      <c r="C22" s="5"/>
      <c r="D22" s="5"/>
      <c r="E22" s="5"/>
      <c r="F22" s="5"/>
      <c r="G22" s="5"/>
      <c r="H22" s="5"/>
      <c r="I22" s="16"/>
      <c r="J22" s="16"/>
      <c r="K22" s="16"/>
      <c r="L22" s="16"/>
    </row>
    <row r="23" spans="1:12" s="3" customFormat="1" ht="13.5" customHeight="1" x14ac:dyDescent="0.15">
      <c r="A23" s="5" t="s">
        <v>16</v>
      </c>
      <c r="B23" s="5"/>
      <c r="C23" s="5"/>
      <c r="D23" s="5"/>
      <c r="E23" s="5"/>
      <c r="F23" s="5"/>
      <c r="G23" s="5"/>
      <c r="H23" s="5"/>
      <c r="I23" s="13"/>
      <c r="J23" s="13"/>
      <c r="K23" s="13"/>
      <c r="L23" s="13">
        <f>SUM(I23:K23)</f>
        <v>0</v>
      </c>
    </row>
    <row r="24" spans="1:12" s="3" customFormat="1" ht="13.5" customHeight="1" x14ac:dyDescent="0.15">
      <c r="A24" s="121" t="s">
        <v>34</v>
      </c>
      <c r="B24" s="121"/>
      <c r="C24" s="121"/>
      <c r="D24" s="121"/>
      <c r="E24" s="121"/>
      <c r="F24" s="121"/>
      <c r="G24" s="121"/>
      <c r="H24" s="121"/>
      <c r="I24" s="13"/>
      <c r="J24" s="13"/>
      <c r="K24" s="13"/>
      <c r="L24" s="13">
        <f t="shared" ref="L24:L25" si="4">SUM(I24:K24)</f>
        <v>0</v>
      </c>
    </row>
    <row r="25" spans="1:12" s="3" customFormat="1" ht="13.5" customHeight="1" x14ac:dyDescent="0.15">
      <c r="A25" s="121" t="s">
        <v>18</v>
      </c>
      <c r="B25" s="121"/>
      <c r="C25" s="5"/>
      <c r="D25" s="5"/>
      <c r="E25" s="5"/>
      <c r="F25" s="5"/>
      <c r="G25" s="5"/>
      <c r="H25" s="5"/>
      <c r="I25" s="13"/>
      <c r="J25" s="13"/>
      <c r="K25" s="13"/>
      <c r="L25" s="13">
        <f t="shared" si="4"/>
        <v>0</v>
      </c>
    </row>
    <row r="26" spans="1:12" s="3" customFormat="1" ht="13.5" customHeight="1" x14ac:dyDescent="0.15">
      <c r="A26" s="121" t="s">
        <v>32</v>
      </c>
      <c r="B26" s="121"/>
      <c r="C26" s="121"/>
      <c r="D26" s="121"/>
      <c r="E26" s="121"/>
      <c r="F26" s="121"/>
      <c r="G26" s="121"/>
      <c r="H26" s="121"/>
      <c r="I26" s="16"/>
      <c r="J26" s="16"/>
      <c r="K26" s="16"/>
      <c r="L26" s="16"/>
    </row>
    <row r="27" spans="1:12" s="3" customFormat="1" ht="13.5" customHeight="1" x14ac:dyDescent="0.15">
      <c r="A27" s="121"/>
      <c r="B27" s="121"/>
      <c r="C27" s="121"/>
      <c r="D27" s="121"/>
      <c r="E27" s="121"/>
      <c r="F27" s="121"/>
      <c r="G27" s="121"/>
      <c r="H27" s="121"/>
      <c r="I27" s="13"/>
      <c r="J27" s="13"/>
      <c r="K27" s="13">
        <f t="shared" ref="K27:K33" si="5">SUM($I27)</f>
        <v>0</v>
      </c>
      <c r="L27" s="13">
        <f t="shared" ref="L27:L33" si="6">SUM($J27)</f>
        <v>0</v>
      </c>
    </row>
    <row r="28" spans="1:12" s="3" customFormat="1" ht="13.5" customHeight="1" x14ac:dyDescent="0.15">
      <c r="A28" s="121"/>
      <c r="B28" s="121"/>
      <c r="C28" s="121"/>
      <c r="D28" s="121"/>
      <c r="E28" s="121"/>
      <c r="F28" s="121"/>
      <c r="G28" s="121"/>
      <c r="H28" s="121"/>
      <c r="I28" s="13"/>
      <c r="J28" s="13"/>
      <c r="K28" s="13">
        <f t="shared" si="5"/>
        <v>0</v>
      </c>
      <c r="L28" s="13">
        <f t="shared" si="6"/>
        <v>0</v>
      </c>
    </row>
    <row r="29" spans="1:12" s="3" customFormat="1" ht="13.5" customHeight="1" x14ac:dyDescent="0.15">
      <c r="A29" s="121"/>
      <c r="B29" s="121"/>
      <c r="C29" s="121"/>
      <c r="D29" s="121"/>
      <c r="E29" s="121"/>
      <c r="F29" s="121"/>
      <c r="G29" s="121"/>
      <c r="H29" s="121"/>
      <c r="I29" s="13"/>
      <c r="J29" s="13"/>
      <c r="K29" s="13">
        <f t="shared" si="5"/>
        <v>0</v>
      </c>
      <c r="L29" s="13">
        <f t="shared" si="6"/>
        <v>0</v>
      </c>
    </row>
    <row r="30" spans="1:12" s="3" customFormat="1" ht="13.5" customHeight="1" x14ac:dyDescent="0.15">
      <c r="A30" s="121"/>
      <c r="B30" s="121"/>
      <c r="C30" s="121"/>
      <c r="D30" s="121"/>
      <c r="E30" s="121"/>
      <c r="F30" s="121"/>
      <c r="G30" s="121"/>
      <c r="H30" s="121"/>
      <c r="I30" s="13"/>
      <c r="J30" s="13"/>
      <c r="K30" s="13">
        <f t="shared" si="5"/>
        <v>0</v>
      </c>
      <c r="L30" s="13">
        <f t="shared" si="6"/>
        <v>0</v>
      </c>
    </row>
    <row r="31" spans="1:12" s="3" customFormat="1" ht="13.5" customHeight="1" x14ac:dyDescent="0.15">
      <c r="A31" s="121"/>
      <c r="B31" s="121"/>
      <c r="C31" s="121"/>
      <c r="D31" s="121"/>
      <c r="E31" s="121"/>
      <c r="F31" s="121"/>
      <c r="G31" s="121"/>
      <c r="H31" s="121"/>
      <c r="I31" s="13"/>
      <c r="J31" s="13"/>
      <c r="K31" s="13">
        <f t="shared" si="5"/>
        <v>0</v>
      </c>
      <c r="L31" s="13">
        <f t="shared" si="6"/>
        <v>0</v>
      </c>
    </row>
    <row r="32" spans="1:12" s="3" customFormat="1" ht="13.5" customHeight="1" x14ac:dyDescent="0.15">
      <c r="A32" s="121"/>
      <c r="B32" s="121"/>
      <c r="C32" s="121"/>
      <c r="D32" s="121"/>
      <c r="E32" s="121"/>
      <c r="F32" s="121"/>
      <c r="G32" s="121"/>
      <c r="H32" s="121"/>
      <c r="I32" s="13"/>
      <c r="J32" s="13"/>
      <c r="K32" s="13">
        <f t="shared" si="5"/>
        <v>0</v>
      </c>
      <c r="L32" s="13">
        <f t="shared" si="6"/>
        <v>0</v>
      </c>
    </row>
    <row r="33" spans="1:19" s="4" customFormat="1" ht="13.5" customHeight="1" x14ac:dyDescent="0.15">
      <c r="A33" s="10" t="s">
        <v>17</v>
      </c>
      <c r="B33" s="5"/>
      <c r="C33" s="5"/>
      <c r="D33" s="5"/>
      <c r="E33" s="5"/>
      <c r="F33" s="5"/>
      <c r="G33" s="5"/>
      <c r="H33" s="5"/>
      <c r="I33" s="15">
        <f>TRUNC(ROUND(SUM(I27:I32),0),0)</f>
        <v>0</v>
      </c>
      <c r="J33" s="15">
        <f>TRUNC(ROUND(SUM(J27:J32),0),0)</f>
        <v>0</v>
      </c>
      <c r="K33" s="15">
        <f t="shared" si="5"/>
        <v>0</v>
      </c>
      <c r="L33" s="15">
        <f t="shared" si="6"/>
        <v>0</v>
      </c>
    </row>
    <row r="34" spans="1:19" s="2" customFormat="1" ht="13.5" customHeight="1" x14ac:dyDescent="0.15">
      <c r="A34" s="10"/>
      <c r="B34" s="5"/>
      <c r="C34" s="5"/>
      <c r="D34" s="5"/>
      <c r="E34" s="5"/>
      <c r="F34" s="5"/>
      <c r="G34" s="5"/>
      <c r="H34" s="5"/>
      <c r="I34" s="18"/>
      <c r="J34" s="18"/>
      <c r="K34" s="18"/>
      <c r="L34" s="18"/>
    </row>
    <row r="35" spans="1:19" s="2" customFormat="1" ht="13.5" customHeight="1" x14ac:dyDescent="0.15">
      <c r="A35" s="122" t="s">
        <v>27</v>
      </c>
      <c r="B35" s="122"/>
      <c r="C35" s="122"/>
      <c r="D35" s="122"/>
      <c r="E35" s="122"/>
      <c r="F35" s="122"/>
      <c r="G35" s="122"/>
      <c r="H35" s="122"/>
      <c r="I35" s="14">
        <f>SUM(I21,I23:I25,I33)</f>
        <v>0</v>
      </c>
      <c r="J35" s="14">
        <f>SUM(J21,J23:J25,J33)</f>
        <v>0</v>
      </c>
      <c r="K35" s="14">
        <f>SUM($I35)</f>
        <v>0</v>
      </c>
      <c r="L35" s="14">
        <f>SUM($J35)</f>
        <v>0</v>
      </c>
    </row>
    <row r="36" spans="1:19" s="2" customFormat="1" ht="13.5" customHeight="1" x14ac:dyDescent="0.15">
      <c r="A36" s="8" t="s">
        <v>6</v>
      </c>
      <c r="B36" s="8"/>
      <c r="C36" s="8"/>
      <c r="D36" s="126">
        <v>0</v>
      </c>
      <c r="E36" s="127"/>
      <c r="F36" s="8"/>
      <c r="G36" s="8"/>
      <c r="H36" s="8"/>
      <c r="I36" s="15">
        <f>TRUNC(ROUND(I35*$D$36,0),0)</f>
        <v>0</v>
      </c>
      <c r="J36" s="15"/>
      <c r="K36" s="15">
        <f>SUM($I36)</f>
        <v>0</v>
      </c>
      <c r="L36" s="15"/>
    </row>
    <row r="37" spans="1:19" s="2" customFormat="1" ht="13.5" customHeight="1" x14ac:dyDescent="0.15">
      <c r="A37" s="8" t="s">
        <v>38</v>
      </c>
      <c r="B37" s="8"/>
      <c r="C37" s="8"/>
      <c r="D37" s="126">
        <v>0</v>
      </c>
      <c r="E37" s="127"/>
      <c r="F37" s="8"/>
      <c r="G37" s="8"/>
      <c r="H37" s="8"/>
      <c r="I37" s="15"/>
      <c r="J37" s="15">
        <f>TRUNC(ROUND(I35*$D$37,0),0)</f>
        <v>0</v>
      </c>
      <c r="K37" s="15"/>
      <c r="L37" s="15">
        <f>SUM($J37)</f>
        <v>0</v>
      </c>
    </row>
    <row r="38" spans="1:19" s="2" customFormat="1" ht="13.5" customHeight="1" x14ac:dyDescent="0.15">
      <c r="A38" s="8" t="s">
        <v>39</v>
      </c>
      <c r="B38" s="8"/>
      <c r="C38" s="8"/>
      <c r="D38" s="126">
        <f>IF(ISBLANK($B$3),0,
IF($L$35&lt;1,0,
IF($K$3=#REF!,IF($B$3&gt;=#REF!,#REF!,IF($B$3&gt;=#REF!,#REF!,#REF!)),
IF($K$3=#REF!,IF($B$3&gt;=#REF!,#REF!,IF($B$3&gt;=#REF!,#REF!,#REF!)),
IF($K$3=#REF!,IF($B$3&gt;=#REF!,#REF!,IF($B$3&gt;=#REF!,#REF!,#REF!)),
IF($K$3=#REF!,IF($B$3&gt;=#REF!,#REF!,IF($B$3&gt;=#REF!,#REF!,#REF!)),#REF!))))))</f>
        <v>0</v>
      </c>
      <c r="E38" s="127"/>
      <c r="F38" s="8"/>
      <c r="G38" s="8"/>
      <c r="H38" s="8"/>
      <c r="I38" s="15"/>
      <c r="J38" s="15">
        <f>TRUNC(ROUND(J35*$D$38,0),0)</f>
        <v>0</v>
      </c>
      <c r="K38" s="15"/>
      <c r="L38" s="15">
        <f>SUM($J38)</f>
        <v>0</v>
      </c>
    </row>
    <row r="39" spans="1:19" s="2" customFormat="1" ht="12.75" customHeight="1" x14ac:dyDescent="0.15">
      <c r="A39" s="22" t="s">
        <v>26</v>
      </c>
      <c r="B39" s="8"/>
      <c r="C39" s="8"/>
      <c r="D39" s="24"/>
      <c r="E39" s="8"/>
      <c r="F39" s="8"/>
      <c r="G39" s="8"/>
      <c r="H39" s="8"/>
      <c r="I39" s="14">
        <f>TRUNC(ROUND(T102,0),0)</f>
        <v>0</v>
      </c>
      <c r="J39" s="14"/>
      <c r="K39" s="14">
        <f t="shared" ref="K39:K40" si="7">SUM($I39)</f>
        <v>0</v>
      </c>
      <c r="L39" s="14"/>
    </row>
    <row r="40" spans="1:19" s="11" customFormat="1" ht="13.5" customHeight="1" x14ac:dyDescent="0.15">
      <c r="A40" s="8" t="s">
        <v>19</v>
      </c>
      <c r="B40" s="8"/>
      <c r="C40" s="8"/>
      <c r="D40" s="126">
        <f>IF(OR(ISBLANK($B$3),$K$39&lt;1),0,$D$36)</f>
        <v>0</v>
      </c>
      <c r="E40" s="127"/>
      <c r="F40" s="8"/>
      <c r="G40" s="8"/>
      <c r="H40" s="8"/>
      <c r="I40" s="15">
        <f>TRUNC(ROUND(I39*$D$40,0),0)</f>
        <v>0</v>
      </c>
      <c r="J40" s="15"/>
      <c r="K40" s="15">
        <f t="shared" si="7"/>
        <v>0</v>
      </c>
      <c r="L40" s="15"/>
    </row>
    <row r="41" spans="1:19" s="3" customFormat="1" ht="22" customHeight="1" x14ac:dyDescent="0.15">
      <c r="A41" s="125" t="s">
        <v>23</v>
      </c>
      <c r="B41" s="125"/>
      <c r="C41" s="125"/>
      <c r="D41" s="125"/>
      <c r="E41" s="125"/>
      <c r="F41" s="125"/>
      <c r="G41" s="125"/>
      <c r="H41" s="125"/>
      <c r="I41" s="18"/>
      <c r="J41" s="18"/>
      <c r="K41" s="18"/>
      <c r="L41" s="18"/>
      <c r="P41" s="101" t="s">
        <v>64</v>
      </c>
      <c r="Q41" s="102"/>
      <c r="R41" s="102"/>
      <c r="S41" s="103"/>
    </row>
    <row r="42" spans="1:19" s="3" customFormat="1" ht="13.5" customHeight="1" x14ac:dyDescent="0.15">
      <c r="A42" s="5" t="s">
        <v>40</v>
      </c>
      <c r="B42" s="123" t="s">
        <v>15</v>
      </c>
      <c r="C42" s="124"/>
      <c r="D42" s="124"/>
      <c r="E42" s="70"/>
      <c r="F42" s="123" t="s">
        <v>35</v>
      </c>
      <c r="G42" s="124"/>
      <c r="H42" s="89"/>
      <c r="I42" s="13">
        <f>TRUNC(ROUND($E42*$H42*($D11+$D12),0),0)</f>
        <v>0</v>
      </c>
      <c r="J42" s="13"/>
      <c r="K42" s="13">
        <f t="shared" ref="K42:K52" si="8">SUM($I42)</f>
        <v>0</v>
      </c>
      <c r="L42" s="13">
        <f t="shared" ref="L42:L52" si="9">SUM($J42)</f>
        <v>0</v>
      </c>
      <c r="P42" s="90"/>
      <c r="Q42" s="91"/>
      <c r="R42" s="92" t="s">
        <v>65</v>
      </c>
      <c r="S42" s="93" t="s">
        <v>66</v>
      </c>
    </row>
    <row r="43" spans="1:19" s="3" customFormat="1" ht="13.5" customHeight="1" x14ac:dyDescent="0.15">
      <c r="A43" s="121" t="s">
        <v>49</v>
      </c>
      <c r="B43" s="121"/>
      <c r="C43" s="121"/>
      <c r="D43" s="121"/>
      <c r="E43" s="121"/>
      <c r="F43" s="121"/>
      <c r="G43" s="121"/>
      <c r="H43" s="121"/>
      <c r="I43" s="13"/>
      <c r="J43" s="13"/>
      <c r="K43" s="13">
        <f t="shared" si="8"/>
        <v>0</v>
      </c>
      <c r="L43" s="13">
        <f t="shared" si="9"/>
        <v>0</v>
      </c>
      <c r="P43" s="94" t="s">
        <v>67</v>
      </c>
      <c r="Q43" s="91"/>
      <c r="R43" s="95">
        <v>446.29</v>
      </c>
      <c r="S43" s="96">
        <f t="shared" ref="S43:S49" si="10">R43*1.05</f>
        <v>468.60450000000003</v>
      </c>
    </row>
    <row r="44" spans="1:19" s="3" customFormat="1" ht="13.5" customHeight="1" x14ac:dyDescent="0.15">
      <c r="A44" s="121" t="s">
        <v>50</v>
      </c>
      <c r="B44" s="121"/>
      <c r="C44" s="121"/>
      <c r="D44" s="121"/>
      <c r="E44" s="121"/>
      <c r="F44" s="121"/>
      <c r="G44" s="121"/>
      <c r="H44" s="121"/>
      <c r="I44" s="13"/>
      <c r="J44" s="13"/>
      <c r="K44" s="13">
        <f t="shared" si="8"/>
        <v>0</v>
      </c>
      <c r="L44" s="13">
        <f t="shared" si="9"/>
        <v>0</v>
      </c>
      <c r="P44" s="94" t="s">
        <v>68</v>
      </c>
      <c r="Q44" s="91"/>
      <c r="R44" s="97">
        <v>553.4</v>
      </c>
      <c r="S44" s="96">
        <f t="shared" si="10"/>
        <v>581.07000000000005</v>
      </c>
    </row>
    <row r="45" spans="1:19" s="3" customFormat="1" ht="13.5" customHeight="1" x14ac:dyDescent="0.15">
      <c r="A45" s="121" t="s">
        <v>53</v>
      </c>
      <c r="B45" s="121"/>
      <c r="C45" s="121"/>
      <c r="D45" s="121"/>
      <c r="E45" s="121"/>
      <c r="F45" s="121"/>
      <c r="G45" s="121"/>
      <c r="H45" s="121"/>
      <c r="I45" s="13"/>
      <c r="J45" s="13"/>
      <c r="K45" s="13">
        <f t="shared" si="8"/>
        <v>0</v>
      </c>
      <c r="L45" s="13">
        <f t="shared" si="9"/>
        <v>0</v>
      </c>
      <c r="P45" s="94" t="s">
        <v>69</v>
      </c>
      <c r="Q45" s="91"/>
      <c r="R45" s="95">
        <v>516.67999999999995</v>
      </c>
      <c r="S45" s="96">
        <f t="shared" si="10"/>
        <v>542.51400000000001</v>
      </c>
    </row>
    <row r="46" spans="1:19" s="3" customFormat="1" ht="13.5" customHeight="1" x14ac:dyDescent="0.15">
      <c r="A46" s="121" t="s">
        <v>51</v>
      </c>
      <c r="B46" s="121"/>
      <c r="C46" s="121"/>
      <c r="D46" s="121"/>
      <c r="E46" s="121"/>
      <c r="F46" s="121"/>
      <c r="G46" s="121"/>
      <c r="H46" s="121"/>
      <c r="I46" s="13"/>
      <c r="J46" s="13"/>
      <c r="K46" s="13">
        <f t="shared" si="8"/>
        <v>0</v>
      </c>
      <c r="L46" s="13">
        <f t="shared" si="9"/>
        <v>0</v>
      </c>
      <c r="P46" s="94" t="s">
        <v>70</v>
      </c>
      <c r="Q46" s="91"/>
      <c r="R46" s="95">
        <v>594.77</v>
      </c>
      <c r="S46" s="96">
        <f t="shared" si="10"/>
        <v>624.50850000000003</v>
      </c>
    </row>
    <row r="47" spans="1:19" s="3" customFormat="1" ht="13.5" customHeight="1" x14ac:dyDescent="0.15">
      <c r="A47" s="5" t="s">
        <v>59</v>
      </c>
      <c r="B47" s="5" t="s">
        <v>60</v>
      </c>
      <c r="C47" s="117"/>
      <c r="D47" s="118"/>
      <c r="E47" s="118"/>
      <c r="F47" s="118"/>
      <c r="G47" s="118"/>
      <c r="H47" s="119"/>
      <c r="I47" s="13"/>
      <c r="J47" s="13"/>
      <c r="K47" s="13">
        <f t="shared" si="8"/>
        <v>0</v>
      </c>
      <c r="L47" s="13">
        <f t="shared" si="9"/>
        <v>0</v>
      </c>
      <c r="P47" s="94" t="s">
        <v>71</v>
      </c>
      <c r="Q47" s="91"/>
      <c r="R47" s="97">
        <v>496.83</v>
      </c>
      <c r="S47" s="96">
        <f t="shared" si="10"/>
        <v>521.67150000000004</v>
      </c>
    </row>
    <row r="48" spans="1:19" s="3" customFormat="1" ht="13.5" customHeight="1" x14ac:dyDescent="0.15">
      <c r="A48" s="5" t="s">
        <v>61</v>
      </c>
      <c r="B48" s="5" t="s">
        <v>60</v>
      </c>
      <c r="C48" s="117"/>
      <c r="D48" s="118"/>
      <c r="E48" s="118"/>
      <c r="F48" s="118"/>
      <c r="G48" s="118"/>
      <c r="H48" s="119"/>
      <c r="I48" s="13"/>
      <c r="J48" s="13"/>
      <c r="K48" s="13">
        <f t="shared" si="8"/>
        <v>0</v>
      </c>
      <c r="L48" s="13">
        <f t="shared" si="9"/>
        <v>0</v>
      </c>
      <c r="P48" s="94" t="s">
        <v>72</v>
      </c>
      <c r="Q48" s="91"/>
      <c r="R48" s="97">
        <v>468.18</v>
      </c>
      <c r="S48" s="96">
        <f t="shared" si="10"/>
        <v>491.58900000000006</v>
      </c>
    </row>
    <row r="49" spans="1:19" s="3" customFormat="1" ht="13.5" customHeight="1" x14ac:dyDescent="0.15">
      <c r="A49" s="5" t="s">
        <v>62</v>
      </c>
      <c r="B49" s="5" t="s">
        <v>60</v>
      </c>
      <c r="C49" s="117"/>
      <c r="D49" s="118"/>
      <c r="E49" s="118"/>
      <c r="F49" s="118"/>
      <c r="G49" s="118"/>
      <c r="H49" s="119"/>
      <c r="I49" s="13"/>
      <c r="J49" s="13"/>
      <c r="K49" s="13">
        <f t="shared" si="8"/>
        <v>0</v>
      </c>
      <c r="L49" s="13">
        <f t="shared" si="9"/>
        <v>0</v>
      </c>
      <c r="P49" s="94" t="s">
        <v>73</v>
      </c>
      <c r="Q49" s="91"/>
      <c r="R49" s="95">
        <v>614.96</v>
      </c>
      <c r="S49" s="96">
        <f t="shared" si="10"/>
        <v>645.70800000000008</v>
      </c>
    </row>
    <row r="50" spans="1:19" s="3" customFormat="1" ht="13.5" customHeight="1" x14ac:dyDescent="0.15">
      <c r="A50" s="5" t="s">
        <v>63</v>
      </c>
      <c r="B50" s="5" t="s">
        <v>60</v>
      </c>
      <c r="C50" s="117"/>
      <c r="D50" s="118"/>
      <c r="E50" s="118"/>
      <c r="F50" s="118"/>
      <c r="G50" s="118"/>
      <c r="H50" s="119"/>
      <c r="I50" s="13"/>
      <c r="J50" s="13"/>
      <c r="K50" s="13">
        <f t="shared" si="8"/>
        <v>0</v>
      </c>
      <c r="L50" s="13">
        <f t="shared" si="9"/>
        <v>0</v>
      </c>
      <c r="P50" s="104" t="s">
        <v>74</v>
      </c>
      <c r="Q50" s="105"/>
      <c r="R50" s="105"/>
      <c r="S50" s="106"/>
    </row>
    <row r="51" spans="1:19" s="3" customFormat="1" ht="13.5" customHeight="1" x14ac:dyDescent="0.15">
      <c r="A51" s="7" t="s">
        <v>4</v>
      </c>
      <c r="B51" s="7"/>
      <c r="C51" s="7"/>
      <c r="D51" s="7"/>
      <c r="E51" s="7"/>
      <c r="F51" s="7"/>
      <c r="G51" s="7"/>
      <c r="H51" s="7"/>
      <c r="I51" s="15">
        <f>TRUNC(ROUND(SUM(I21,I23:I25,I33,I42:I50),0),0)</f>
        <v>0</v>
      </c>
      <c r="J51" s="15">
        <f>TRUNC(ROUND(SUM(J21,J23:J25,J33,J42:J50),0),0)</f>
        <v>0</v>
      </c>
      <c r="K51" s="15">
        <f t="shared" si="8"/>
        <v>0</v>
      </c>
      <c r="L51" s="15">
        <f t="shared" si="9"/>
        <v>0</v>
      </c>
      <c r="P51" s="94" t="s">
        <v>75</v>
      </c>
      <c r="Q51" s="91"/>
      <c r="R51" s="97">
        <v>313</v>
      </c>
      <c r="S51" s="96">
        <f t="shared" ref="S51:S56" si="11">R51*1.05</f>
        <v>328.65000000000003</v>
      </c>
    </row>
    <row r="52" spans="1:19" s="3" customFormat="1" x14ac:dyDescent="0.15">
      <c r="A52" s="10" t="s">
        <v>5</v>
      </c>
      <c r="B52" s="10"/>
      <c r="C52" s="10"/>
      <c r="D52" s="10"/>
      <c r="E52" s="10"/>
      <c r="F52" s="10"/>
      <c r="G52" s="10"/>
      <c r="H52" s="10"/>
      <c r="I52" s="12">
        <f>SUM(I36,I40,I51)</f>
        <v>0</v>
      </c>
      <c r="J52" s="12">
        <f>SUM(J37,J38,J51)</f>
        <v>0</v>
      </c>
      <c r="K52" s="12">
        <f t="shared" si="8"/>
        <v>0</v>
      </c>
      <c r="L52" s="12">
        <f t="shared" si="9"/>
        <v>0</v>
      </c>
      <c r="P52" s="94" t="s">
        <v>76</v>
      </c>
      <c r="Q52" s="91"/>
      <c r="R52" s="97">
        <v>313</v>
      </c>
      <c r="S52" s="96">
        <f t="shared" si="11"/>
        <v>328.65000000000003</v>
      </c>
    </row>
    <row r="53" spans="1:19" s="3" customFormat="1" ht="12.75" customHeight="1" x14ac:dyDescent="0.15">
      <c r="A53" s="5"/>
      <c r="B53" s="5"/>
      <c r="C53" s="5"/>
      <c r="D53" s="5"/>
      <c r="E53" s="5"/>
      <c r="F53" s="5"/>
      <c r="G53" s="5"/>
      <c r="H53" s="5"/>
      <c r="I53" s="13"/>
      <c r="J53" s="13"/>
      <c r="K53" s="9"/>
      <c r="P53" s="94" t="s">
        <v>77</v>
      </c>
      <c r="Q53" s="91"/>
      <c r="R53" s="97">
        <v>313</v>
      </c>
      <c r="S53" s="96">
        <f t="shared" si="11"/>
        <v>328.65000000000003</v>
      </c>
    </row>
    <row r="54" spans="1:19" s="3" customFormat="1" ht="12.75" customHeight="1" x14ac:dyDescent="0.15">
      <c r="I54" s="36"/>
      <c r="J54" s="36"/>
      <c r="K54" s="36"/>
      <c r="P54" s="94" t="s">
        <v>78</v>
      </c>
      <c r="Q54" s="91"/>
      <c r="R54" s="97">
        <v>313</v>
      </c>
      <c r="S54" s="96">
        <f t="shared" si="11"/>
        <v>328.65000000000003</v>
      </c>
    </row>
    <row r="55" spans="1:19" s="3" customFormat="1" x14ac:dyDescent="0.15">
      <c r="I55" s="38"/>
      <c r="J55" s="38"/>
      <c r="K55" s="38"/>
      <c r="P55" s="94" t="s">
        <v>79</v>
      </c>
      <c r="Q55" s="91"/>
      <c r="R55" s="97">
        <v>610</v>
      </c>
      <c r="S55" s="96">
        <f t="shared" si="11"/>
        <v>640.5</v>
      </c>
    </row>
    <row r="56" spans="1:19" s="3" customFormat="1" x14ac:dyDescent="0.15">
      <c r="G56" s="45"/>
      <c r="I56" s="36"/>
      <c r="J56" s="36"/>
      <c r="K56" s="36"/>
      <c r="P56" s="94" t="s">
        <v>80</v>
      </c>
      <c r="Q56" s="91"/>
      <c r="R56" s="97">
        <v>500</v>
      </c>
      <c r="S56" s="96">
        <f t="shared" si="11"/>
        <v>525</v>
      </c>
    </row>
    <row r="57" spans="1:19" s="3" customFormat="1" x14ac:dyDescent="0.15">
      <c r="G57" s="45"/>
      <c r="I57" s="36"/>
      <c r="J57" s="36"/>
      <c r="K57" s="36"/>
      <c r="P57" s="98"/>
      <c r="Q57" s="99"/>
      <c r="R57" s="99"/>
      <c r="S57" s="100"/>
    </row>
    <row r="58" spans="1:19" s="3" customFormat="1" x14ac:dyDescent="0.15">
      <c r="G58" s="45"/>
      <c r="I58" s="36"/>
      <c r="J58" s="36"/>
      <c r="K58" s="36"/>
      <c r="P58" s="107" t="s">
        <v>81</v>
      </c>
      <c r="Q58" s="108"/>
      <c r="R58" s="108"/>
      <c r="S58" s="109"/>
    </row>
    <row r="59" spans="1:19" s="3" customFormat="1" x14ac:dyDescent="0.15">
      <c r="A59" s="120"/>
      <c r="B59" s="120"/>
      <c r="C59" s="120"/>
      <c r="G59" s="39"/>
      <c r="I59" s="43"/>
      <c r="J59" s="43"/>
      <c r="K59" s="43"/>
      <c r="P59" s="110" t="s">
        <v>82</v>
      </c>
      <c r="Q59" s="111"/>
      <c r="R59" s="111"/>
      <c r="S59" s="112"/>
    </row>
    <row r="60" spans="1:19" s="3" customFormat="1" ht="15" x14ac:dyDescent="0.2">
      <c r="A60" s="2"/>
      <c r="I60" s="44"/>
      <c r="J60" s="44"/>
      <c r="K60" s="44"/>
      <c r="P60" s="113" t="s">
        <v>83</v>
      </c>
      <c r="Q60" s="114"/>
      <c r="R60" s="114"/>
      <c r="S60" s="115"/>
    </row>
    <row r="61" spans="1:19" s="3" customFormat="1" x14ac:dyDescent="0.15">
      <c r="I61" s="36"/>
      <c r="J61" s="36"/>
      <c r="K61" s="36"/>
    </row>
    <row r="62" spans="1:19" s="3" customFormat="1" x14ac:dyDescent="0.15">
      <c r="I62" s="36"/>
      <c r="J62" s="36"/>
      <c r="K62" s="36"/>
    </row>
    <row r="63" spans="1:19" s="3" customFormat="1" x14ac:dyDescent="0.15">
      <c r="I63" s="36"/>
      <c r="J63" s="36"/>
      <c r="K63" s="36"/>
    </row>
    <row r="64" spans="1:19" s="3" customFormat="1" x14ac:dyDescent="0.15">
      <c r="I64" s="36"/>
      <c r="J64" s="36"/>
      <c r="K64" s="36"/>
    </row>
    <row r="65" spans="9:11" s="3" customFormat="1" x14ac:dyDescent="0.15">
      <c r="I65" s="36"/>
      <c r="J65" s="36"/>
      <c r="K65" s="36"/>
    </row>
    <row r="66" spans="9:11" s="3" customFormat="1" x14ac:dyDescent="0.15">
      <c r="I66" s="36"/>
      <c r="J66" s="36"/>
      <c r="K66" s="36"/>
    </row>
    <row r="67" spans="9:11" s="3" customFormat="1" x14ac:dyDescent="0.15">
      <c r="I67" s="36"/>
      <c r="J67" s="36"/>
      <c r="K67" s="36"/>
    </row>
    <row r="68" spans="9:11" s="3" customFormat="1" x14ac:dyDescent="0.15">
      <c r="I68" s="36"/>
      <c r="J68" s="36"/>
      <c r="K68" s="36"/>
    </row>
    <row r="69" spans="9:11" s="3" customFormat="1" x14ac:dyDescent="0.15">
      <c r="I69" s="36"/>
      <c r="J69" s="36"/>
      <c r="K69" s="36"/>
    </row>
    <row r="70" spans="9:11" s="3" customFormat="1" x14ac:dyDescent="0.15">
      <c r="I70" s="36"/>
      <c r="J70" s="36"/>
      <c r="K70" s="36"/>
    </row>
    <row r="71" spans="9:11" s="3" customFormat="1" x14ac:dyDescent="0.15">
      <c r="I71" s="36"/>
      <c r="J71" s="36"/>
      <c r="K71" s="36"/>
    </row>
    <row r="72" spans="9:11" s="3" customFormat="1" x14ac:dyDescent="0.15">
      <c r="I72" s="36"/>
      <c r="J72" s="36"/>
      <c r="K72" s="36"/>
    </row>
    <row r="73" spans="9:11" s="3" customFormat="1" x14ac:dyDescent="0.15">
      <c r="I73" s="36"/>
      <c r="J73" s="36"/>
      <c r="K73" s="36"/>
    </row>
    <row r="74" spans="9:11" s="3" customFormat="1" x14ac:dyDescent="0.15">
      <c r="I74" s="36"/>
      <c r="J74" s="36"/>
      <c r="K74" s="36"/>
    </row>
    <row r="75" spans="9:11" s="3" customFormat="1" x14ac:dyDescent="0.15">
      <c r="K75" s="37"/>
    </row>
    <row r="76" spans="9:11" s="3" customFormat="1" x14ac:dyDescent="0.15">
      <c r="K76" s="37"/>
    </row>
    <row r="77" spans="9:11" s="3" customFormat="1" x14ac:dyDescent="0.15">
      <c r="K77" s="37"/>
    </row>
    <row r="78" spans="9:11" s="3" customFormat="1" x14ac:dyDescent="0.15">
      <c r="K78" s="37"/>
    </row>
    <row r="79" spans="9:11" s="3" customFormat="1" x14ac:dyDescent="0.15">
      <c r="K79" s="37"/>
    </row>
    <row r="80" spans="9:11" s="3" customFormat="1" x14ac:dyDescent="0.15">
      <c r="K80" s="37"/>
    </row>
    <row r="81" spans="11:31" s="3" customFormat="1" x14ac:dyDescent="0.15">
      <c r="K81" s="37"/>
    </row>
    <row r="82" spans="11:31" s="3" customFormat="1" x14ac:dyDescent="0.15">
      <c r="K82" s="37"/>
    </row>
    <row r="83" spans="11:31" s="3" customFormat="1" x14ac:dyDescent="0.15">
      <c r="K83" s="37"/>
    </row>
    <row r="84" spans="11:31" s="3" customFormat="1" x14ac:dyDescent="0.15">
      <c r="K84" s="37"/>
    </row>
    <row r="85" spans="11:31" s="3" customFormat="1" x14ac:dyDescent="0.15">
      <c r="K85" s="37"/>
    </row>
    <row r="86" spans="11:31" s="3" customFormat="1" x14ac:dyDescent="0.15">
      <c r="K86" s="37"/>
    </row>
    <row r="87" spans="11:31" s="3" customFormat="1" x14ac:dyDescent="0.15">
      <c r="K87" s="37"/>
    </row>
    <row r="88" spans="11:31" s="3" customFormat="1" x14ac:dyDescent="0.15">
      <c r="K88" s="37"/>
    </row>
    <row r="89" spans="11:31" s="3" customFormat="1" x14ac:dyDescent="0.15">
      <c r="K89" s="37"/>
    </row>
    <row r="90" spans="11:31" s="3" customFormat="1" x14ac:dyDescent="0.15">
      <c r="K90" s="37"/>
    </row>
    <row r="91" spans="11:31" s="3" customFormat="1" x14ac:dyDescent="0.15">
      <c r="K91" s="37"/>
    </row>
    <row r="92" spans="11:31" s="3" customFormat="1" x14ac:dyDescent="0.15">
      <c r="K92" s="37"/>
    </row>
    <row r="93" spans="11:31" s="3" customFormat="1" x14ac:dyDescent="0.15">
      <c r="K93" s="37"/>
    </row>
    <row r="94" spans="11:31" s="3" customFormat="1" x14ac:dyDescent="0.15">
      <c r="K94" s="37"/>
    </row>
    <row r="95" spans="11:31" s="3" customFormat="1" x14ac:dyDescent="0.15">
      <c r="K95" s="37"/>
      <c r="T95" s="3" t="s">
        <v>47</v>
      </c>
    </row>
    <row r="96" spans="11:31" s="3" customFormat="1" x14ac:dyDescent="0.15">
      <c r="K96" s="37"/>
      <c r="T96" s="116" t="str">
        <f>I6</f>
        <v>Year 1</v>
      </c>
      <c r="U96" s="116"/>
      <c r="V96" s="116" t="str">
        <f>IF(M6=0,"N/A",K6)</f>
        <v>N/A</v>
      </c>
      <c r="W96" s="116"/>
      <c r="X96" s="116" t="e">
        <f>IF(#REF!=0,"N/A",M6)</f>
        <v>#REF!</v>
      </c>
      <c r="Y96" s="116"/>
      <c r="Z96" s="116" t="e">
        <f>IF(#REF!=0,"N/A",#REF!)</f>
        <v>#REF!</v>
      </c>
      <c r="AA96" s="116"/>
      <c r="AB96" s="116" t="str">
        <f>IF(O6=0,"N/A",#REF!)</f>
        <v>N/A</v>
      </c>
      <c r="AC96" s="116"/>
      <c r="AD96" s="71"/>
      <c r="AE96" s="71"/>
    </row>
    <row r="97" spans="11:252" s="3" customFormat="1" x14ac:dyDescent="0.15">
      <c r="K97" s="37"/>
      <c r="S97" s="3" t="s">
        <v>46</v>
      </c>
      <c r="T97" s="56" t="str">
        <f>I7</f>
        <v>PI 1</v>
      </c>
      <c r="U97" s="56" t="str">
        <f>J7</f>
        <v>PI 2</v>
      </c>
      <c r="V97" s="56" t="str">
        <f>IF(M7=0,"N/A",K7)</f>
        <v>N/A</v>
      </c>
      <c r="W97" s="56" t="e">
        <f>IF(#REF!=0,"N/A",L7)</f>
        <v>#REF!</v>
      </c>
      <c r="X97" s="56" t="e">
        <f>IF(#REF!=0,"N/A",M7)</f>
        <v>#REF!</v>
      </c>
      <c r="Y97" s="56" t="e">
        <f>IF(#REF!=0,"N/A",#REF!)</f>
        <v>#REF!</v>
      </c>
      <c r="Z97" s="56" t="e">
        <f>IF(#REF!=0,"N/A",#REF!)</f>
        <v>#REF!</v>
      </c>
      <c r="AA97" s="56" t="str">
        <f>IF(N7=0,"N/A",#REF!)</f>
        <v>N/A</v>
      </c>
      <c r="AB97" s="56" t="str">
        <f>IF(O7=0,"N/A",#REF!)</f>
        <v>N/A</v>
      </c>
      <c r="AC97" s="56" t="str">
        <f>IF(P7=0,"N/A",N7)</f>
        <v>N/A</v>
      </c>
      <c r="AD97" s="56"/>
      <c r="AE97" s="56"/>
      <c r="IR97" s="36"/>
    </row>
    <row r="98" spans="11:252" s="3" customFormat="1" x14ac:dyDescent="0.15">
      <c r="K98" s="37"/>
      <c r="S98" s="3" t="str">
        <f>IF(C47=0,"None",C47)</f>
        <v>None</v>
      </c>
      <c r="T98" s="13">
        <f>(IF(OR(I47=0,I47=""),0,(IF(I47&lt;=25000,I47,25000))))</f>
        <v>0</v>
      </c>
      <c r="U98" s="13">
        <f>(IF(OR(J47=0,J47=""),0,(IF(J47&lt;=25000,J47,25000))))</f>
        <v>0</v>
      </c>
      <c r="V98" s="13">
        <f>IF(V$97="N/A",0,IF(OR(K47=0,K47=""),0,(IF(I47+K47&lt;=25000,K47,25000-T98))))</f>
        <v>0</v>
      </c>
      <c r="W98" s="13" t="e">
        <f>IF(W$97="N/A",0,IF(OR(L47=0,L47=""),0,(IF(J47+L47&lt;=25000,L47,25000-U98))))</f>
        <v>#REF!</v>
      </c>
      <c r="X98" s="13" t="e">
        <f>IF(X$97="N/A",0,IF(OR(M48=0,M48=""),0,(IF(I47+K47+M48&lt;=25000,M48,25000-T98-V98))))</f>
        <v>#REF!</v>
      </c>
      <c r="Y98" s="13" t="e">
        <f>IF(Y$97="N/A",0,IF(OR(#REF!=0,#REF!=""),0,(IF(J47+L47+#REF!&lt;=25000,#REF!,25000-U98-W98))))</f>
        <v>#REF!</v>
      </c>
      <c r="Z98" s="13" t="e">
        <f>IF(Z$97="N/A",0,IF(OR(#REF!=0,#REF!=""),0,(IF(I47+K47+M48+#REF!&lt;=25000,#REF!,25000-T98-V98-X98))))</f>
        <v>#REF!</v>
      </c>
      <c r="AA98" s="13">
        <f>IF(AA$97="N/A",0,IF(OR(#REF!=0,#REF!=""),0,(IF(J47+L47+#REF!+#REF!&lt;=25000,#REF!,25000-U98-W98-Y98))))</f>
        <v>0</v>
      </c>
      <c r="AB98" s="13">
        <f>IF(AB$97="N/A",0,IF(OR(#REF!=0,#REF!=""),0,(IF(I47+K47+M48+#REF!+#REF!&lt;=25000,#REF!,25000-T98-V98-X98-Z98))))</f>
        <v>0</v>
      </c>
      <c r="AC98" s="13">
        <f>IF(AC$97="N/A",0,IF(OR(N48=0,N48=""),0,(IF(J47+L47+#REF!+#REF!+N48&lt;=25000,N48,25000-U98-W98-Y98-AA98))))</f>
        <v>0</v>
      </c>
    </row>
    <row r="99" spans="11:252" s="3" customFormat="1" x14ac:dyDescent="0.15">
      <c r="K99" s="37"/>
      <c r="S99" s="3" t="str">
        <f>IF(C48=0,"None",C48)</f>
        <v>None</v>
      </c>
      <c r="T99" s="13">
        <f>(IF(OR(I48=0,I48=""),0,(IF(I48&lt;=25000,I48,25000))))</f>
        <v>0</v>
      </c>
      <c r="U99" s="13">
        <f>(IF(OR(J48=0,J48=""),0,(IF(J48&lt;=25000,J48,25000))))</f>
        <v>0</v>
      </c>
      <c r="V99" s="13">
        <f>IF(V$97="N/A",0,IF(OR(K48=0,K48=""),0,(IF(I48+K48&lt;=25000,K48,25000-T99))))</f>
        <v>0</v>
      </c>
      <c r="W99" s="13" t="e">
        <f>IF(W$97="N/A",0,IF(OR(L48=0,L48=""),0,(IF(J48+L48&lt;=25000,L48,25000-U99))))</f>
        <v>#REF!</v>
      </c>
      <c r="X99" s="13" t="e">
        <f>IF(X$97="N/A",0,IF(OR(M49=0,M49=""),0,(IF(I48+K48+M49&lt;=25000,M49,25000-T99-V99))))</f>
        <v>#REF!</v>
      </c>
      <c r="Y99" s="13" t="e">
        <f>IF(Y$97="N/A",0,IF(OR(#REF!=0,#REF!=""),0,(IF(J48+L48+#REF!&lt;=25000,#REF!,25000-U99-W99))))</f>
        <v>#REF!</v>
      </c>
      <c r="Z99" s="13" t="e">
        <f>IF(Z$97="N/A",0,IF(OR(#REF!=0,#REF!=""),0,(IF(I48+K48+M49+#REF!&lt;=25000,#REF!,25000-T99-V99-X99))))</f>
        <v>#REF!</v>
      </c>
      <c r="AA99" s="13">
        <f>IF(AA$97="N/A",0,IF(OR(#REF!=0,#REF!=""),0,(IF(J48+L48+#REF!+#REF!&lt;=25000,#REF!,25000-U99-W99-Y99))))</f>
        <v>0</v>
      </c>
      <c r="AB99" s="13">
        <f>IF(AB$97="N/A",0,IF(OR(#REF!=0,#REF!=""),0,(IF(I48+K48+M49+#REF!+#REF!&lt;=25000,#REF!,25000-T99-V99-X99-Z99))))</f>
        <v>0</v>
      </c>
      <c r="AC99" s="13">
        <f>IF(AC$97="N/A",0,IF(OR(N49=0,N49=""),0,(IF(J48+L48+#REF!+#REF!+N49&lt;=25000,N49,25000-U99-W99-Y99-AA99))))</f>
        <v>0</v>
      </c>
    </row>
    <row r="100" spans="11:252" s="3" customFormat="1" x14ac:dyDescent="0.15">
      <c r="K100" s="37"/>
      <c r="S100" s="3" t="str">
        <f>IF(C49=0,"None",C49)</f>
        <v>None</v>
      </c>
      <c r="T100" s="13">
        <f>(IF(OR(I49=0,I49=""),0,(IF(I49&lt;=25000,I49,25000))))</f>
        <v>0</v>
      </c>
      <c r="U100" s="13">
        <f>(IF(OR(J49=0,J49=""),0,(IF(J49&lt;=25000,J49,25000))))</f>
        <v>0</v>
      </c>
      <c r="V100" s="13">
        <f>IF(V$97="N/A",0,IF(OR(K49=0,K49=""),0,(IF(I49+K49&lt;=25000,K49,25000-T100))))</f>
        <v>0</v>
      </c>
      <c r="W100" s="13" t="e">
        <f>IF(W$97="N/A",0,IF(OR(L49=0,L49=""),0,(IF(J49+L49&lt;=25000,L49,25000-U100))))</f>
        <v>#REF!</v>
      </c>
      <c r="X100" s="13" t="e">
        <f>IF(X$97="N/A",0,IF(OR(M50=0,M50=""),0,(IF(I49+K49+M50&lt;=25000,M50,25000-T100-V100))))</f>
        <v>#REF!</v>
      </c>
      <c r="Y100" s="13" t="e">
        <f>IF(Y$97="N/A",0,IF(OR(#REF!=0,#REF!=""),0,(IF(J49+L49+#REF!&lt;=25000,#REF!,25000-U100-W100))))</f>
        <v>#REF!</v>
      </c>
      <c r="Z100" s="13" t="e">
        <f>IF(Z$97="N/A",0,IF(OR(#REF!=0,#REF!=""),0,(IF(I49+K49+M50+#REF!&lt;=25000,#REF!,25000-T100-V100-X100))))</f>
        <v>#REF!</v>
      </c>
      <c r="AA100" s="13">
        <f>IF(AA$97="N/A",0,IF(OR(#REF!=0,#REF!=""),0,(IF(J49+L49+#REF!+#REF!&lt;=25000,#REF!,25000-U100-W100-Y100))))</f>
        <v>0</v>
      </c>
      <c r="AB100" s="13">
        <f>IF(AB$97="N/A",0,IF(OR(#REF!=0,#REF!=""),0,(IF(I49+K49+M50+#REF!+#REF!&lt;=25000,#REF!,25000-T100-V100-X100-Z100))))</f>
        <v>0</v>
      </c>
      <c r="AC100" s="13">
        <f>IF(AC$97="N/A",0,IF(OR(N50=0,N50=""),0,(IF(J49+L49+#REF!+#REF!+N50&lt;=25000,N50,25000-U100-W100-Y100-AA100))))</f>
        <v>0</v>
      </c>
    </row>
    <row r="101" spans="11:252" s="3" customFormat="1" x14ac:dyDescent="0.15">
      <c r="K101" s="37"/>
      <c r="S101" s="3" t="str">
        <f>IF(C50=0,"None",C50)</f>
        <v>None</v>
      </c>
      <c r="T101" s="13">
        <f>(IF(OR(I50=0,I50=""),0,(IF(I50&lt;=25000,I50,25000))))</f>
        <v>0</v>
      </c>
      <c r="U101" s="13">
        <f>(IF(OR(J50=0,J50=""),0,(IF(J50&lt;=25000,J50,25000))))</f>
        <v>0</v>
      </c>
      <c r="V101" s="13">
        <f>IF(V$97="N/A",0,IF(OR(K50=0,K50=""),0,(IF(I50+K50&lt;=25000,K50,25000-T101))))</f>
        <v>0</v>
      </c>
      <c r="W101" s="13" t="e">
        <f>IF(W$97="N/A",0,IF(OR(L50=0,L50=""),0,(IF(J50+L50&lt;=25000,L50,25000-U101))))</f>
        <v>#REF!</v>
      </c>
      <c r="X101" s="13" t="e">
        <f>IF(X$97="N/A",0,IF(OR(M51=0,M51=""),0,(IF(I50+K50+M51&lt;=25000,M51,25000-T101-V101))))</f>
        <v>#REF!</v>
      </c>
      <c r="Y101" s="13" t="e">
        <f>IF(Y$97="N/A",0,IF(OR(#REF!=0,#REF!=""),0,(IF(J50+L50+#REF!&lt;=25000,#REF!,25000-U101-W101))))</f>
        <v>#REF!</v>
      </c>
      <c r="Z101" s="13" t="e">
        <f>IF(Z$97="N/A",0,IF(OR(#REF!=0,#REF!=""),0,(IF(I50+K50+M51+#REF!&lt;=25000,#REF!,25000-T101-V101-X101))))</f>
        <v>#REF!</v>
      </c>
      <c r="AA101" s="13">
        <f>IF(AA$97="N/A",0,IF(OR(#REF!=0,#REF!=""),0,(IF(J50+L50+#REF!+#REF!&lt;=25000,#REF!,25000-U101-W101-Y101))))</f>
        <v>0</v>
      </c>
      <c r="AB101" s="13">
        <f>IF(AB$97="N/A",0,IF(OR(#REF!=0,#REF!=""),0,(IF(I50+K50+M51+#REF!+#REF!&lt;=25000,#REF!,25000-T101-V101-X101-Z101))))</f>
        <v>0</v>
      </c>
      <c r="AC101" s="13">
        <f>IF(AC$97="N/A",0,IF(OR(N51=0,N51=""),0,(IF(J50+L50+#REF!+#REF!+N51&lt;=25000,N51,25000-U101-W101-Y101-AA101))))</f>
        <v>0</v>
      </c>
    </row>
    <row r="102" spans="11:252" s="3" customFormat="1" ht="14" thickBot="1" x14ac:dyDescent="0.2">
      <c r="K102" s="37"/>
      <c r="T102" s="25">
        <f t="shared" ref="T102:AC102" si="12">SUM(T98:T101)</f>
        <v>0</v>
      </c>
      <c r="U102" s="25">
        <f t="shared" si="12"/>
        <v>0</v>
      </c>
      <c r="V102" s="25">
        <f t="shared" si="12"/>
        <v>0</v>
      </c>
      <c r="W102" s="25" t="e">
        <f t="shared" si="12"/>
        <v>#REF!</v>
      </c>
      <c r="X102" s="25" t="e">
        <f t="shared" si="12"/>
        <v>#REF!</v>
      </c>
      <c r="Y102" s="25" t="e">
        <f t="shared" si="12"/>
        <v>#REF!</v>
      </c>
      <c r="Z102" s="25" t="e">
        <f t="shared" si="12"/>
        <v>#REF!</v>
      </c>
      <c r="AA102" s="25">
        <f t="shared" si="12"/>
        <v>0</v>
      </c>
      <c r="AB102" s="25">
        <f t="shared" si="12"/>
        <v>0</v>
      </c>
      <c r="AC102" s="25">
        <f t="shared" si="12"/>
        <v>0</v>
      </c>
      <c r="AD102" s="44"/>
      <c r="AE102" s="44"/>
    </row>
    <row r="103" spans="11:252" s="3" customFormat="1" ht="14" thickTop="1" x14ac:dyDescent="0.15">
      <c r="K103" s="37"/>
    </row>
    <row r="104" spans="11:252" s="3" customFormat="1" x14ac:dyDescent="0.15">
      <c r="K104" s="37"/>
    </row>
    <row r="105" spans="11:252" s="3" customFormat="1" x14ac:dyDescent="0.15">
      <c r="K105" s="37"/>
    </row>
    <row r="106" spans="11:252" s="3" customFormat="1" x14ac:dyDescent="0.15">
      <c r="K106" s="37"/>
    </row>
    <row r="107" spans="11:252" s="3" customFormat="1" x14ac:dyDescent="0.15">
      <c r="K107" s="37"/>
    </row>
    <row r="108" spans="11:252" s="3" customFormat="1" x14ac:dyDescent="0.15">
      <c r="K108" s="37"/>
    </row>
    <row r="109" spans="11:252" s="3" customFormat="1" x14ac:dyDescent="0.15">
      <c r="K109" s="37"/>
    </row>
    <row r="110" spans="11:252" s="3" customFormat="1" x14ac:dyDescent="0.15">
      <c r="K110" s="37"/>
    </row>
    <row r="111" spans="11:252" s="3" customFormat="1" x14ac:dyDescent="0.15">
      <c r="K111" s="37"/>
    </row>
    <row r="112" spans="11:252" s="3" customFormat="1" x14ac:dyDescent="0.15">
      <c r="K112" s="37"/>
    </row>
    <row r="113" spans="11:11" s="3" customFormat="1" x14ac:dyDescent="0.15">
      <c r="K113" s="37"/>
    </row>
    <row r="114" spans="11:11" s="3" customFormat="1" x14ac:dyDescent="0.15">
      <c r="K114" s="37"/>
    </row>
    <row r="115" spans="11:11" s="3" customFormat="1" x14ac:dyDescent="0.15">
      <c r="K115" s="37"/>
    </row>
    <row r="116" spans="11:11" s="3" customFormat="1" x14ac:dyDescent="0.15">
      <c r="K116" s="37"/>
    </row>
    <row r="117" spans="11:11" s="3" customFormat="1" x14ac:dyDescent="0.15">
      <c r="K117" s="37"/>
    </row>
    <row r="118" spans="11:11" s="3" customFormat="1" x14ac:dyDescent="0.15">
      <c r="K118" s="37"/>
    </row>
    <row r="119" spans="11:11" s="3" customFormat="1" x14ac:dyDescent="0.15">
      <c r="K119" s="37"/>
    </row>
    <row r="120" spans="11:11" s="3" customFormat="1" x14ac:dyDescent="0.15">
      <c r="K120" s="37"/>
    </row>
    <row r="121" spans="11:11" s="3" customFormat="1" x14ac:dyDescent="0.15">
      <c r="K121" s="37"/>
    </row>
    <row r="122" spans="11:11" s="3" customFormat="1" x14ac:dyDescent="0.15">
      <c r="K122" s="37"/>
    </row>
    <row r="123" spans="11:11" s="3" customFormat="1" x14ac:dyDescent="0.15">
      <c r="K123" s="37"/>
    </row>
    <row r="124" spans="11:11" s="3" customFormat="1" x14ac:dyDescent="0.15">
      <c r="K124" s="37"/>
    </row>
    <row r="125" spans="11:11" s="3" customFormat="1" x14ac:dyDescent="0.15">
      <c r="K125" s="37"/>
    </row>
    <row r="126" spans="11:11" s="3" customFormat="1" x14ac:dyDescent="0.15">
      <c r="K126" s="37"/>
    </row>
    <row r="127" spans="11:11" s="3" customFormat="1" x14ac:dyDescent="0.15">
      <c r="K127" s="37"/>
    </row>
    <row r="128" spans="11:11" s="3" customFormat="1" x14ac:dyDescent="0.15">
      <c r="K128" s="37"/>
    </row>
    <row r="129" spans="11:11" s="3" customFormat="1" x14ac:dyDescent="0.15">
      <c r="K129" s="37"/>
    </row>
    <row r="130" spans="11:11" s="3" customFormat="1" x14ac:dyDescent="0.15">
      <c r="K130" s="37"/>
    </row>
    <row r="131" spans="11:11" s="3" customFormat="1" x14ac:dyDescent="0.15">
      <c r="K131" s="37"/>
    </row>
    <row r="132" spans="11:11" s="3" customFormat="1" x14ac:dyDescent="0.15">
      <c r="K132" s="37"/>
    </row>
    <row r="133" spans="11:11" s="3" customFormat="1" x14ac:dyDescent="0.15">
      <c r="K133" s="37"/>
    </row>
    <row r="134" spans="11:11" s="3" customFormat="1" x14ac:dyDescent="0.15">
      <c r="K134" s="37"/>
    </row>
    <row r="135" spans="11:11" s="3" customFormat="1" x14ac:dyDescent="0.15">
      <c r="K135" s="37"/>
    </row>
    <row r="136" spans="11:11" s="3" customFormat="1" x14ac:dyDescent="0.15">
      <c r="K136" s="37"/>
    </row>
    <row r="137" spans="11:11" s="3" customFormat="1" x14ac:dyDescent="0.15">
      <c r="K137" s="37"/>
    </row>
    <row r="138" spans="11:11" s="3" customFormat="1" x14ac:dyDescent="0.15">
      <c r="K138" s="37"/>
    </row>
    <row r="139" spans="11:11" s="3" customFormat="1" x14ac:dyDescent="0.15">
      <c r="K139" s="37"/>
    </row>
    <row r="140" spans="11:11" s="3" customFormat="1" x14ac:dyDescent="0.15">
      <c r="K140" s="37"/>
    </row>
    <row r="141" spans="11:11" s="3" customFormat="1" x14ac:dyDescent="0.15">
      <c r="K141" s="37"/>
    </row>
    <row r="142" spans="11:11" s="3" customFormat="1" x14ac:dyDescent="0.15">
      <c r="K142" s="37"/>
    </row>
    <row r="143" spans="11:11" s="3" customFormat="1" x14ac:dyDescent="0.15">
      <c r="K143" s="37"/>
    </row>
    <row r="144" spans="11:11" s="3" customFormat="1" x14ac:dyDescent="0.15">
      <c r="K144" s="37"/>
    </row>
    <row r="145" spans="11:11" s="3" customFormat="1" x14ac:dyDescent="0.15">
      <c r="K145" s="37"/>
    </row>
    <row r="146" spans="11:11" s="3" customFormat="1" x14ac:dyDescent="0.15">
      <c r="K146" s="37"/>
    </row>
    <row r="147" spans="11:11" s="3" customFormat="1" x14ac:dyDescent="0.15">
      <c r="K147" s="37"/>
    </row>
    <row r="148" spans="11:11" s="3" customFormat="1" x14ac:dyDescent="0.15">
      <c r="K148" s="37"/>
    </row>
    <row r="149" spans="11:11" s="3" customFormat="1" x14ac:dyDescent="0.15">
      <c r="K149" s="37"/>
    </row>
    <row r="150" spans="11:11" s="3" customFormat="1" x14ac:dyDescent="0.15">
      <c r="K150" s="37"/>
    </row>
    <row r="151" spans="11:11" s="3" customFormat="1" x14ac:dyDescent="0.15">
      <c r="K151" s="37"/>
    </row>
    <row r="152" spans="11:11" s="3" customFormat="1" x14ac:dyDescent="0.15">
      <c r="K152" s="37"/>
    </row>
    <row r="153" spans="11:11" s="3" customFormat="1" x14ac:dyDescent="0.15">
      <c r="K153" s="37"/>
    </row>
    <row r="154" spans="11:11" s="3" customFormat="1" x14ac:dyDescent="0.15">
      <c r="K154" s="37"/>
    </row>
    <row r="155" spans="11:11" s="3" customFormat="1" x14ac:dyDescent="0.15">
      <c r="K155" s="37"/>
    </row>
    <row r="156" spans="11:11" s="3" customFormat="1" x14ac:dyDescent="0.15">
      <c r="K156" s="37"/>
    </row>
    <row r="157" spans="11:11" s="3" customFormat="1" x14ac:dyDescent="0.15">
      <c r="K157" s="37"/>
    </row>
    <row r="158" spans="11:11" s="3" customFormat="1" x14ac:dyDescent="0.15">
      <c r="K158" s="37"/>
    </row>
    <row r="159" spans="11:11" s="3" customFormat="1" x14ac:dyDescent="0.15">
      <c r="K159" s="37"/>
    </row>
    <row r="160" spans="11:11" s="3" customFormat="1" x14ac:dyDescent="0.15">
      <c r="K160" s="37"/>
    </row>
    <row r="161" spans="1:12" s="3" customFormat="1" x14ac:dyDescent="0.15">
      <c r="K161" s="37"/>
    </row>
    <row r="162" spans="1:12" s="3" customFormat="1" x14ac:dyDescent="0.15">
      <c r="K162" s="37"/>
    </row>
    <row r="163" spans="1:12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7"/>
      <c r="L163" s="3"/>
    </row>
  </sheetData>
  <mergeCells count="53">
    <mergeCell ref="C48:H48"/>
    <mergeCell ref="C50:H50"/>
    <mergeCell ref="C49:H49"/>
    <mergeCell ref="C47:H47"/>
    <mergeCell ref="A44:H44"/>
    <mergeCell ref="K3:L3"/>
    <mergeCell ref="C6:E6"/>
    <mergeCell ref="F6:G6"/>
    <mergeCell ref="C7:E7"/>
    <mergeCell ref="B4:H4"/>
    <mergeCell ref="B5:H5"/>
    <mergeCell ref="I6:K6"/>
    <mergeCell ref="A1:C1"/>
    <mergeCell ref="D1:E1"/>
    <mergeCell ref="F1:H1"/>
    <mergeCell ref="B3:C3"/>
    <mergeCell ref="E3:H3"/>
    <mergeCell ref="B2:H2"/>
    <mergeCell ref="D16:G16"/>
    <mergeCell ref="E17:F17"/>
    <mergeCell ref="E18:F18"/>
    <mergeCell ref="E19:F19"/>
    <mergeCell ref="A28:H28"/>
    <mergeCell ref="A26:H26"/>
    <mergeCell ref="A27:H27"/>
    <mergeCell ref="A25:B25"/>
    <mergeCell ref="A24:H24"/>
    <mergeCell ref="A32:H32"/>
    <mergeCell ref="D36:E36"/>
    <mergeCell ref="A29:H29"/>
    <mergeCell ref="A30:H30"/>
    <mergeCell ref="A31:H31"/>
    <mergeCell ref="A45:H45"/>
    <mergeCell ref="A46:H46"/>
    <mergeCell ref="A35:H35"/>
    <mergeCell ref="F42:G42"/>
    <mergeCell ref="A41:H41"/>
    <mergeCell ref="B42:D42"/>
    <mergeCell ref="D37:E37"/>
    <mergeCell ref="D38:E38"/>
    <mergeCell ref="D40:E40"/>
    <mergeCell ref="A43:H43"/>
    <mergeCell ref="AB96:AC96"/>
    <mergeCell ref="A59:C59"/>
    <mergeCell ref="T96:U96"/>
    <mergeCell ref="V96:W96"/>
    <mergeCell ref="X96:Y96"/>
    <mergeCell ref="Z96:AA96"/>
    <mergeCell ref="P41:S41"/>
    <mergeCell ref="P50:S50"/>
    <mergeCell ref="P58:S58"/>
    <mergeCell ref="P59:S59"/>
    <mergeCell ref="P60:S60"/>
  </mergeCells>
  <phoneticPr fontId="0" type="noConversion"/>
  <dataValidations count="3">
    <dataValidation type="list" allowBlank="1" showInputMessage="1" showErrorMessage="1" sqref="K3:L3" xr:uid="{00000000-0002-0000-0000-000002000000}">
      <formula1>#REF!</formula1>
    </dataValidation>
    <dataValidation type="list" allowBlank="1" showInputMessage="1" showErrorMessage="1" errorTitle="Appointment length" error="Please enter 9 (academic appointment) or 12 (calendar year appointment)." sqref="C8:C10" xr:uid="{00000000-0002-0000-0000-000000000000}">
      <formula1>"9, 12"</formula1>
    </dataValidation>
    <dataValidation type="list" allowBlank="1" showInputMessage="1" showErrorMessage="1" sqref="E8:E10" xr:uid="{00000000-0002-0000-0000-000001000000}">
      <formula1>"NonCL, Class"</formula1>
    </dataValidation>
  </dataValidations>
  <hyperlinks>
    <hyperlink ref="P58" r:id="rId1" xr:uid="{1E46F690-2CF0-6B47-85C0-402834F63889}"/>
  </hyperlinks>
  <printOptions horizontalCentered="1"/>
  <pageMargins left="0.75" right="0.75" top="1" bottom="1" header="0.5" footer="0.5"/>
  <pageSetup scale="72" orientation="portrait" r:id="rId2"/>
  <headerFooter alignWithMargins="0"/>
  <ignoredErrors>
    <ignoredError sqref="P43:S56" unlockedFormula="1"/>
  </ignoredError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1-YR Budg</vt:lpstr>
      <vt:lpstr>'1-YR Budg'!Print_Area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Sandra D Eksioglu</cp:lastModifiedBy>
  <cp:lastPrinted>2016-02-15T14:25:31Z</cp:lastPrinted>
  <dcterms:created xsi:type="dcterms:W3CDTF">1996-10-14T23:33:28Z</dcterms:created>
  <dcterms:modified xsi:type="dcterms:W3CDTF">2025-03-26T14:07:06Z</dcterms:modified>
</cp:coreProperties>
</file>