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3"/>
  </bookViews>
  <sheets>
    <sheet name="Inputs" sheetId="1" r:id="rId1"/>
    <sheet name="Key Variables" sheetId="4" r:id="rId2"/>
    <sheet name="Output" sheetId="2" r:id="rId3"/>
    <sheet name="Summary" sheetId="3" r:id="rId4"/>
  </sheets>
  <calcPr calcId="144525"/>
</workbook>
</file>

<file path=xl/sharedStrings.xml><?xml version="1.0" encoding="utf-8"?>
<sst xmlns="http://schemas.openxmlformats.org/spreadsheetml/2006/main" count="103" uniqueCount="56">
  <si>
    <t>类别</t>
  </si>
  <si>
    <t>输入</t>
  </si>
  <si>
    <t>量</t>
  </si>
  <si>
    <t>单元</t>
  </si>
  <si>
    <t>购买</t>
  </si>
  <si>
    <t>购买价格</t>
  </si>
  <si>
    <t>美元</t>
  </si>
  <si>
    <t>首付</t>
  </si>
  <si>
    <t>百分比</t>
  </si>
  <si>
    <t>利率</t>
  </si>
  <si>
    <t>贷款期限（最长30年）</t>
  </si>
  <si>
    <t>年份</t>
  </si>
  <si>
    <t>过户成本</t>
  </si>
  <si>
    <t>收入</t>
  </si>
  <si>
    <t>每月租金</t>
  </si>
  <si>
    <t>年租金增加</t>
  </si>
  <si>
    <t>其他月收入</t>
  </si>
  <si>
    <t>通胀率</t>
  </si>
  <si>
    <t>空置率</t>
  </si>
  <si>
    <t>委管（如需托人管理）管理费</t>
  </si>
  <si>
    <t>经常性运营费用</t>
  </si>
  <si>
    <t>地产税</t>
  </si>
  <si>
    <t>地产税年增幅</t>
  </si>
  <si>
    <t>保险</t>
  </si>
  <si>
    <t>保险年增幅</t>
  </si>
  <si>
    <t>物业费</t>
  </si>
  <si>
    <t>物业费年增幅</t>
  </si>
  <si>
    <t>保养维修</t>
  </si>
  <si>
    <t>维护费年增幅</t>
  </si>
  <si>
    <t>其他费用</t>
  </si>
  <si>
    <t>其他费用年增幅</t>
  </si>
  <si>
    <t>出售</t>
  </si>
  <si>
    <t>房产年增值率</t>
  </si>
  <si>
    <t>持有年份</t>
  </si>
  <si>
    <t>销售成本</t>
  </si>
  <si>
    <t>贷款额度</t>
  </si>
  <si>
    <t>还贷月数</t>
  </si>
  <si>
    <t>每月地产税</t>
  </si>
  <si>
    <t>每月保险费</t>
  </si>
  <si>
    <t>每月物业费</t>
  </si>
  <si>
    <t>每月维修保养费</t>
  </si>
  <si>
    <t>每月其他费用</t>
  </si>
  <si>
    <t>年</t>
  </si>
  <si>
    <t>月</t>
  </si>
  <si>
    <t>按揭付款</t>
  </si>
  <si>
    <t>按揭余额</t>
  </si>
  <si>
    <t>已付利息</t>
  </si>
  <si>
    <t>已付本金</t>
  </si>
  <si>
    <t>抵押贷款余额</t>
  </si>
  <si>
    <t>托管管理费</t>
  </si>
  <si>
    <t>维修保养</t>
  </si>
  <si>
    <t>Total</t>
  </si>
  <si>
    <t>第一年净收入</t>
  </si>
  <si>
    <t>第一年租金回报率</t>
  </si>
  <si>
    <t>持有年限平均租金回报率</t>
  </si>
  <si>
    <t>持有年限总回报率（租金回报率+增值率）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</si>
</sst>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0.0%"/>
    <numFmt numFmtId="178" formatCode="_(&quot;$&quot;* #,##0_);_(&quot;$&quot;* \(#,##0\);_(&quot;$&quot;* &quot;-&quot;_);_(@_)"/>
    <numFmt numFmtId="179" formatCode="&quot;$&quot;#,##0.00_);[Red]\(&quot;$&quot;#,##0.00\)"/>
  </numFmts>
  <fonts count="26">
    <font>
      <sz val="11"/>
      <color theme="1"/>
      <name val="等线"/>
      <charset val="134"/>
      <scheme val="minor"/>
    </font>
    <font>
      <sz val="15"/>
      <color rgb="FF212121"/>
      <name val="Arial"/>
      <charset val="134"/>
    </font>
    <font>
      <sz val="15"/>
      <color rgb="FF212121"/>
      <name val="Inherit"/>
      <charset val="134"/>
    </font>
    <font>
      <sz val="11"/>
      <color theme="8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rgb="FF212121"/>
      <name val="Arial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0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6" fillId="22" borderId="5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5" fillId="15" borderId="8" applyNumberFormat="0" applyAlignment="0" applyProtection="0">
      <alignment vertical="center"/>
    </xf>
    <xf numFmtId="0" fontId="14" fillId="15" borderId="2" applyNumberFormat="0" applyAlignment="0" applyProtection="0">
      <alignment vertical="center"/>
    </xf>
    <xf numFmtId="0" fontId="8" fillId="5" borderId="1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12">
    <xf numFmtId="0" fontId="0" fillId="0" borderId="0" xfId="0"/>
    <xf numFmtId="178" fontId="0" fillId="0" borderId="0" xfId="0" applyNumberFormat="1"/>
    <xf numFmtId="177" fontId="0" fillId="0" borderId="0" xfId="11" applyNumberFormat="1" applyFont="1"/>
    <xf numFmtId="176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9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177" fontId="0" fillId="0" borderId="0" xfId="0" applyNumberFormat="1"/>
    <xf numFmtId="0" fontId="5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topLeftCell="A19" workbookViewId="0">
      <selection activeCell="A21" sqref="A21"/>
    </sheetView>
  </sheetViews>
  <sheetFormatPr defaultColWidth="9" defaultRowHeight="13.5" outlineLevelCol="3"/>
  <cols>
    <col min="1" max="1" width="24.5416666666667" customWidth="1"/>
    <col min="2" max="2" width="26" customWidth="1"/>
    <col min="3" max="3" width="9.54166666666667" customWidth="1"/>
    <col min="4" max="4" width="10.0916666666667" customWidth="1"/>
  </cols>
  <sheetData>
    <row r="1" s="9" customFormat="1" ht="18.75" spans="1:4">
      <c r="A1" s="4" t="s">
        <v>0</v>
      </c>
      <c r="B1" s="4" t="s">
        <v>1</v>
      </c>
      <c r="C1" s="4" t="s">
        <v>2</v>
      </c>
      <c r="D1" s="4" t="s">
        <v>3</v>
      </c>
    </row>
    <row r="2" ht="18.75" spans="1:4">
      <c r="A2" s="4" t="s">
        <v>4</v>
      </c>
      <c r="B2" s="5" t="s">
        <v>5</v>
      </c>
      <c r="C2" s="1">
        <v>500000</v>
      </c>
      <c r="D2" s="4" t="s">
        <v>6</v>
      </c>
    </row>
    <row r="3" ht="18.75" spans="1:4">
      <c r="A3" s="4" t="s">
        <v>4</v>
      </c>
      <c r="B3" s="5" t="s">
        <v>7</v>
      </c>
      <c r="C3" s="10">
        <v>0.2</v>
      </c>
      <c r="D3" s="5" t="s">
        <v>8</v>
      </c>
    </row>
    <row r="4" ht="18.75" spans="1:4">
      <c r="A4" s="4" t="s">
        <v>4</v>
      </c>
      <c r="B4" s="4" t="s">
        <v>9</v>
      </c>
      <c r="C4" s="10">
        <v>0.045</v>
      </c>
      <c r="D4" s="5" t="s">
        <v>8</v>
      </c>
    </row>
    <row r="5" ht="18.75" spans="1:4">
      <c r="A5" s="4" t="s">
        <v>4</v>
      </c>
      <c r="B5" s="11" t="s">
        <v>10</v>
      </c>
      <c r="C5">
        <v>30</v>
      </c>
      <c r="D5" s="4" t="s">
        <v>11</v>
      </c>
    </row>
    <row r="6" ht="18.75" spans="1:4">
      <c r="A6" s="4" t="s">
        <v>4</v>
      </c>
      <c r="B6" s="5" t="s">
        <v>12</v>
      </c>
      <c r="C6" s="1">
        <v>3000</v>
      </c>
      <c r="D6" s="4" t="s">
        <v>6</v>
      </c>
    </row>
    <row r="8" ht="18.75" spans="1:4">
      <c r="A8" s="5" t="s">
        <v>13</v>
      </c>
      <c r="B8" s="4" t="s">
        <v>14</v>
      </c>
      <c r="C8" s="1">
        <v>2500</v>
      </c>
      <c r="D8" s="4" t="s">
        <v>6</v>
      </c>
    </row>
    <row r="9" ht="18.75" spans="1:4">
      <c r="A9" s="5" t="s">
        <v>13</v>
      </c>
      <c r="B9" s="4" t="s">
        <v>15</v>
      </c>
      <c r="C9" s="10">
        <v>0.05</v>
      </c>
      <c r="D9" s="5" t="s">
        <v>8</v>
      </c>
    </row>
    <row r="10" ht="18.75" spans="1:4">
      <c r="A10" s="5" t="s">
        <v>13</v>
      </c>
      <c r="B10" s="4" t="s">
        <v>16</v>
      </c>
      <c r="C10" s="1">
        <v>0</v>
      </c>
      <c r="D10" s="4" t="s">
        <v>6</v>
      </c>
    </row>
    <row r="11" ht="18.75" spans="1:4">
      <c r="A11" s="5" t="s">
        <v>13</v>
      </c>
      <c r="B11" s="5" t="s">
        <v>17</v>
      </c>
      <c r="C11" s="10">
        <v>0.03</v>
      </c>
      <c r="D11" s="5" t="s">
        <v>8</v>
      </c>
    </row>
    <row r="12" ht="18.75" spans="1:4">
      <c r="A12" s="5" t="s">
        <v>13</v>
      </c>
      <c r="B12" s="4" t="s">
        <v>18</v>
      </c>
      <c r="C12" s="10">
        <v>0.02</v>
      </c>
      <c r="D12" s="5" t="s">
        <v>8</v>
      </c>
    </row>
    <row r="13" ht="18.75" spans="1:4">
      <c r="A13" s="5" t="s">
        <v>13</v>
      </c>
      <c r="B13" s="4" t="s">
        <v>19</v>
      </c>
      <c r="C13" s="10">
        <v>0.05</v>
      </c>
      <c r="D13" s="5" t="s">
        <v>8</v>
      </c>
    </row>
    <row r="15" ht="18.75" spans="1:4">
      <c r="A15" s="5" t="s">
        <v>20</v>
      </c>
      <c r="B15" s="4" t="s">
        <v>21</v>
      </c>
      <c r="C15" s="1">
        <v>5500</v>
      </c>
      <c r="D15" s="4" t="s">
        <v>6</v>
      </c>
    </row>
    <row r="16" ht="18.75" spans="1:4">
      <c r="A16" s="5" t="s">
        <v>20</v>
      </c>
      <c r="B16" s="5" t="s">
        <v>22</v>
      </c>
      <c r="C16" s="10">
        <v>0.03</v>
      </c>
      <c r="D16" s="5" t="s">
        <v>8</v>
      </c>
    </row>
    <row r="17" ht="18.75" spans="1:4">
      <c r="A17" s="5" t="s">
        <v>20</v>
      </c>
      <c r="B17" s="5" t="s">
        <v>23</v>
      </c>
      <c r="C17" s="1">
        <v>800</v>
      </c>
      <c r="D17" s="4" t="s">
        <v>6</v>
      </c>
    </row>
    <row r="18" ht="18.75" spans="1:4">
      <c r="A18" s="5" t="s">
        <v>20</v>
      </c>
      <c r="B18" s="5" t="s">
        <v>24</v>
      </c>
      <c r="C18" s="10">
        <v>0.03</v>
      </c>
      <c r="D18" s="5" t="s">
        <v>8</v>
      </c>
    </row>
    <row r="19" ht="18.75" spans="1:4">
      <c r="A19" s="5" t="s">
        <v>20</v>
      </c>
      <c r="B19" s="5" t="s">
        <v>25</v>
      </c>
      <c r="C19" s="1">
        <v>3000</v>
      </c>
      <c r="D19" s="4" t="s">
        <v>6</v>
      </c>
    </row>
    <row r="20" ht="18.75" spans="1:4">
      <c r="A20" s="5" t="s">
        <v>20</v>
      </c>
      <c r="B20" s="5" t="s">
        <v>26</v>
      </c>
      <c r="C20" s="10">
        <v>0.03</v>
      </c>
      <c r="D20" s="5" t="s">
        <v>8</v>
      </c>
    </row>
    <row r="21" ht="18.75" spans="1:4">
      <c r="A21" s="5" t="s">
        <v>20</v>
      </c>
      <c r="B21" s="5" t="s">
        <v>27</v>
      </c>
      <c r="C21" s="1">
        <v>1000</v>
      </c>
      <c r="D21" s="4" t="s">
        <v>6</v>
      </c>
    </row>
    <row r="22" ht="18.75" spans="1:4">
      <c r="A22" s="5" t="s">
        <v>20</v>
      </c>
      <c r="B22" s="5" t="s">
        <v>28</v>
      </c>
      <c r="C22" s="10">
        <v>0.03</v>
      </c>
      <c r="D22" s="5" t="s">
        <v>8</v>
      </c>
    </row>
    <row r="23" ht="18.75" spans="1:4">
      <c r="A23" s="5" t="s">
        <v>20</v>
      </c>
      <c r="B23" s="5" t="s">
        <v>29</v>
      </c>
      <c r="C23" s="1">
        <v>200</v>
      </c>
      <c r="D23" s="4" t="s">
        <v>6</v>
      </c>
    </row>
    <row r="24" ht="18.75" spans="1:4">
      <c r="A24" s="5" t="s">
        <v>20</v>
      </c>
      <c r="B24" s="5" t="s">
        <v>30</v>
      </c>
      <c r="C24" s="10">
        <v>0.03</v>
      </c>
      <c r="D24" s="5" t="s">
        <v>8</v>
      </c>
    </row>
    <row r="26" ht="18.75" spans="1:4">
      <c r="A26" s="4" t="s">
        <v>31</v>
      </c>
      <c r="B26" s="5" t="s">
        <v>32</v>
      </c>
      <c r="C26" s="10">
        <v>0.06</v>
      </c>
      <c r="D26" s="5" t="s">
        <v>8</v>
      </c>
    </row>
    <row r="27" ht="18.75" spans="1:4">
      <c r="A27" s="4" t="s">
        <v>31</v>
      </c>
      <c r="B27" s="5" t="s">
        <v>33</v>
      </c>
      <c r="C27">
        <v>20</v>
      </c>
      <c r="D27" s="4" t="s">
        <v>11</v>
      </c>
    </row>
    <row r="28" ht="18.75" spans="1:4">
      <c r="A28" s="4" t="s">
        <v>31</v>
      </c>
      <c r="B28" s="5" t="s">
        <v>34</v>
      </c>
      <c r="C28" s="10">
        <v>0.08</v>
      </c>
      <c r="D28" s="5" t="s">
        <v>8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3" sqref="B3"/>
    </sheetView>
  </sheetViews>
  <sheetFormatPr defaultColWidth="9" defaultRowHeight="13.5" outlineLevelRow="6" outlineLevelCol="1"/>
  <cols>
    <col min="1" max="1" width="22.8666666666667" customWidth="1"/>
    <col min="2" max="2" width="18.0416666666667" customWidth="1"/>
  </cols>
  <sheetData>
    <row r="1" ht="18.75" spans="1:2">
      <c r="A1" s="4" t="s">
        <v>35</v>
      </c>
      <c r="B1" s="3">
        <f>-Inputs!C2*(1-Inputs!C3)</f>
        <v>-400000</v>
      </c>
    </row>
    <row r="2" ht="18.75" spans="1:2">
      <c r="A2" s="5" t="s">
        <v>36</v>
      </c>
      <c r="B2">
        <f>12*Inputs!C5</f>
        <v>360</v>
      </c>
    </row>
    <row r="3" ht="18.75" spans="1:2">
      <c r="A3" s="5" t="s">
        <v>37</v>
      </c>
      <c r="B3" s="1">
        <f>Inputs!C15/12</f>
        <v>458.333333333333</v>
      </c>
    </row>
    <row r="4" ht="18.75" spans="1:2">
      <c r="A4" s="5" t="s">
        <v>38</v>
      </c>
      <c r="B4" s="3">
        <f>Inputs!C17/12</f>
        <v>66.6666666666667</v>
      </c>
    </row>
    <row r="5" ht="18.75" spans="1:2">
      <c r="A5" s="5" t="s">
        <v>39</v>
      </c>
      <c r="B5" s="1">
        <f>Inputs!C19/12</f>
        <v>250</v>
      </c>
    </row>
    <row r="6" ht="18.75" spans="1:2">
      <c r="A6" s="5" t="s">
        <v>40</v>
      </c>
      <c r="B6" s="3">
        <f>Inputs!C21/12</f>
        <v>83.3333333333333</v>
      </c>
    </row>
    <row r="7" ht="18.75" spans="1:2">
      <c r="A7" s="5" t="s">
        <v>41</v>
      </c>
      <c r="B7" s="3">
        <f>Inputs!C23/12</f>
        <v>16.6666666666667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1"/>
  <sheetViews>
    <sheetView topLeftCell="D1" workbookViewId="0">
      <selection activeCell="F1" sqref="F1"/>
    </sheetView>
  </sheetViews>
  <sheetFormatPr defaultColWidth="9" defaultRowHeight="13.5"/>
  <cols>
    <col min="1" max="2" width="4.09166666666667" customWidth="1"/>
    <col min="3" max="3" width="12.7666666666667" customWidth="1"/>
    <col min="4" max="4" width="18.6833333333333" customWidth="1"/>
    <col min="5" max="5" width="12.7666666666667" customWidth="1"/>
    <col min="6" max="6" width="12.45" customWidth="1"/>
    <col min="7" max="7" width="18.3166666666667" customWidth="1"/>
    <col min="8" max="8" width="12.7666666666667" customWidth="1"/>
    <col min="9" max="9" width="15.7666666666667" customWidth="1"/>
    <col min="10" max="10" width="9.76666666666667" customWidth="1"/>
    <col min="11" max="11" width="9.54166666666667" customWidth="1"/>
    <col min="12" max="12" width="12.6833333333333" customWidth="1"/>
    <col min="13" max="13" width="12.7666666666667" customWidth="1"/>
    <col min="14" max="14" width="7" customWidth="1"/>
    <col min="15" max="15" width="12.5416666666667" customWidth="1"/>
  </cols>
  <sheetData>
    <row r="1" ht="18.75" spans="1:16">
      <c r="A1" s="4" t="s">
        <v>42</v>
      </c>
      <c r="B1" s="4" t="s">
        <v>43</v>
      </c>
      <c r="C1" s="5" t="s">
        <v>44</v>
      </c>
      <c r="D1" s="5" t="s">
        <v>45</v>
      </c>
      <c r="E1" s="5" t="s">
        <v>46</v>
      </c>
      <c r="F1" s="6" t="s">
        <v>47</v>
      </c>
      <c r="G1" s="4" t="s">
        <v>48</v>
      </c>
      <c r="H1" s="5" t="s">
        <v>14</v>
      </c>
      <c r="I1" s="5" t="s">
        <v>16</v>
      </c>
      <c r="J1" s="5" t="s">
        <v>49</v>
      </c>
      <c r="K1" s="5" t="s">
        <v>21</v>
      </c>
      <c r="L1" s="5" t="s">
        <v>23</v>
      </c>
      <c r="M1" s="5" t="s">
        <v>25</v>
      </c>
      <c r="N1" s="5" t="s">
        <v>50</v>
      </c>
      <c r="O1" s="5" t="s">
        <v>29</v>
      </c>
      <c r="P1" s="5" t="s">
        <v>51</v>
      </c>
    </row>
    <row r="2" spans="1:16">
      <c r="A2">
        <f>1</f>
        <v>1</v>
      </c>
      <c r="B2">
        <f>1</f>
        <v>1</v>
      </c>
      <c r="C2" s="7">
        <f>PMT(Inputs!C4/12,'Key Variables'!B2,'Key Variables'!B1,0,0)</f>
        <v>2026.74123930352</v>
      </c>
      <c r="D2" s="7">
        <f>-'Key Variables'!$B$1</f>
        <v>400000</v>
      </c>
      <c r="E2" s="7">
        <f>D2*Inputs!$C$4/12</f>
        <v>1500</v>
      </c>
      <c r="F2" s="7">
        <f>C2-E2</f>
        <v>526.741239303522</v>
      </c>
      <c r="G2" s="7">
        <f>D2-F2</f>
        <v>399473.258760696</v>
      </c>
      <c r="H2" s="1">
        <f>Inputs!$C$8*(1-Inputs!$C$12)*(1+Inputs!$C$9)^(Output!$A2-1)</f>
        <v>2450</v>
      </c>
      <c r="I2" s="1">
        <f>Inputs!$C$10*(1-Inputs!$C$12)*(1+Inputs!$C$9)^(Output!$A2-1)</f>
        <v>0</v>
      </c>
      <c r="J2" s="1">
        <f>Inputs!$C$13*Inputs!$C$8*(1+Inputs!$C$9)^(Output!A2-1)</f>
        <v>125</v>
      </c>
      <c r="K2" s="1">
        <f>'Key Variables'!$B$3*(1+Inputs!$C$16)^(Output!$A2-1)</f>
        <v>458.333333333333</v>
      </c>
      <c r="L2" s="1">
        <f>'Key Variables'!$B$4*(1+Inputs!$C$18)^(Output!$A2-1)</f>
        <v>66.6666666666667</v>
      </c>
      <c r="M2" s="1">
        <f>'Key Variables'!$B$5*(1+Inputs!$C$20)^(Output!$A2-1)</f>
        <v>250</v>
      </c>
      <c r="N2" s="1">
        <f>'Key Variables'!$B$6*(1+Inputs!$C$22)^(Output!$A2-1)</f>
        <v>83.3333333333333</v>
      </c>
      <c r="O2" s="1">
        <f>'Key Variables'!$B$7*(1+Inputs!$C$24)^(Output!$A2-1)</f>
        <v>16.6666666666667</v>
      </c>
      <c r="P2" s="1">
        <f>H2+I2-J2-K2-L2-M2-N2-O2</f>
        <v>1450</v>
      </c>
    </row>
    <row r="3" spans="1:16">
      <c r="A3">
        <v>1</v>
      </c>
      <c r="B3" s="8">
        <f>B2+1</f>
        <v>2</v>
      </c>
      <c r="C3" s="7">
        <f>IF($A3&gt;Inputs!$C$5,0,C2)</f>
        <v>2026.74123930352</v>
      </c>
      <c r="D3" s="7">
        <f>G2</f>
        <v>399473.258760696</v>
      </c>
      <c r="E3" s="7">
        <f>D3*Inputs!$C$4/12</f>
        <v>1498.02472035261</v>
      </c>
      <c r="F3" s="7">
        <f>C3-E3</f>
        <v>528.716518950911</v>
      </c>
      <c r="G3" s="7">
        <f>D3-F3</f>
        <v>398944.542241746</v>
      </c>
      <c r="H3" s="1">
        <f>Inputs!$C$8*(1-Inputs!$C$12)*(1+Inputs!$C$9)^(Output!A3-1)</f>
        <v>2450</v>
      </c>
      <c r="I3" s="1">
        <f>Inputs!$C$10*(1-Inputs!$C$12)*(1+Inputs!$C$9)^(Output!$A3-1)</f>
        <v>0</v>
      </c>
      <c r="J3" s="1">
        <f>Inputs!$C$13*Inputs!$C$8*(1+Inputs!$C$9)^(Output!A3-1)</f>
        <v>125</v>
      </c>
      <c r="K3" s="1">
        <f>'Key Variables'!$B$3*(1+Inputs!$C$16)^(Output!A3-1)</f>
        <v>458.333333333333</v>
      </c>
      <c r="L3" s="1">
        <f>'Key Variables'!$B$4*(1+Inputs!$C$18)^(Output!$A3-1)</f>
        <v>66.6666666666667</v>
      </c>
      <c r="M3" s="1">
        <f>'Key Variables'!$B$5*(1+Inputs!$C$20)^(Output!$A3-1)</f>
        <v>250</v>
      </c>
      <c r="N3" s="1">
        <f>'Key Variables'!$B$6*(1+Inputs!$C$22)^(Output!$A3-1)</f>
        <v>83.3333333333333</v>
      </c>
      <c r="O3" s="1">
        <f>'Key Variables'!$B$7*(1+Inputs!$C$24)^(Output!$A3-1)</f>
        <v>16.6666666666667</v>
      </c>
      <c r="P3" s="1">
        <f t="shared" ref="P3:P66" si="0">H3+I3-J3-K3-L3-M3-N3-O3</f>
        <v>1450</v>
      </c>
    </row>
    <row r="4" spans="1:16">
      <c r="A4">
        <v>1</v>
      </c>
      <c r="B4" s="8">
        <f t="shared" ref="B4:B67" si="1">B3+1</f>
        <v>3</v>
      </c>
      <c r="C4" s="7">
        <f>IF($A4&gt;Inputs!$C$5,0,C3)</f>
        <v>2026.74123930352</v>
      </c>
      <c r="D4" s="7">
        <f t="shared" ref="D4:D67" si="2">G3</f>
        <v>398944.542241746</v>
      </c>
      <c r="E4" s="7">
        <f>D4*Inputs!$C$4/12</f>
        <v>1496.04203340655</v>
      </c>
      <c r="F4" s="7">
        <f t="shared" ref="F4:G4" si="3">C4-E4</f>
        <v>530.699205896977</v>
      </c>
      <c r="G4" s="7">
        <f t="shared" si="3"/>
        <v>398413.843035849</v>
      </c>
      <c r="H4" s="1">
        <f>Inputs!$C$8*(1-Inputs!$C$12)*(1+Inputs!$C$9)^(Output!A4-1)</f>
        <v>2450</v>
      </c>
      <c r="I4" s="1">
        <f>Inputs!$C$10*(1-Inputs!$C$12)*(1+Inputs!$C$9)^(Output!$A4-1)</f>
        <v>0</v>
      </c>
      <c r="J4" s="1">
        <f>Inputs!$C$13*Inputs!$C$8*(1+Inputs!$C$9)^(Output!A4-1)</f>
        <v>125</v>
      </c>
      <c r="K4" s="1">
        <f>'Key Variables'!$B$3*(1+Inputs!$C$16)^(Output!A4-1)</f>
        <v>458.333333333333</v>
      </c>
      <c r="L4" s="1">
        <f>'Key Variables'!$B$4*(1+Inputs!$C$18)^(Output!$A4-1)</f>
        <v>66.6666666666667</v>
      </c>
      <c r="M4" s="1">
        <f>'Key Variables'!$B$5*(1+Inputs!$C$20)^(Output!$A4-1)</f>
        <v>250</v>
      </c>
      <c r="N4" s="1">
        <f>'Key Variables'!$B$6*(1+Inputs!$C$22)^(Output!$A4-1)</f>
        <v>83.3333333333333</v>
      </c>
      <c r="O4" s="1">
        <f>'Key Variables'!$B$7*(1+Inputs!$C$24)^(Output!$A4-1)</f>
        <v>16.6666666666667</v>
      </c>
      <c r="P4" s="1">
        <f t="shared" si="0"/>
        <v>1450</v>
      </c>
    </row>
    <row r="5" spans="1:16">
      <c r="A5">
        <v>1</v>
      </c>
      <c r="B5" s="8">
        <f t="shared" si="1"/>
        <v>4</v>
      </c>
      <c r="C5" s="7">
        <f>IF($A5&gt;Inputs!$C$5,0,C4)</f>
        <v>2026.74123930352</v>
      </c>
      <c r="D5" s="7">
        <f t="shared" si="2"/>
        <v>398413.843035849</v>
      </c>
      <c r="E5" s="7">
        <f>D5*Inputs!$C$4/12</f>
        <v>1494.05191138443</v>
      </c>
      <c r="F5" s="7">
        <f t="shared" ref="F5:G5" si="4">C5-E5</f>
        <v>532.689327919091</v>
      </c>
      <c r="G5" s="7">
        <f t="shared" si="4"/>
        <v>397881.153707929</v>
      </c>
      <c r="H5" s="1">
        <f>Inputs!$C$8*(1-Inputs!$C$12)*(1+Inputs!$C$9)^(Output!A5-1)</f>
        <v>2450</v>
      </c>
      <c r="I5" s="1">
        <f>Inputs!$C$10*(1-Inputs!$C$12)*(1+Inputs!$C$9)^(Output!$A5-1)</f>
        <v>0</v>
      </c>
      <c r="J5" s="1">
        <f>Inputs!$C$13*Inputs!$C$8*(1+Inputs!$C$9)^(Output!A5-1)</f>
        <v>125</v>
      </c>
      <c r="K5" s="1">
        <f>'Key Variables'!$B$3*(1+Inputs!$C$16)^(Output!A5-1)</f>
        <v>458.333333333333</v>
      </c>
      <c r="L5" s="1">
        <f>'Key Variables'!$B$4*(1+Inputs!$C$18)^(Output!$A5-1)</f>
        <v>66.6666666666667</v>
      </c>
      <c r="M5" s="1">
        <f>'Key Variables'!$B$5*(1+Inputs!$C$20)^(Output!$A5-1)</f>
        <v>250</v>
      </c>
      <c r="N5" s="1">
        <f>'Key Variables'!$B$6*(1+Inputs!$C$22)^(Output!$A5-1)</f>
        <v>83.3333333333333</v>
      </c>
      <c r="O5" s="1">
        <f>'Key Variables'!$B$7*(1+Inputs!$C$24)^(Output!$A5-1)</f>
        <v>16.6666666666667</v>
      </c>
      <c r="P5" s="1">
        <f t="shared" si="0"/>
        <v>1450</v>
      </c>
    </row>
    <row r="6" spans="1:16">
      <c r="A6">
        <v>1</v>
      </c>
      <c r="B6" s="8">
        <f t="shared" si="1"/>
        <v>5</v>
      </c>
      <c r="C6" s="7">
        <f>IF($A6&gt;Inputs!$C$5,0,C5)</f>
        <v>2026.74123930352</v>
      </c>
      <c r="D6" s="7">
        <f t="shared" si="2"/>
        <v>397881.153707929</v>
      </c>
      <c r="E6" s="7">
        <f>D6*Inputs!$C$4/12</f>
        <v>1492.05432640474</v>
      </c>
      <c r="F6" s="7">
        <f t="shared" ref="F6:G6" si="5">C6-E6</f>
        <v>534.686912898787</v>
      </c>
      <c r="G6" s="7">
        <f t="shared" si="5"/>
        <v>397346.466795031</v>
      </c>
      <c r="H6" s="1">
        <f>Inputs!$C$8*(1-Inputs!$C$12)*(1+Inputs!$C$9)^(Output!A6-1)</f>
        <v>2450</v>
      </c>
      <c r="I6" s="1">
        <f>Inputs!$C$10*(1-Inputs!$C$12)*(1+Inputs!$C$9)^(Output!$A6-1)</f>
        <v>0</v>
      </c>
      <c r="J6" s="1">
        <f>Inputs!$C$13*Inputs!$C$8*(1+Inputs!$C$9)^(Output!A6-1)</f>
        <v>125</v>
      </c>
      <c r="K6" s="1">
        <f>'Key Variables'!$B$3*(1+Inputs!$C$16)^(Output!A6-1)</f>
        <v>458.333333333333</v>
      </c>
      <c r="L6" s="1">
        <f>'Key Variables'!$B$4*(1+Inputs!$C$18)^(Output!$A6-1)</f>
        <v>66.6666666666667</v>
      </c>
      <c r="M6" s="1">
        <f>'Key Variables'!$B$5*(1+Inputs!$C$20)^(Output!$A6-1)</f>
        <v>250</v>
      </c>
      <c r="N6" s="1">
        <f>'Key Variables'!$B$6*(1+Inputs!$C$22)^(Output!$A6-1)</f>
        <v>83.3333333333333</v>
      </c>
      <c r="O6" s="1">
        <f>'Key Variables'!$B$7*(1+Inputs!$C$24)^(Output!$A6-1)</f>
        <v>16.6666666666667</v>
      </c>
      <c r="P6" s="1">
        <f t="shared" si="0"/>
        <v>1450</v>
      </c>
    </row>
    <row r="7" spans="1:16">
      <c r="A7">
        <v>1</v>
      </c>
      <c r="B7" s="8">
        <f t="shared" si="1"/>
        <v>6</v>
      </c>
      <c r="C7" s="7">
        <f>IF($A7&gt;Inputs!$C$5,0,C6)</f>
        <v>2026.74123930352</v>
      </c>
      <c r="D7" s="7">
        <f t="shared" si="2"/>
        <v>397346.466795031</v>
      </c>
      <c r="E7" s="7">
        <f>D7*Inputs!$C$4/12</f>
        <v>1490.04925048136</v>
      </c>
      <c r="F7" s="7">
        <f t="shared" ref="F7:G7" si="6">C7-E7</f>
        <v>536.691988822158</v>
      </c>
      <c r="G7" s="7">
        <f t="shared" si="6"/>
        <v>396809.774806209</v>
      </c>
      <c r="H7" s="1">
        <f>Inputs!$C$8*(1-Inputs!$C$12)*(1+Inputs!$C$9)^(Output!A7-1)</f>
        <v>2450</v>
      </c>
      <c r="I7" s="1">
        <f>Inputs!$C$10*(1-Inputs!$C$12)*(1+Inputs!$C$9)^(Output!$A7-1)</f>
        <v>0</v>
      </c>
      <c r="J7" s="1">
        <f>Inputs!$C$13*Inputs!$C$8*(1+Inputs!$C$9)^(Output!A7-1)</f>
        <v>125</v>
      </c>
      <c r="K7" s="1">
        <f>'Key Variables'!$B$3*(1+Inputs!$C$16)^(Output!A7-1)</f>
        <v>458.333333333333</v>
      </c>
      <c r="L7" s="1">
        <f>'Key Variables'!$B$4*(1+Inputs!$C$18)^(Output!$A7-1)</f>
        <v>66.6666666666667</v>
      </c>
      <c r="M7" s="1">
        <f>'Key Variables'!$B$5*(1+Inputs!$C$20)^(Output!$A7-1)</f>
        <v>250</v>
      </c>
      <c r="N7" s="1">
        <f>'Key Variables'!$B$6*(1+Inputs!$C$22)^(Output!$A7-1)</f>
        <v>83.3333333333333</v>
      </c>
      <c r="O7" s="1">
        <f>'Key Variables'!$B$7*(1+Inputs!$C$24)^(Output!$A7-1)</f>
        <v>16.6666666666667</v>
      </c>
      <c r="P7" s="1">
        <f t="shared" si="0"/>
        <v>1450</v>
      </c>
    </row>
    <row r="8" spans="1:16">
      <c r="A8">
        <v>1</v>
      </c>
      <c r="B8" s="8">
        <f t="shared" si="1"/>
        <v>7</v>
      </c>
      <c r="C8" s="7">
        <f>IF($A8&gt;Inputs!$C$5,0,C7)</f>
        <v>2026.74123930352</v>
      </c>
      <c r="D8" s="7">
        <f t="shared" si="2"/>
        <v>396809.774806209</v>
      </c>
      <c r="E8" s="7">
        <f>D8*Inputs!$C$4/12</f>
        <v>1488.03665552328</v>
      </c>
      <c r="F8" s="7">
        <f t="shared" ref="F8:G8" si="7">C8-E8</f>
        <v>538.70458378024</v>
      </c>
      <c r="G8" s="7">
        <f t="shared" si="7"/>
        <v>396271.070222428</v>
      </c>
      <c r="H8" s="1">
        <f>Inputs!$C$8*(1-Inputs!$C$12)*(1+Inputs!$C$9)^(Output!A8-1)</f>
        <v>2450</v>
      </c>
      <c r="I8" s="1">
        <f>Inputs!$C$10*(1-Inputs!$C$12)*(1+Inputs!$C$9)^(Output!$A8-1)</f>
        <v>0</v>
      </c>
      <c r="J8" s="1">
        <f>Inputs!$C$13*Inputs!$C$8*(1+Inputs!$C$9)^(Output!A8-1)</f>
        <v>125</v>
      </c>
      <c r="K8" s="1">
        <f>'Key Variables'!$B$3*(1+Inputs!$C$16)^(Output!A8-1)</f>
        <v>458.333333333333</v>
      </c>
      <c r="L8" s="1">
        <f>'Key Variables'!$B$4*(1+Inputs!$C$18)^(Output!$A8-1)</f>
        <v>66.6666666666667</v>
      </c>
      <c r="M8" s="1">
        <f>'Key Variables'!$B$5*(1+Inputs!$C$20)^(Output!$A8-1)</f>
        <v>250</v>
      </c>
      <c r="N8" s="1">
        <f>'Key Variables'!$B$6*(1+Inputs!$C$22)^(Output!$A8-1)</f>
        <v>83.3333333333333</v>
      </c>
      <c r="O8" s="1">
        <f>'Key Variables'!$B$7*(1+Inputs!$C$24)^(Output!$A8-1)</f>
        <v>16.6666666666667</v>
      </c>
      <c r="P8" s="1">
        <f t="shared" si="0"/>
        <v>1450</v>
      </c>
    </row>
    <row r="9" spans="1:16">
      <c r="A9">
        <v>1</v>
      </c>
      <c r="B9" s="8">
        <f t="shared" si="1"/>
        <v>8</v>
      </c>
      <c r="C9" s="7">
        <f>IF($A9&gt;Inputs!$C$5,0,C8)</f>
        <v>2026.74123930352</v>
      </c>
      <c r="D9" s="7">
        <f t="shared" si="2"/>
        <v>396271.070222428</v>
      </c>
      <c r="E9" s="7">
        <f>D9*Inputs!$C$4/12</f>
        <v>1486.01651333411</v>
      </c>
      <c r="F9" s="7">
        <f t="shared" ref="F9:G9" si="8">C9-E9</f>
        <v>540.724725969417</v>
      </c>
      <c r="G9" s="7">
        <f t="shared" si="8"/>
        <v>395730.345496459</v>
      </c>
      <c r="H9" s="1">
        <f>Inputs!$C$8*(1-Inputs!$C$12)*(1+Inputs!$C$9)^(Output!A9-1)</f>
        <v>2450</v>
      </c>
      <c r="I9" s="1">
        <f>Inputs!$C$10*(1-Inputs!$C$12)*(1+Inputs!$C$9)^(Output!$A9-1)</f>
        <v>0</v>
      </c>
      <c r="J9" s="1">
        <f>Inputs!$C$13*Inputs!$C$8*(1+Inputs!$C$9)^(Output!A9-1)</f>
        <v>125</v>
      </c>
      <c r="K9" s="1">
        <f>'Key Variables'!$B$3*(1+Inputs!$C$16)^(Output!A9-1)</f>
        <v>458.333333333333</v>
      </c>
      <c r="L9" s="1">
        <f>'Key Variables'!$B$4*(1+Inputs!$C$18)^(Output!$A9-1)</f>
        <v>66.6666666666667</v>
      </c>
      <c r="M9" s="1">
        <f>'Key Variables'!$B$5*(1+Inputs!$C$20)^(Output!$A9-1)</f>
        <v>250</v>
      </c>
      <c r="N9" s="1">
        <f>'Key Variables'!$B$6*(1+Inputs!$C$22)^(Output!$A9-1)</f>
        <v>83.3333333333333</v>
      </c>
      <c r="O9" s="1">
        <f>'Key Variables'!$B$7*(1+Inputs!$C$24)^(Output!$A9-1)</f>
        <v>16.6666666666667</v>
      </c>
      <c r="P9" s="1">
        <f t="shared" si="0"/>
        <v>1450</v>
      </c>
    </row>
    <row r="10" spans="1:16">
      <c r="A10">
        <v>1</v>
      </c>
      <c r="B10" s="8">
        <f t="shared" si="1"/>
        <v>9</v>
      </c>
      <c r="C10" s="7">
        <f>IF($A10&gt;Inputs!$C$5,0,C9)</f>
        <v>2026.74123930352</v>
      </c>
      <c r="D10" s="7">
        <f t="shared" si="2"/>
        <v>395730.345496459</v>
      </c>
      <c r="E10" s="7">
        <f>D10*Inputs!$C$4/12</f>
        <v>1483.98879561172</v>
      </c>
      <c r="F10" s="7">
        <f t="shared" ref="F10:G10" si="9">C10-E10</f>
        <v>542.752443691802</v>
      </c>
      <c r="G10" s="7">
        <f t="shared" si="9"/>
        <v>395187.593052767</v>
      </c>
      <c r="H10" s="1">
        <f>Inputs!$C$8*(1-Inputs!$C$12)*(1+Inputs!$C$9)^(Output!A10-1)</f>
        <v>2450</v>
      </c>
      <c r="I10" s="1">
        <f>Inputs!$C$10*(1-Inputs!$C$12)*(1+Inputs!$C$9)^(Output!$A10-1)</f>
        <v>0</v>
      </c>
      <c r="J10" s="1">
        <f>Inputs!$C$13*Inputs!$C$8*(1+Inputs!$C$9)^(Output!A10-1)</f>
        <v>125</v>
      </c>
      <c r="K10" s="1">
        <f>'Key Variables'!$B$3*(1+Inputs!$C$16)^(Output!A10-1)</f>
        <v>458.333333333333</v>
      </c>
      <c r="L10" s="1">
        <f>'Key Variables'!$B$4*(1+Inputs!$C$18)^(Output!$A10-1)</f>
        <v>66.6666666666667</v>
      </c>
      <c r="M10" s="1">
        <f>'Key Variables'!$B$5*(1+Inputs!$C$20)^(Output!$A10-1)</f>
        <v>250</v>
      </c>
      <c r="N10" s="1">
        <f>'Key Variables'!$B$6*(1+Inputs!$C$22)^(Output!$A10-1)</f>
        <v>83.3333333333333</v>
      </c>
      <c r="O10" s="1">
        <f>'Key Variables'!$B$7*(1+Inputs!$C$24)^(Output!$A10-1)</f>
        <v>16.6666666666667</v>
      </c>
      <c r="P10" s="1">
        <f t="shared" si="0"/>
        <v>1450</v>
      </c>
    </row>
    <row r="11" spans="1:16">
      <c r="A11">
        <v>1</v>
      </c>
      <c r="B11" s="8">
        <f t="shared" si="1"/>
        <v>10</v>
      </c>
      <c r="C11" s="7">
        <f>IF($A11&gt;Inputs!$C$5,0,C10)</f>
        <v>2026.74123930352</v>
      </c>
      <c r="D11" s="7">
        <f t="shared" si="2"/>
        <v>395187.593052767</v>
      </c>
      <c r="E11" s="7">
        <f>D11*Inputs!$C$4/12</f>
        <v>1481.95347394788</v>
      </c>
      <c r="F11" s="7">
        <f t="shared" ref="F11:G11" si="10">C11-E11</f>
        <v>544.787765355646</v>
      </c>
      <c r="G11" s="7">
        <f t="shared" si="10"/>
        <v>394642.805287411</v>
      </c>
      <c r="H11" s="1">
        <f>Inputs!$C$8*(1-Inputs!$C$12)*(1+Inputs!$C$9)^(Output!A11-1)</f>
        <v>2450</v>
      </c>
      <c r="I11" s="1">
        <f>Inputs!$C$10*(1-Inputs!$C$12)*(1+Inputs!$C$9)^(Output!$A11-1)</f>
        <v>0</v>
      </c>
      <c r="J11" s="1">
        <f>Inputs!$C$13*Inputs!$C$8*(1+Inputs!$C$9)^(Output!A11-1)</f>
        <v>125</v>
      </c>
      <c r="K11" s="1">
        <f>'Key Variables'!$B$3*(1+Inputs!$C$16)^(Output!A11-1)</f>
        <v>458.333333333333</v>
      </c>
      <c r="L11" s="1">
        <f>'Key Variables'!$B$4*(1+Inputs!$C$18)^(Output!$A11-1)</f>
        <v>66.6666666666667</v>
      </c>
      <c r="M11" s="1">
        <f>'Key Variables'!$B$5*(1+Inputs!$C$20)^(Output!$A11-1)</f>
        <v>250</v>
      </c>
      <c r="N11" s="1">
        <f>'Key Variables'!$B$6*(1+Inputs!$C$22)^(Output!$A11-1)</f>
        <v>83.3333333333333</v>
      </c>
      <c r="O11" s="1">
        <f>'Key Variables'!$B$7*(1+Inputs!$C$24)^(Output!$A11-1)</f>
        <v>16.6666666666667</v>
      </c>
      <c r="P11" s="1">
        <f t="shared" si="0"/>
        <v>1450</v>
      </c>
    </row>
    <row r="12" spans="1:16">
      <c r="A12">
        <v>1</v>
      </c>
      <c r="B12" s="8">
        <f t="shared" si="1"/>
        <v>11</v>
      </c>
      <c r="C12" s="7">
        <f>IF($A12&gt;Inputs!$C$5,0,C11)</f>
        <v>2026.74123930352</v>
      </c>
      <c r="D12" s="7">
        <f t="shared" si="2"/>
        <v>394642.805287411</v>
      </c>
      <c r="E12" s="7">
        <f>D12*Inputs!$C$4/12</f>
        <v>1479.91051982779</v>
      </c>
      <c r="F12" s="7">
        <f t="shared" ref="F12:G12" si="11">C12-E12</f>
        <v>546.83071947573</v>
      </c>
      <c r="G12" s="7">
        <f t="shared" si="11"/>
        <v>394095.974567936</v>
      </c>
      <c r="H12" s="1">
        <f>Inputs!$C$8*(1-Inputs!$C$12)*(1+Inputs!$C$9)^(Output!A12-1)</f>
        <v>2450</v>
      </c>
      <c r="I12" s="1">
        <f>Inputs!$C$10*(1-Inputs!$C$12)*(1+Inputs!$C$9)^(Output!$A12-1)</f>
        <v>0</v>
      </c>
      <c r="J12" s="1">
        <f>Inputs!$C$13*Inputs!$C$8*(1+Inputs!$C$9)^(Output!A12-1)</f>
        <v>125</v>
      </c>
      <c r="K12" s="1">
        <f>'Key Variables'!$B$3*(1+Inputs!$C$16)^(Output!A12-1)</f>
        <v>458.333333333333</v>
      </c>
      <c r="L12" s="1">
        <f>'Key Variables'!$B$4*(1+Inputs!$C$18)^(Output!$A12-1)</f>
        <v>66.6666666666667</v>
      </c>
      <c r="M12" s="1">
        <f>'Key Variables'!$B$5*(1+Inputs!$C$20)^(Output!$A12-1)</f>
        <v>250</v>
      </c>
      <c r="N12" s="1">
        <f>'Key Variables'!$B$6*(1+Inputs!$C$22)^(Output!$A12-1)</f>
        <v>83.3333333333333</v>
      </c>
      <c r="O12" s="1">
        <f>'Key Variables'!$B$7*(1+Inputs!$C$24)^(Output!$A12-1)</f>
        <v>16.6666666666667</v>
      </c>
      <c r="P12" s="1">
        <f t="shared" si="0"/>
        <v>1450</v>
      </c>
    </row>
    <row r="13" spans="1:16">
      <c r="A13">
        <v>1</v>
      </c>
      <c r="B13" s="8">
        <f t="shared" si="1"/>
        <v>12</v>
      </c>
      <c r="C13" s="7">
        <f>IF($A13&gt;Inputs!$C$5,0,C12)</f>
        <v>2026.74123930352</v>
      </c>
      <c r="D13" s="7">
        <f t="shared" si="2"/>
        <v>394095.974567936</v>
      </c>
      <c r="E13" s="7">
        <f>D13*Inputs!$C$4/12</f>
        <v>1477.85990462976</v>
      </c>
      <c r="F13" s="7">
        <f t="shared" ref="F13:G13" si="12">C13-E13</f>
        <v>548.881334673764</v>
      </c>
      <c r="G13" s="7">
        <f t="shared" si="12"/>
        <v>393547.093233262</v>
      </c>
      <c r="H13" s="1">
        <f>Inputs!$C$8*(1-Inputs!$C$12)*(1+Inputs!$C$9)^(Output!A13-1)</f>
        <v>2450</v>
      </c>
      <c r="I13" s="1">
        <f>Inputs!$C$10*(1-Inputs!$C$12)*(1+Inputs!$C$9)^(Output!$A13-1)</f>
        <v>0</v>
      </c>
      <c r="J13" s="1">
        <f>Inputs!$C$13*Inputs!$C$8*(1+Inputs!$C$9)^(Output!A13-1)</f>
        <v>125</v>
      </c>
      <c r="K13" s="1">
        <f>'Key Variables'!$B$3*(1+Inputs!$C$16)^(Output!A13-1)</f>
        <v>458.333333333333</v>
      </c>
      <c r="L13" s="1">
        <f>'Key Variables'!$B$4*(1+Inputs!$C$18)^(Output!$A13-1)</f>
        <v>66.6666666666667</v>
      </c>
      <c r="M13" s="1">
        <f>'Key Variables'!$B$5*(1+Inputs!$C$20)^(Output!$A13-1)</f>
        <v>250</v>
      </c>
      <c r="N13" s="1">
        <f>'Key Variables'!$B$6*(1+Inputs!$C$22)^(Output!$A13-1)</f>
        <v>83.3333333333333</v>
      </c>
      <c r="O13" s="1">
        <f>'Key Variables'!$B$7*(1+Inputs!$C$24)^(Output!$A13-1)</f>
        <v>16.6666666666667</v>
      </c>
      <c r="P13" s="1">
        <f t="shared" si="0"/>
        <v>1450</v>
      </c>
    </row>
    <row r="14" spans="1:16">
      <c r="A14">
        <f>A2+1</f>
        <v>2</v>
      </c>
      <c r="B14" s="8">
        <f t="shared" si="1"/>
        <v>13</v>
      </c>
      <c r="C14" s="7">
        <f>IF($A14&gt;Inputs!$C$5,0,C13)</f>
        <v>2026.74123930352</v>
      </c>
      <c r="D14" s="7">
        <f t="shared" si="2"/>
        <v>393547.093233262</v>
      </c>
      <c r="E14" s="7">
        <f>D14*Inputs!$C$4/12</f>
        <v>1475.80159962473</v>
      </c>
      <c r="F14" s="7">
        <f t="shared" ref="F14:G14" si="13">C14-E14</f>
        <v>550.93963967879</v>
      </c>
      <c r="G14" s="7">
        <f t="shared" si="13"/>
        <v>392996.153593583</v>
      </c>
      <c r="H14" s="1">
        <f>Inputs!$C$8*(1-Inputs!$C$12)*(1+Inputs!$C$9)^(Output!A14-1)</f>
        <v>2572.5</v>
      </c>
      <c r="I14" s="1">
        <f>Inputs!$C$10*(1-Inputs!$C$12)*(1+Inputs!$C$9)^(Output!$A14-1)</f>
        <v>0</v>
      </c>
      <c r="J14" s="1">
        <f>Inputs!$C$13*Inputs!$C$8*(1+Inputs!$C$9)^(Output!A14-1)</f>
        <v>131.25</v>
      </c>
      <c r="K14" s="1">
        <f>'Key Variables'!$B$3*(1+Inputs!$C$16)^(Output!A14-1)</f>
        <v>472.083333333333</v>
      </c>
      <c r="L14" s="1">
        <f>'Key Variables'!$B$4*(1+Inputs!$C$18)^(Output!$A14-1)</f>
        <v>68.6666666666667</v>
      </c>
      <c r="M14" s="1">
        <f>'Key Variables'!$B$5*(1+Inputs!$C$20)^(Output!$A14-1)</f>
        <v>257.5</v>
      </c>
      <c r="N14" s="1">
        <f>'Key Variables'!$B$6*(1+Inputs!$C$22)^(Output!$A14-1)</f>
        <v>85.8333333333333</v>
      </c>
      <c r="O14" s="1">
        <f>'Key Variables'!$B$7*(1+Inputs!$C$24)^(Output!$A14-1)</f>
        <v>17.1666666666667</v>
      </c>
      <c r="P14" s="1">
        <f t="shared" si="0"/>
        <v>1540</v>
      </c>
    </row>
    <row r="15" spans="1:16">
      <c r="A15">
        <f t="shared" ref="A15:A78" si="14">A3+1</f>
        <v>2</v>
      </c>
      <c r="B15" s="8">
        <f t="shared" si="1"/>
        <v>14</v>
      </c>
      <c r="C15" s="7">
        <f>IF($A15&gt;Inputs!$C$5,0,C14)</f>
        <v>2026.74123930352</v>
      </c>
      <c r="D15" s="7">
        <f t="shared" si="2"/>
        <v>392996.153593583</v>
      </c>
      <c r="E15" s="7">
        <f>D15*Inputs!$C$4/12</f>
        <v>1473.73557597594</v>
      </c>
      <c r="F15" s="7">
        <f t="shared" ref="F15:G15" si="15">C15-E15</f>
        <v>553.005663327586</v>
      </c>
      <c r="G15" s="7">
        <f t="shared" si="15"/>
        <v>392443.147930255</v>
      </c>
      <c r="H15" s="1">
        <f>Inputs!$C$8*(1-Inputs!$C$12)*(1+Inputs!$C$9)^(Output!A15-1)</f>
        <v>2572.5</v>
      </c>
      <c r="I15" s="1">
        <f>Inputs!$C$10*(1-Inputs!$C$12)*(1+Inputs!$C$9)^(Output!$A15-1)</f>
        <v>0</v>
      </c>
      <c r="J15" s="1">
        <f>Inputs!$C$13*Inputs!$C$8*(1+Inputs!$C$9)^(Output!A15-1)</f>
        <v>131.25</v>
      </c>
      <c r="K15" s="1">
        <f>'Key Variables'!$B$3*(1+Inputs!$C$16)^(Output!A15-1)</f>
        <v>472.083333333333</v>
      </c>
      <c r="L15" s="1">
        <f>'Key Variables'!$B$4*(1+Inputs!$C$18)^(Output!$A15-1)</f>
        <v>68.6666666666667</v>
      </c>
      <c r="M15" s="1">
        <f>'Key Variables'!$B$5*(1+Inputs!$C$20)^(Output!$A15-1)</f>
        <v>257.5</v>
      </c>
      <c r="N15" s="1">
        <f>'Key Variables'!$B$6*(1+Inputs!$C$22)^(Output!$A15-1)</f>
        <v>85.8333333333333</v>
      </c>
      <c r="O15" s="1">
        <f>'Key Variables'!$B$7*(1+Inputs!$C$24)^(Output!$A15-1)</f>
        <v>17.1666666666667</v>
      </c>
      <c r="P15" s="1">
        <f t="shared" si="0"/>
        <v>1540</v>
      </c>
    </row>
    <row r="16" spans="1:16">
      <c r="A16">
        <f t="shared" si="14"/>
        <v>2</v>
      </c>
      <c r="B16" s="8">
        <f t="shared" si="1"/>
        <v>15</v>
      </c>
      <c r="C16" s="7">
        <f>IF($A16&gt;Inputs!$C$5,0,C15)</f>
        <v>2026.74123930352</v>
      </c>
      <c r="D16" s="7">
        <f t="shared" si="2"/>
        <v>392443.147930255</v>
      </c>
      <c r="E16" s="7">
        <f>D16*Inputs!$C$4/12</f>
        <v>1471.66180473846</v>
      </c>
      <c r="F16" s="7">
        <f t="shared" ref="F16:G16" si="16">C16-E16</f>
        <v>555.079434565065</v>
      </c>
      <c r="G16" s="7">
        <f t="shared" si="16"/>
        <v>391888.06849569</v>
      </c>
      <c r="H16" s="1">
        <f>Inputs!$C$8*(1-Inputs!$C$12)*(1+Inputs!$C$9)^(Output!A16-1)</f>
        <v>2572.5</v>
      </c>
      <c r="I16" s="1">
        <f>Inputs!$C$10*(1-Inputs!$C$12)*(1+Inputs!$C$9)^(Output!$A16-1)</f>
        <v>0</v>
      </c>
      <c r="J16" s="1">
        <f>Inputs!$C$13*Inputs!$C$8*(1+Inputs!$C$9)^(Output!A16-1)</f>
        <v>131.25</v>
      </c>
      <c r="K16" s="1">
        <f>'Key Variables'!$B$3*(1+Inputs!$C$16)^(Output!A16-1)</f>
        <v>472.083333333333</v>
      </c>
      <c r="L16" s="1">
        <f>'Key Variables'!$B$4*(1+Inputs!$C$18)^(Output!$A16-1)</f>
        <v>68.6666666666667</v>
      </c>
      <c r="M16" s="1">
        <f>'Key Variables'!$B$5*(1+Inputs!$C$20)^(Output!$A16-1)</f>
        <v>257.5</v>
      </c>
      <c r="N16" s="1">
        <f>'Key Variables'!$B$6*(1+Inputs!$C$22)^(Output!$A16-1)</f>
        <v>85.8333333333333</v>
      </c>
      <c r="O16" s="1">
        <f>'Key Variables'!$B$7*(1+Inputs!$C$24)^(Output!$A16-1)</f>
        <v>17.1666666666667</v>
      </c>
      <c r="P16" s="1">
        <f t="shared" si="0"/>
        <v>1540</v>
      </c>
    </row>
    <row r="17" spans="1:16">
      <c r="A17">
        <f t="shared" si="14"/>
        <v>2</v>
      </c>
      <c r="B17" s="8">
        <f t="shared" si="1"/>
        <v>16</v>
      </c>
      <c r="C17" s="7">
        <f>IF($A17&gt;Inputs!$C$5,0,C16)</f>
        <v>2026.74123930352</v>
      </c>
      <c r="D17" s="7">
        <f t="shared" si="2"/>
        <v>391888.06849569</v>
      </c>
      <c r="E17" s="7">
        <f>D17*Inputs!$C$4/12</f>
        <v>1469.58025685884</v>
      </c>
      <c r="F17" s="7">
        <f t="shared" ref="F17:G17" si="17">C17-E17</f>
        <v>557.160982444683</v>
      </c>
      <c r="G17" s="7">
        <f t="shared" si="17"/>
        <v>391330.907513246</v>
      </c>
      <c r="H17" s="1">
        <f>Inputs!$C$8*(1-Inputs!$C$12)*(1+Inputs!$C$9)^(Output!A17-1)</f>
        <v>2572.5</v>
      </c>
      <c r="I17" s="1">
        <f>Inputs!$C$10*(1-Inputs!$C$12)*(1+Inputs!$C$9)^(Output!$A17-1)</f>
        <v>0</v>
      </c>
      <c r="J17" s="1">
        <f>Inputs!$C$13*Inputs!$C$8*(1+Inputs!$C$9)^(Output!A17-1)</f>
        <v>131.25</v>
      </c>
      <c r="K17" s="1">
        <f>'Key Variables'!$B$3*(1+Inputs!$C$16)^(Output!A17-1)</f>
        <v>472.083333333333</v>
      </c>
      <c r="L17" s="1">
        <f>'Key Variables'!$B$4*(1+Inputs!$C$18)^(Output!$A17-1)</f>
        <v>68.6666666666667</v>
      </c>
      <c r="M17" s="1">
        <f>'Key Variables'!$B$5*(1+Inputs!$C$20)^(Output!$A17-1)</f>
        <v>257.5</v>
      </c>
      <c r="N17" s="1">
        <f>'Key Variables'!$B$6*(1+Inputs!$C$22)^(Output!$A17-1)</f>
        <v>85.8333333333333</v>
      </c>
      <c r="O17" s="1">
        <f>'Key Variables'!$B$7*(1+Inputs!$C$24)^(Output!$A17-1)</f>
        <v>17.1666666666667</v>
      </c>
      <c r="P17" s="1">
        <f t="shared" si="0"/>
        <v>1540</v>
      </c>
    </row>
    <row r="18" spans="1:16">
      <c r="A18">
        <f t="shared" si="14"/>
        <v>2</v>
      </c>
      <c r="B18" s="8">
        <f t="shared" si="1"/>
        <v>17</v>
      </c>
      <c r="C18" s="7">
        <f>IF($A18&gt;Inputs!$C$5,0,C17)</f>
        <v>2026.74123930352</v>
      </c>
      <c r="D18" s="7">
        <f t="shared" si="2"/>
        <v>391330.907513246</v>
      </c>
      <c r="E18" s="7">
        <f>D18*Inputs!$C$4/12</f>
        <v>1467.49090317467</v>
      </c>
      <c r="F18" s="7">
        <f t="shared" ref="F18:G18" si="18">C18-E18</f>
        <v>559.250336128851</v>
      </c>
      <c r="G18" s="7">
        <f t="shared" si="18"/>
        <v>390771.657177117</v>
      </c>
      <c r="H18" s="1">
        <f>Inputs!$C$8*(1-Inputs!$C$12)*(1+Inputs!$C$9)^(Output!A18-1)</f>
        <v>2572.5</v>
      </c>
      <c r="I18" s="1">
        <f>Inputs!$C$10*(1-Inputs!$C$12)*(1+Inputs!$C$9)^(Output!$A18-1)</f>
        <v>0</v>
      </c>
      <c r="J18" s="1">
        <f>Inputs!$C$13*Inputs!$C$8*(1+Inputs!$C$9)^(Output!A18-1)</f>
        <v>131.25</v>
      </c>
      <c r="K18" s="1">
        <f>'Key Variables'!$B$3*(1+Inputs!$C$16)^(Output!A18-1)</f>
        <v>472.083333333333</v>
      </c>
      <c r="L18" s="1">
        <f>'Key Variables'!$B$4*(1+Inputs!$C$18)^(Output!$A18-1)</f>
        <v>68.6666666666667</v>
      </c>
      <c r="M18" s="1">
        <f>'Key Variables'!$B$5*(1+Inputs!$C$20)^(Output!$A18-1)</f>
        <v>257.5</v>
      </c>
      <c r="N18" s="1">
        <f>'Key Variables'!$B$6*(1+Inputs!$C$22)^(Output!$A18-1)</f>
        <v>85.8333333333333</v>
      </c>
      <c r="O18" s="1">
        <f>'Key Variables'!$B$7*(1+Inputs!$C$24)^(Output!$A18-1)</f>
        <v>17.1666666666667</v>
      </c>
      <c r="P18" s="1">
        <f t="shared" si="0"/>
        <v>1540</v>
      </c>
    </row>
    <row r="19" spans="1:16">
      <c r="A19">
        <f t="shared" si="14"/>
        <v>2</v>
      </c>
      <c r="B19" s="8">
        <f t="shared" si="1"/>
        <v>18</v>
      </c>
      <c r="C19" s="7">
        <f>IF($A19&gt;Inputs!$C$5,0,C18)</f>
        <v>2026.74123930352</v>
      </c>
      <c r="D19" s="7">
        <f t="shared" si="2"/>
        <v>390771.657177117</v>
      </c>
      <c r="E19" s="7">
        <f>D19*Inputs!$C$4/12</f>
        <v>1465.39371441419</v>
      </c>
      <c r="F19" s="7">
        <f t="shared" ref="F19:G19" si="19">C19-E19</f>
        <v>561.347524889334</v>
      </c>
      <c r="G19" s="7">
        <f t="shared" si="19"/>
        <v>390210.309652228</v>
      </c>
      <c r="H19" s="1">
        <f>Inputs!$C$8*(1-Inputs!$C$12)*(1+Inputs!$C$9)^(Output!A19-1)</f>
        <v>2572.5</v>
      </c>
      <c r="I19" s="1">
        <f>Inputs!$C$10*(1-Inputs!$C$12)*(1+Inputs!$C$9)^(Output!$A19-1)</f>
        <v>0</v>
      </c>
      <c r="J19" s="1">
        <f>Inputs!$C$13*Inputs!$C$8*(1+Inputs!$C$9)^(Output!A19-1)</f>
        <v>131.25</v>
      </c>
      <c r="K19" s="1">
        <f>'Key Variables'!$B$3*(1+Inputs!$C$16)^(Output!A19-1)</f>
        <v>472.083333333333</v>
      </c>
      <c r="L19" s="1">
        <f>'Key Variables'!$B$4*(1+Inputs!$C$18)^(Output!$A19-1)</f>
        <v>68.6666666666667</v>
      </c>
      <c r="M19" s="1">
        <f>'Key Variables'!$B$5*(1+Inputs!$C$20)^(Output!$A19-1)</f>
        <v>257.5</v>
      </c>
      <c r="N19" s="1">
        <f>'Key Variables'!$B$6*(1+Inputs!$C$22)^(Output!$A19-1)</f>
        <v>85.8333333333333</v>
      </c>
      <c r="O19" s="1">
        <f>'Key Variables'!$B$7*(1+Inputs!$C$24)^(Output!$A19-1)</f>
        <v>17.1666666666667</v>
      </c>
      <c r="P19" s="1">
        <f t="shared" si="0"/>
        <v>1540</v>
      </c>
    </row>
    <row r="20" spans="1:16">
      <c r="A20">
        <f t="shared" si="14"/>
        <v>2</v>
      </c>
      <c r="B20" s="8">
        <f t="shared" si="1"/>
        <v>19</v>
      </c>
      <c r="C20" s="7">
        <f>IF($A20&gt;Inputs!$C$5,0,C19)</f>
        <v>2026.74123930352</v>
      </c>
      <c r="D20" s="7">
        <f t="shared" si="2"/>
        <v>390210.309652228</v>
      </c>
      <c r="E20" s="7">
        <f>D20*Inputs!$C$4/12</f>
        <v>1463.28866119585</v>
      </c>
      <c r="F20" s="7">
        <f t="shared" ref="F20:G20" si="20">C20-E20</f>
        <v>563.452578107669</v>
      </c>
      <c r="G20" s="7">
        <f t="shared" si="20"/>
        <v>389646.85707412</v>
      </c>
      <c r="H20" s="1">
        <f>Inputs!$C$8*(1-Inputs!$C$12)*(1+Inputs!$C$9)^(Output!A20-1)</f>
        <v>2572.5</v>
      </c>
      <c r="I20" s="1">
        <f>Inputs!$C$10*(1-Inputs!$C$12)*(1+Inputs!$C$9)^(Output!$A20-1)</f>
        <v>0</v>
      </c>
      <c r="J20" s="1">
        <f>Inputs!$C$13*Inputs!$C$8*(1+Inputs!$C$9)^(Output!A20-1)</f>
        <v>131.25</v>
      </c>
      <c r="K20" s="1">
        <f>'Key Variables'!$B$3*(1+Inputs!$C$16)^(Output!A20-1)</f>
        <v>472.083333333333</v>
      </c>
      <c r="L20" s="1">
        <f>'Key Variables'!$B$4*(1+Inputs!$C$18)^(Output!$A20-1)</f>
        <v>68.6666666666667</v>
      </c>
      <c r="M20" s="1">
        <f>'Key Variables'!$B$5*(1+Inputs!$C$20)^(Output!$A20-1)</f>
        <v>257.5</v>
      </c>
      <c r="N20" s="1">
        <f>'Key Variables'!$B$6*(1+Inputs!$C$22)^(Output!$A20-1)</f>
        <v>85.8333333333333</v>
      </c>
      <c r="O20" s="1">
        <f>'Key Variables'!$B$7*(1+Inputs!$C$24)^(Output!$A20-1)</f>
        <v>17.1666666666667</v>
      </c>
      <c r="P20" s="1">
        <f t="shared" si="0"/>
        <v>1540</v>
      </c>
    </row>
    <row r="21" spans="1:16">
      <c r="A21">
        <f t="shared" si="14"/>
        <v>2</v>
      </c>
      <c r="B21" s="8">
        <f t="shared" si="1"/>
        <v>20</v>
      </c>
      <c r="C21" s="7">
        <f>IF($A21&gt;Inputs!$C$5,0,C20)</f>
        <v>2026.74123930352</v>
      </c>
      <c r="D21" s="7">
        <f t="shared" si="2"/>
        <v>389646.85707412</v>
      </c>
      <c r="E21" s="7">
        <f>D21*Inputs!$C$4/12</f>
        <v>1461.17571402795</v>
      </c>
      <c r="F21" s="7">
        <f t="shared" ref="F21:G21" si="21">C21-E21</f>
        <v>565.565525275573</v>
      </c>
      <c r="G21" s="7">
        <f t="shared" si="21"/>
        <v>389081.291548844</v>
      </c>
      <c r="H21" s="1">
        <f>Inputs!$C$8*(1-Inputs!$C$12)*(1+Inputs!$C$9)^(Output!A21-1)</f>
        <v>2572.5</v>
      </c>
      <c r="I21" s="1">
        <f>Inputs!$C$10*(1-Inputs!$C$12)*(1+Inputs!$C$9)^(Output!$A21-1)</f>
        <v>0</v>
      </c>
      <c r="J21" s="1">
        <f>Inputs!$C$13*Inputs!$C$8*(1+Inputs!$C$9)^(Output!A21-1)</f>
        <v>131.25</v>
      </c>
      <c r="K21" s="1">
        <f>'Key Variables'!$B$3*(1+Inputs!$C$16)^(Output!A21-1)</f>
        <v>472.083333333333</v>
      </c>
      <c r="L21" s="1">
        <f>'Key Variables'!$B$4*(1+Inputs!$C$18)^(Output!$A21-1)</f>
        <v>68.6666666666667</v>
      </c>
      <c r="M21" s="1">
        <f>'Key Variables'!$B$5*(1+Inputs!$C$20)^(Output!$A21-1)</f>
        <v>257.5</v>
      </c>
      <c r="N21" s="1">
        <f>'Key Variables'!$B$6*(1+Inputs!$C$22)^(Output!$A21-1)</f>
        <v>85.8333333333333</v>
      </c>
      <c r="O21" s="1">
        <f>'Key Variables'!$B$7*(1+Inputs!$C$24)^(Output!$A21-1)</f>
        <v>17.1666666666667</v>
      </c>
      <c r="P21" s="1">
        <f t="shared" si="0"/>
        <v>1540</v>
      </c>
    </row>
    <row r="22" spans="1:16">
      <c r="A22">
        <f t="shared" si="14"/>
        <v>2</v>
      </c>
      <c r="B22" s="8">
        <f t="shared" si="1"/>
        <v>21</v>
      </c>
      <c r="C22" s="7">
        <f>IF($A22&gt;Inputs!$C$5,0,C21)</f>
        <v>2026.74123930352</v>
      </c>
      <c r="D22" s="7">
        <f t="shared" si="2"/>
        <v>389081.291548844</v>
      </c>
      <c r="E22" s="7">
        <f>D22*Inputs!$C$4/12</f>
        <v>1459.05484330817</v>
      </c>
      <c r="F22" s="7">
        <f t="shared" ref="F22:G22" si="22">C22-E22</f>
        <v>567.686395995357</v>
      </c>
      <c r="G22" s="7">
        <f t="shared" si="22"/>
        <v>388513.605152849</v>
      </c>
      <c r="H22" s="1">
        <f>Inputs!$C$8*(1-Inputs!$C$12)*(1+Inputs!$C$9)^(Output!A22-1)</f>
        <v>2572.5</v>
      </c>
      <c r="I22" s="1">
        <f>Inputs!$C$10*(1-Inputs!$C$12)*(1+Inputs!$C$9)^(Output!$A22-1)</f>
        <v>0</v>
      </c>
      <c r="J22" s="1">
        <f>Inputs!$C$13*Inputs!$C$8*(1+Inputs!$C$9)^(Output!A22-1)</f>
        <v>131.25</v>
      </c>
      <c r="K22" s="1">
        <f>'Key Variables'!$B$3*(1+Inputs!$C$16)^(Output!A22-1)</f>
        <v>472.083333333333</v>
      </c>
      <c r="L22" s="1">
        <f>'Key Variables'!$B$4*(1+Inputs!$C$18)^(Output!$A22-1)</f>
        <v>68.6666666666667</v>
      </c>
      <c r="M22" s="1">
        <f>'Key Variables'!$B$5*(1+Inputs!$C$20)^(Output!$A22-1)</f>
        <v>257.5</v>
      </c>
      <c r="N22" s="1">
        <f>'Key Variables'!$B$6*(1+Inputs!$C$22)^(Output!$A22-1)</f>
        <v>85.8333333333333</v>
      </c>
      <c r="O22" s="1">
        <f>'Key Variables'!$B$7*(1+Inputs!$C$24)^(Output!$A22-1)</f>
        <v>17.1666666666667</v>
      </c>
      <c r="P22" s="1">
        <f t="shared" si="0"/>
        <v>1540</v>
      </c>
    </row>
    <row r="23" spans="1:16">
      <c r="A23">
        <f t="shared" si="14"/>
        <v>2</v>
      </c>
      <c r="B23" s="8">
        <f t="shared" si="1"/>
        <v>22</v>
      </c>
      <c r="C23" s="7">
        <f>IF($A23&gt;Inputs!$C$5,0,C22)</f>
        <v>2026.74123930352</v>
      </c>
      <c r="D23" s="7">
        <f t="shared" si="2"/>
        <v>388513.605152849</v>
      </c>
      <c r="E23" s="7">
        <f>D23*Inputs!$C$4/12</f>
        <v>1456.92601932318</v>
      </c>
      <c r="F23" s="7">
        <f t="shared" ref="F23:G23" si="23">C23-E23</f>
        <v>569.815219980339</v>
      </c>
      <c r="G23" s="7">
        <f t="shared" si="23"/>
        <v>387943.789932869</v>
      </c>
      <c r="H23" s="1">
        <f>Inputs!$C$8*(1-Inputs!$C$12)*(1+Inputs!$C$9)^(Output!A23-1)</f>
        <v>2572.5</v>
      </c>
      <c r="I23" s="1">
        <f>Inputs!$C$10*(1-Inputs!$C$12)*(1+Inputs!$C$9)^(Output!$A23-1)</f>
        <v>0</v>
      </c>
      <c r="J23" s="1">
        <f>Inputs!$C$13*Inputs!$C$8*(1+Inputs!$C$9)^(Output!A23-1)</f>
        <v>131.25</v>
      </c>
      <c r="K23" s="1">
        <f>'Key Variables'!$B$3*(1+Inputs!$C$16)^(Output!A23-1)</f>
        <v>472.083333333333</v>
      </c>
      <c r="L23" s="1">
        <f>'Key Variables'!$B$4*(1+Inputs!$C$18)^(Output!$A23-1)</f>
        <v>68.6666666666667</v>
      </c>
      <c r="M23" s="1">
        <f>'Key Variables'!$B$5*(1+Inputs!$C$20)^(Output!$A23-1)</f>
        <v>257.5</v>
      </c>
      <c r="N23" s="1">
        <f>'Key Variables'!$B$6*(1+Inputs!$C$22)^(Output!$A23-1)</f>
        <v>85.8333333333333</v>
      </c>
      <c r="O23" s="1">
        <f>'Key Variables'!$B$7*(1+Inputs!$C$24)^(Output!$A23-1)</f>
        <v>17.1666666666667</v>
      </c>
      <c r="P23" s="1">
        <f t="shared" si="0"/>
        <v>1540</v>
      </c>
    </row>
    <row r="24" spans="1:16">
      <c r="A24">
        <f t="shared" si="14"/>
        <v>2</v>
      </c>
      <c r="B24" s="8">
        <f t="shared" si="1"/>
        <v>23</v>
      </c>
      <c r="C24" s="7">
        <f>IF($A24&gt;Inputs!$C$5,0,C23)</f>
        <v>2026.74123930352</v>
      </c>
      <c r="D24" s="7">
        <f t="shared" si="2"/>
        <v>387943.789932869</v>
      </c>
      <c r="E24" s="7">
        <f>D24*Inputs!$C$4/12</f>
        <v>1454.78921224826</v>
      </c>
      <c r="F24" s="7">
        <f t="shared" ref="F24:G24" si="24">C24-E24</f>
        <v>571.952027055265</v>
      </c>
      <c r="G24" s="7">
        <f t="shared" si="24"/>
        <v>387371.837905813</v>
      </c>
      <c r="H24" s="1">
        <f>Inputs!$C$8*(1-Inputs!$C$12)*(1+Inputs!$C$9)^(Output!A24-1)</f>
        <v>2572.5</v>
      </c>
      <c r="I24" s="1">
        <f>Inputs!$C$10*(1-Inputs!$C$12)*(1+Inputs!$C$9)^(Output!$A24-1)</f>
        <v>0</v>
      </c>
      <c r="J24" s="1">
        <f>Inputs!$C$13*Inputs!$C$8*(1+Inputs!$C$9)^(Output!A24-1)</f>
        <v>131.25</v>
      </c>
      <c r="K24" s="1">
        <f>'Key Variables'!$B$3*(1+Inputs!$C$16)^(Output!A24-1)</f>
        <v>472.083333333333</v>
      </c>
      <c r="L24" s="1">
        <f>'Key Variables'!$B$4*(1+Inputs!$C$18)^(Output!$A24-1)</f>
        <v>68.6666666666667</v>
      </c>
      <c r="M24" s="1">
        <f>'Key Variables'!$B$5*(1+Inputs!$C$20)^(Output!$A24-1)</f>
        <v>257.5</v>
      </c>
      <c r="N24" s="1">
        <f>'Key Variables'!$B$6*(1+Inputs!$C$22)^(Output!$A24-1)</f>
        <v>85.8333333333333</v>
      </c>
      <c r="O24" s="1">
        <f>'Key Variables'!$B$7*(1+Inputs!$C$24)^(Output!$A24-1)</f>
        <v>17.1666666666667</v>
      </c>
      <c r="P24" s="1">
        <f t="shared" si="0"/>
        <v>1540</v>
      </c>
    </row>
    <row r="25" spans="1:16">
      <c r="A25">
        <f t="shared" si="14"/>
        <v>2</v>
      </c>
      <c r="B25" s="8">
        <f t="shared" si="1"/>
        <v>24</v>
      </c>
      <c r="C25" s="7">
        <f>IF($A25&gt;Inputs!$C$5,0,C24)</f>
        <v>2026.74123930352</v>
      </c>
      <c r="D25" s="7">
        <f t="shared" si="2"/>
        <v>387371.837905813</v>
      </c>
      <c r="E25" s="7">
        <f>D25*Inputs!$C$4/12</f>
        <v>1452.6443921468</v>
      </c>
      <c r="F25" s="7">
        <f t="shared" ref="F25:G25" si="25">C25-E25</f>
        <v>574.096847156723</v>
      </c>
      <c r="G25" s="7">
        <f t="shared" si="25"/>
        <v>386797.741058657</v>
      </c>
      <c r="H25" s="1">
        <f>Inputs!$C$8*(1-Inputs!$C$12)*(1+Inputs!$C$9)^(Output!A25-1)</f>
        <v>2572.5</v>
      </c>
      <c r="I25" s="1">
        <f>Inputs!$C$10*(1-Inputs!$C$12)*(1+Inputs!$C$9)^(Output!$A25-1)</f>
        <v>0</v>
      </c>
      <c r="J25" s="1">
        <f>Inputs!$C$13*Inputs!$C$8*(1+Inputs!$C$9)^(Output!A25-1)</f>
        <v>131.25</v>
      </c>
      <c r="K25" s="1">
        <f>'Key Variables'!$B$3*(1+Inputs!$C$16)^(Output!A25-1)</f>
        <v>472.083333333333</v>
      </c>
      <c r="L25" s="1">
        <f>'Key Variables'!$B$4*(1+Inputs!$C$18)^(Output!$A25-1)</f>
        <v>68.6666666666667</v>
      </c>
      <c r="M25" s="1">
        <f>'Key Variables'!$B$5*(1+Inputs!$C$20)^(Output!$A25-1)</f>
        <v>257.5</v>
      </c>
      <c r="N25" s="1">
        <f>'Key Variables'!$B$6*(1+Inputs!$C$22)^(Output!$A25-1)</f>
        <v>85.8333333333333</v>
      </c>
      <c r="O25" s="1">
        <f>'Key Variables'!$B$7*(1+Inputs!$C$24)^(Output!$A25-1)</f>
        <v>17.1666666666667</v>
      </c>
      <c r="P25" s="1">
        <f t="shared" si="0"/>
        <v>1540</v>
      </c>
    </row>
    <row r="26" spans="1:16">
      <c r="A26">
        <f t="shared" si="14"/>
        <v>3</v>
      </c>
      <c r="B26" s="8">
        <f t="shared" si="1"/>
        <v>25</v>
      </c>
      <c r="C26" s="7">
        <f>IF($A26&gt;Inputs!$C$5,0,C25)</f>
        <v>2026.74123930352</v>
      </c>
      <c r="D26" s="7">
        <f t="shared" si="2"/>
        <v>386797.741058657</v>
      </c>
      <c r="E26" s="7">
        <f>D26*Inputs!$C$4/12</f>
        <v>1450.49152896996</v>
      </c>
      <c r="F26" s="7">
        <f t="shared" ref="F26:G26" si="26">C26-E26</f>
        <v>576.24971033356</v>
      </c>
      <c r="G26" s="7">
        <f t="shared" si="26"/>
        <v>386221.491348323</v>
      </c>
      <c r="H26" s="1">
        <f>Inputs!$C$8*(1-Inputs!$C$12)*(1+Inputs!$C$9)^(Output!A26-1)</f>
        <v>2701.125</v>
      </c>
      <c r="I26" s="1">
        <f>Inputs!$C$10*(1-Inputs!$C$12)*(1+Inputs!$C$9)^(Output!$A26-1)</f>
        <v>0</v>
      </c>
      <c r="J26" s="1">
        <f>Inputs!$C$13*Inputs!$C$8*(1+Inputs!$C$9)^(Output!A26-1)</f>
        <v>137.8125</v>
      </c>
      <c r="K26" s="1">
        <f>'Key Variables'!$B$3*(1+Inputs!$C$16)^(Output!A26-1)</f>
        <v>486.245833333333</v>
      </c>
      <c r="L26" s="1">
        <f>'Key Variables'!$B$4*(1+Inputs!$C$18)^(Output!$A26-1)</f>
        <v>70.7266666666667</v>
      </c>
      <c r="M26" s="1">
        <f>'Key Variables'!$B$5*(1+Inputs!$C$20)^(Output!$A26-1)</f>
        <v>265.225</v>
      </c>
      <c r="N26" s="1">
        <f>'Key Variables'!$B$6*(1+Inputs!$C$22)^(Output!$A26-1)</f>
        <v>88.4083333333333</v>
      </c>
      <c r="O26" s="1">
        <f>'Key Variables'!$B$7*(1+Inputs!$C$24)^(Output!$A26-1)</f>
        <v>17.6816666666667</v>
      </c>
      <c r="P26" s="1">
        <f t="shared" si="0"/>
        <v>1635.025</v>
      </c>
    </row>
    <row r="27" spans="1:16">
      <c r="A27">
        <f t="shared" si="14"/>
        <v>3</v>
      </c>
      <c r="B27" s="8">
        <f t="shared" si="1"/>
        <v>26</v>
      </c>
      <c r="C27" s="7">
        <f>IF($A27&gt;Inputs!$C$5,0,C26)</f>
        <v>2026.74123930352</v>
      </c>
      <c r="D27" s="7">
        <f t="shared" si="2"/>
        <v>386221.491348323</v>
      </c>
      <c r="E27" s="7">
        <f>D27*Inputs!$C$4/12</f>
        <v>1448.33059255621</v>
      </c>
      <c r="F27" s="7">
        <f t="shared" ref="F27:G27" si="27">C27-E27</f>
        <v>578.410646747311</v>
      </c>
      <c r="G27" s="7">
        <f t="shared" si="27"/>
        <v>385643.080701576</v>
      </c>
      <c r="H27" s="1">
        <f>Inputs!$C$8*(1-Inputs!$C$12)*(1+Inputs!$C$9)^(Output!A27-1)</f>
        <v>2701.125</v>
      </c>
      <c r="I27" s="1">
        <f>Inputs!$C$10*(1-Inputs!$C$12)*(1+Inputs!$C$9)^(Output!$A27-1)</f>
        <v>0</v>
      </c>
      <c r="J27" s="1">
        <f>Inputs!$C$13*Inputs!$C$8*(1+Inputs!$C$9)^(Output!A27-1)</f>
        <v>137.8125</v>
      </c>
      <c r="K27" s="1">
        <f>'Key Variables'!$B$3*(1+Inputs!$C$16)^(Output!A27-1)</f>
        <v>486.245833333333</v>
      </c>
      <c r="L27" s="1">
        <f>'Key Variables'!$B$4*(1+Inputs!$C$18)^(Output!$A27-1)</f>
        <v>70.7266666666667</v>
      </c>
      <c r="M27" s="1">
        <f>'Key Variables'!$B$5*(1+Inputs!$C$20)^(Output!$A27-1)</f>
        <v>265.225</v>
      </c>
      <c r="N27" s="1">
        <f>'Key Variables'!$B$6*(1+Inputs!$C$22)^(Output!$A27-1)</f>
        <v>88.4083333333333</v>
      </c>
      <c r="O27" s="1">
        <f>'Key Variables'!$B$7*(1+Inputs!$C$24)^(Output!$A27-1)</f>
        <v>17.6816666666667</v>
      </c>
      <c r="P27" s="1">
        <f t="shared" si="0"/>
        <v>1635.025</v>
      </c>
    </row>
    <row r="28" spans="1:16">
      <c r="A28">
        <f t="shared" si="14"/>
        <v>3</v>
      </c>
      <c r="B28" s="8">
        <f t="shared" si="1"/>
        <v>27</v>
      </c>
      <c r="C28" s="7">
        <f>IF($A28&gt;Inputs!$C$5,0,C27)</f>
        <v>2026.74123930352</v>
      </c>
      <c r="D28" s="7">
        <f t="shared" si="2"/>
        <v>385643.080701576</v>
      </c>
      <c r="E28" s="7">
        <f>D28*Inputs!$C$4/12</f>
        <v>1446.16155263091</v>
      </c>
      <c r="F28" s="7">
        <f t="shared" ref="F28:G28" si="28">C28-E28</f>
        <v>580.579686672613</v>
      </c>
      <c r="G28" s="7">
        <f t="shared" si="28"/>
        <v>385062.501014903</v>
      </c>
      <c r="H28" s="1">
        <f>Inputs!$C$8*(1-Inputs!$C$12)*(1+Inputs!$C$9)^(Output!A28-1)</f>
        <v>2701.125</v>
      </c>
      <c r="I28" s="1">
        <f>Inputs!$C$10*(1-Inputs!$C$12)*(1+Inputs!$C$9)^(Output!$A28-1)</f>
        <v>0</v>
      </c>
      <c r="J28" s="1">
        <f>Inputs!$C$13*Inputs!$C$8*(1+Inputs!$C$9)^(Output!A28-1)</f>
        <v>137.8125</v>
      </c>
      <c r="K28" s="1">
        <f>'Key Variables'!$B$3*(1+Inputs!$C$16)^(Output!A28-1)</f>
        <v>486.245833333333</v>
      </c>
      <c r="L28" s="1">
        <f>'Key Variables'!$B$4*(1+Inputs!$C$18)^(Output!$A28-1)</f>
        <v>70.7266666666667</v>
      </c>
      <c r="M28" s="1">
        <f>'Key Variables'!$B$5*(1+Inputs!$C$20)^(Output!$A28-1)</f>
        <v>265.225</v>
      </c>
      <c r="N28" s="1">
        <f>'Key Variables'!$B$6*(1+Inputs!$C$22)^(Output!$A28-1)</f>
        <v>88.4083333333333</v>
      </c>
      <c r="O28" s="1">
        <f>'Key Variables'!$B$7*(1+Inputs!$C$24)^(Output!$A28-1)</f>
        <v>17.6816666666667</v>
      </c>
      <c r="P28" s="1">
        <f t="shared" si="0"/>
        <v>1635.025</v>
      </c>
    </row>
    <row r="29" spans="1:16">
      <c r="A29">
        <f t="shared" si="14"/>
        <v>3</v>
      </c>
      <c r="B29" s="8">
        <f t="shared" si="1"/>
        <v>28</v>
      </c>
      <c r="C29" s="7">
        <f>IF($A29&gt;Inputs!$C$5,0,C28)</f>
        <v>2026.74123930352</v>
      </c>
      <c r="D29" s="7">
        <f t="shared" si="2"/>
        <v>385062.501014903</v>
      </c>
      <c r="E29" s="7">
        <f>D29*Inputs!$C$4/12</f>
        <v>1443.98437880589</v>
      </c>
      <c r="F29" s="7">
        <f t="shared" ref="F29:G29" si="29">C29-E29</f>
        <v>582.756860497636</v>
      </c>
      <c r="G29" s="7">
        <f t="shared" si="29"/>
        <v>384479.744154405</v>
      </c>
      <c r="H29" s="1">
        <f>Inputs!$C$8*(1-Inputs!$C$12)*(1+Inputs!$C$9)^(Output!A29-1)</f>
        <v>2701.125</v>
      </c>
      <c r="I29" s="1">
        <f>Inputs!$C$10*(1-Inputs!$C$12)*(1+Inputs!$C$9)^(Output!$A29-1)</f>
        <v>0</v>
      </c>
      <c r="J29" s="1">
        <f>Inputs!$C$13*Inputs!$C$8*(1+Inputs!$C$9)^(Output!A29-1)</f>
        <v>137.8125</v>
      </c>
      <c r="K29" s="1">
        <f>'Key Variables'!$B$3*(1+Inputs!$C$16)^(Output!A29-1)</f>
        <v>486.245833333333</v>
      </c>
      <c r="L29" s="1">
        <f>'Key Variables'!$B$4*(1+Inputs!$C$18)^(Output!$A29-1)</f>
        <v>70.7266666666667</v>
      </c>
      <c r="M29" s="1">
        <f>'Key Variables'!$B$5*(1+Inputs!$C$20)^(Output!$A29-1)</f>
        <v>265.225</v>
      </c>
      <c r="N29" s="1">
        <f>'Key Variables'!$B$6*(1+Inputs!$C$22)^(Output!$A29-1)</f>
        <v>88.4083333333333</v>
      </c>
      <c r="O29" s="1">
        <f>'Key Variables'!$B$7*(1+Inputs!$C$24)^(Output!$A29-1)</f>
        <v>17.6816666666667</v>
      </c>
      <c r="P29" s="1">
        <f t="shared" si="0"/>
        <v>1635.025</v>
      </c>
    </row>
    <row r="30" spans="1:16">
      <c r="A30">
        <f t="shared" si="14"/>
        <v>3</v>
      </c>
      <c r="B30" s="8">
        <f t="shared" si="1"/>
        <v>29</v>
      </c>
      <c r="C30" s="7">
        <f>IF($A30&gt;Inputs!$C$5,0,C29)</f>
        <v>2026.74123930352</v>
      </c>
      <c r="D30" s="7">
        <f t="shared" si="2"/>
        <v>384479.744154405</v>
      </c>
      <c r="E30" s="7">
        <f>D30*Inputs!$C$4/12</f>
        <v>1441.79904057902</v>
      </c>
      <c r="F30" s="7">
        <f t="shared" ref="F30:G30" si="30">C30-E30</f>
        <v>584.942198724502</v>
      </c>
      <c r="G30" s="7">
        <f t="shared" si="30"/>
        <v>383894.801955681</v>
      </c>
      <c r="H30" s="1">
        <f>Inputs!$C$8*(1-Inputs!$C$12)*(1+Inputs!$C$9)^(Output!A30-1)</f>
        <v>2701.125</v>
      </c>
      <c r="I30" s="1">
        <f>Inputs!$C$10*(1-Inputs!$C$12)*(1+Inputs!$C$9)^(Output!$A30-1)</f>
        <v>0</v>
      </c>
      <c r="J30" s="1">
        <f>Inputs!$C$13*Inputs!$C$8*(1+Inputs!$C$9)^(Output!A30-1)</f>
        <v>137.8125</v>
      </c>
      <c r="K30" s="1">
        <f>'Key Variables'!$B$3*(1+Inputs!$C$16)^(Output!A30-1)</f>
        <v>486.245833333333</v>
      </c>
      <c r="L30" s="1">
        <f>'Key Variables'!$B$4*(1+Inputs!$C$18)^(Output!$A30-1)</f>
        <v>70.7266666666667</v>
      </c>
      <c r="M30" s="1">
        <f>'Key Variables'!$B$5*(1+Inputs!$C$20)^(Output!$A30-1)</f>
        <v>265.225</v>
      </c>
      <c r="N30" s="1">
        <f>'Key Variables'!$B$6*(1+Inputs!$C$22)^(Output!$A30-1)</f>
        <v>88.4083333333333</v>
      </c>
      <c r="O30" s="1">
        <f>'Key Variables'!$B$7*(1+Inputs!$C$24)^(Output!$A30-1)</f>
        <v>17.6816666666667</v>
      </c>
      <c r="P30" s="1">
        <f t="shared" si="0"/>
        <v>1635.025</v>
      </c>
    </row>
    <row r="31" spans="1:16">
      <c r="A31">
        <f t="shared" si="14"/>
        <v>3</v>
      </c>
      <c r="B31" s="8">
        <f t="shared" si="1"/>
        <v>30</v>
      </c>
      <c r="C31" s="7">
        <f>IF($A31&gt;Inputs!$C$5,0,C30)</f>
        <v>2026.74123930352</v>
      </c>
      <c r="D31" s="7">
        <f t="shared" si="2"/>
        <v>383894.801955681</v>
      </c>
      <c r="E31" s="7">
        <f>D31*Inputs!$C$4/12</f>
        <v>1439.6055073338</v>
      </c>
      <c r="F31" s="7">
        <f t="shared" ref="F31:G31" si="31">C31-E31</f>
        <v>587.135731969719</v>
      </c>
      <c r="G31" s="7">
        <f t="shared" si="31"/>
        <v>383307.666223711</v>
      </c>
      <c r="H31" s="1">
        <f>Inputs!$C$8*(1-Inputs!$C$12)*(1+Inputs!$C$9)^(Output!A31-1)</f>
        <v>2701.125</v>
      </c>
      <c r="I31" s="1">
        <f>Inputs!$C$10*(1-Inputs!$C$12)*(1+Inputs!$C$9)^(Output!$A31-1)</f>
        <v>0</v>
      </c>
      <c r="J31" s="1">
        <f>Inputs!$C$13*Inputs!$C$8*(1+Inputs!$C$9)^(Output!A31-1)</f>
        <v>137.8125</v>
      </c>
      <c r="K31" s="1">
        <f>'Key Variables'!$B$3*(1+Inputs!$C$16)^(Output!A31-1)</f>
        <v>486.245833333333</v>
      </c>
      <c r="L31" s="1">
        <f>'Key Variables'!$B$4*(1+Inputs!$C$18)^(Output!$A31-1)</f>
        <v>70.7266666666667</v>
      </c>
      <c r="M31" s="1">
        <f>'Key Variables'!$B$5*(1+Inputs!$C$20)^(Output!$A31-1)</f>
        <v>265.225</v>
      </c>
      <c r="N31" s="1">
        <f>'Key Variables'!$B$6*(1+Inputs!$C$22)^(Output!$A31-1)</f>
        <v>88.4083333333333</v>
      </c>
      <c r="O31" s="1">
        <f>'Key Variables'!$B$7*(1+Inputs!$C$24)^(Output!$A31-1)</f>
        <v>17.6816666666667</v>
      </c>
      <c r="P31" s="1">
        <f t="shared" si="0"/>
        <v>1635.025</v>
      </c>
    </row>
    <row r="32" spans="1:16">
      <c r="A32">
        <f t="shared" si="14"/>
        <v>3</v>
      </c>
      <c r="B32" s="8">
        <f t="shared" si="1"/>
        <v>31</v>
      </c>
      <c r="C32" s="7">
        <f>IF($A32&gt;Inputs!$C$5,0,C31)</f>
        <v>2026.74123930352</v>
      </c>
      <c r="D32" s="7">
        <f t="shared" si="2"/>
        <v>383307.666223711</v>
      </c>
      <c r="E32" s="7">
        <f>D32*Inputs!$C$4/12</f>
        <v>1437.40374833892</v>
      </c>
      <c r="F32" s="7">
        <f t="shared" ref="F32:G32" si="32">C32-E32</f>
        <v>589.337490964605</v>
      </c>
      <c r="G32" s="7">
        <f t="shared" si="32"/>
        <v>382718.328732747</v>
      </c>
      <c r="H32" s="1">
        <f>Inputs!$C$8*(1-Inputs!$C$12)*(1+Inputs!$C$9)^(Output!A32-1)</f>
        <v>2701.125</v>
      </c>
      <c r="I32" s="1">
        <f>Inputs!$C$10*(1-Inputs!$C$12)*(1+Inputs!$C$9)^(Output!$A32-1)</f>
        <v>0</v>
      </c>
      <c r="J32" s="1">
        <f>Inputs!$C$13*Inputs!$C$8*(1+Inputs!$C$9)^(Output!A32-1)</f>
        <v>137.8125</v>
      </c>
      <c r="K32" s="1">
        <f>'Key Variables'!$B$3*(1+Inputs!$C$16)^(Output!A32-1)</f>
        <v>486.245833333333</v>
      </c>
      <c r="L32" s="1">
        <f>'Key Variables'!$B$4*(1+Inputs!$C$18)^(Output!$A32-1)</f>
        <v>70.7266666666667</v>
      </c>
      <c r="M32" s="1">
        <f>'Key Variables'!$B$5*(1+Inputs!$C$20)^(Output!$A32-1)</f>
        <v>265.225</v>
      </c>
      <c r="N32" s="1">
        <f>'Key Variables'!$B$6*(1+Inputs!$C$22)^(Output!$A32-1)</f>
        <v>88.4083333333333</v>
      </c>
      <c r="O32" s="1">
        <f>'Key Variables'!$B$7*(1+Inputs!$C$24)^(Output!$A32-1)</f>
        <v>17.6816666666667</v>
      </c>
      <c r="P32" s="1">
        <f t="shared" si="0"/>
        <v>1635.025</v>
      </c>
    </row>
    <row r="33" spans="1:16">
      <c r="A33">
        <f t="shared" si="14"/>
        <v>3</v>
      </c>
      <c r="B33" s="8">
        <f t="shared" si="1"/>
        <v>32</v>
      </c>
      <c r="C33" s="7">
        <f>IF($A33&gt;Inputs!$C$5,0,C32)</f>
        <v>2026.74123930352</v>
      </c>
      <c r="D33" s="7">
        <f t="shared" si="2"/>
        <v>382718.328732747</v>
      </c>
      <c r="E33" s="7">
        <f>D33*Inputs!$C$4/12</f>
        <v>1435.1937327478</v>
      </c>
      <c r="F33" s="7">
        <f t="shared" ref="F33:G33" si="33">C33-E33</f>
        <v>591.547506555723</v>
      </c>
      <c r="G33" s="7">
        <f t="shared" si="33"/>
        <v>382126.781226191</v>
      </c>
      <c r="H33" s="1">
        <f>Inputs!$C$8*(1-Inputs!$C$12)*(1+Inputs!$C$9)^(Output!A33-1)</f>
        <v>2701.125</v>
      </c>
      <c r="I33" s="1">
        <f>Inputs!$C$10*(1-Inputs!$C$12)*(1+Inputs!$C$9)^(Output!$A33-1)</f>
        <v>0</v>
      </c>
      <c r="J33" s="1">
        <f>Inputs!$C$13*Inputs!$C$8*(1+Inputs!$C$9)^(Output!A33-1)</f>
        <v>137.8125</v>
      </c>
      <c r="K33" s="1">
        <f>'Key Variables'!$B$3*(1+Inputs!$C$16)^(Output!A33-1)</f>
        <v>486.245833333333</v>
      </c>
      <c r="L33" s="1">
        <f>'Key Variables'!$B$4*(1+Inputs!$C$18)^(Output!$A33-1)</f>
        <v>70.7266666666667</v>
      </c>
      <c r="M33" s="1">
        <f>'Key Variables'!$B$5*(1+Inputs!$C$20)^(Output!$A33-1)</f>
        <v>265.225</v>
      </c>
      <c r="N33" s="1">
        <f>'Key Variables'!$B$6*(1+Inputs!$C$22)^(Output!$A33-1)</f>
        <v>88.4083333333333</v>
      </c>
      <c r="O33" s="1">
        <f>'Key Variables'!$B$7*(1+Inputs!$C$24)^(Output!$A33-1)</f>
        <v>17.6816666666667</v>
      </c>
      <c r="P33" s="1">
        <f t="shared" si="0"/>
        <v>1635.025</v>
      </c>
    </row>
    <row r="34" spans="1:16">
      <c r="A34">
        <f t="shared" si="14"/>
        <v>3</v>
      </c>
      <c r="B34" s="8">
        <f t="shared" si="1"/>
        <v>33</v>
      </c>
      <c r="C34" s="7">
        <f>IF($A34&gt;Inputs!$C$5,0,C33)</f>
        <v>2026.74123930352</v>
      </c>
      <c r="D34" s="7">
        <f t="shared" si="2"/>
        <v>382126.781226191</v>
      </c>
      <c r="E34" s="7">
        <f>D34*Inputs!$C$4/12</f>
        <v>1432.97542959822</v>
      </c>
      <c r="F34" s="7">
        <f t="shared" ref="F34:G34" si="34">C34-E34</f>
        <v>593.765809705307</v>
      </c>
      <c r="G34" s="7">
        <f t="shared" si="34"/>
        <v>381533.015416486</v>
      </c>
      <c r="H34" s="1">
        <f>Inputs!$C$8*(1-Inputs!$C$12)*(1+Inputs!$C$9)^(Output!A34-1)</f>
        <v>2701.125</v>
      </c>
      <c r="I34" s="1">
        <f>Inputs!$C$10*(1-Inputs!$C$12)*(1+Inputs!$C$9)^(Output!$A34-1)</f>
        <v>0</v>
      </c>
      <c r="J34" s="1">
        <f>Inputs!$C$13*Inputs!$C$8*(1+Inputs!$C$9)^(Output!A34-1)</f>
        <v>137.8125</v>
      </c>
      <c r="K34" s="1">
        <f>'Key Variables'!$B$3*(1+Inputs!$C$16)^(Output!A34-1)</f>
        <v>486.245833333333</v>
      </c>
      <c r="L34" s="1">
        <f>'Key Variables'!$B$4*(1+Inputs!$C$18)^(Output!$A34-1)</f>
        <v>70.7266666666667</v>
      </c>
      <c r="M34" s="1">
        <f>'Key Variables'!$B$5*(1+Inputs!$C$20)^(Output!$A34-1)</f>
        <v>265.225</v>
      </c>
      <c r="N34" s="1">
        <f>'Key Variables'!$B$6*(1+Inputs!$C$22)^(Output!$A34-1)</f>
        <v>88.4083333333333</v>
      </c>
      <c r="O34" s="1">
        <f>'Key Variables'!$B$7*(1+Inputs!$C$24)^(Output!$A34-1)</f>
        <v>17.6816666666667</v>
      </c>
      <c r="P34" s="1">
        <f t="shared" si="0"/>
        <v>1635.025</v>
      </c>
    </row>
    <row r="35" spans="1:16">
      <c r="A35">
        <f t="shared" si="14"/>
        <v>3</v>
      </c>
      <c r="B35" s="8">
        <f t="shared" si="1"/>
        <v>34</v>
      </c>
      <c r="C35" s="7">
        <f>IF($A35&gt;Inputs!$C$5,0,C34)</f>
        <v>2026.74123930352</v>
      </c>
      <c r="D35" s="7">
        <f t="shared" si="2"/>
        <v>381533.015416486</v>
      </c>
      <c r="E35" s="7">
        <f>D35*Inputs!$C$4/12</f>
        <v>1430.74880781182</v>
      </c>
      <c r="F35" s="7">
        <f t="shared" ref="F35:G35" si="35">C35-E35</f>
        <v>595.992431491701</v>
      </c>
      <c r="G35" s="7">
        <f t="shared" si="35"/>
        <v>380937.022984994</v>
      </c>
      <c r="H35" s="1">
        <f>Inputs!$C$8*(1-Inputs!$C$12)*(1+Inputs!$C$9)^(Output!A35-1)</f>
        <v>2701.125</v>
      </c>
      <c r="I35" s="1">
        <f>Inputs!$C$10*(1-Inputs!$C$12)*(1+Inputs!$C$9)^(Output!$A35-1)</f>
        <v>0</v>
      </c>
      <c r="J35" s="1">
        <f>Inputs!$C$13*Inputs!$C$8*(1+Inputs!$C$9)^(Output!A35-1)</f>
        <v>137.8125</v>
      </c>
      <c r="K35" s="1">
        <f>'Key Variables'!$B$3*(1+Inputs!$C$16)^(Output!A35-1)</f>
        <v>486.245833333333</v>
      </c>
      <c r="L35" s="1">
        <f>'Key Variables'!$B$4*(1+Inputs!$C$18)^(Output!$A35-1)</f>
        <v>70.7266666666667</v>
      </c>
      <c r="M35" s="1">
        <f>'Key Variables'!$B$5*(1+Inputs!$C$20)^(Output!$A35-1)</f>
        <v>265.225</v>
      </c>
      <c r="N35" s="1">
        <f>'Key Variables'!$B$6*(1+Inputs!$C$22)^(Output!$A35-1)</f>
        <v>88.4083333333333</v>
      </c>
      <c r="O35" s="1">
        <f>'Key Variables'!$B$7*(1+Inputs!$C$24)^(Output!$A35-1)</f>
        <v>17.6816666666667</v>
      </c>
      <c r="P35" s="1">
        <f t="shared" si="0"/>
        <v>1635.025</v>
      </c>
    </row>
    <row r="36" spans="1:16">
      <c r="A36">
        <f t="shared" si="14"/>
        <v>3</v>
      </c>
      <c r="B36" s="8">
        <f t="shared" si="1"/>
        <v>35</v>
      </c>
      <c r="C36" s="7">
        <f>IF($A36&gt;Inputs!$C$5,0,C35)</f>
        <v>2026.74123930352</v>
      </c>
      <c r="D36" s="7">
        <f t="shared" si="2"/>
        <v>380937.022984994</v>
      </c>
      <c r="E36" s="7">
        <f>D36*Inputs!$C$4/12</f>
        <v>1428.51383619373</v>
      </c>
      <c r="F36" s="7">
        <f t="shared" ref="F36:G36" si="36">C36-E36</f>
        <v>598.227403109795</v>
      </c>
      <c r="G36" s="7">
        <f t="shared" si="36"/>
        <v>380338.795581884</v>
      </c>
      <c r="H36" s="1">
        <f>Inputs!$C$8*(1-Inputs!$C$12)*(1+Inputs!$C$9)^(Output!A36-1)</f>
        <v>2701.125</v>
      </c>
      <c r="I36" s="1">
        <f>Inputs!$C$10*(1-Inputs!$C$12)*(1+Inputs!$C$9)^(Output!$A36-1)</f>
        <v>0</v>
      </c>
      <c r="J36" s="1">
        <f>Inputs!$C$13*Inputs!$C$8*(1+Inputs!$C$9)^(Output!A36-1)</f>
        <v>137.8125</v>
      </c>
      <c r="K36" s="1">
        <f>'Key Variables'!$B$3*(1+Inputs!$C$16)^(Output!A36-1)</f>
        <v>486.245833333333</v>
      </c>
      <c r="L36" s="1">
        <f>'Key Variables'!$B$4*(1+Inputs!$C$18)^(Output!$A36-1)</f>
        <v>70.7266666666667</v>
      </c>
      <c r="M36" s="1">
        <f>'Key Variables'!$B$5*(1+Inputs!$C$20)^(Output!$A36-1)</f>
        <v>265.225</v>
      </c>
      <c r="N36" s="1">
        <f>'Key Variables'!$B$6*(1+Inputs!$C$22)^(Output!$A36-1)</f>
        <v>88.4083333333333</v>
      </c>
      <c r="O36" s="1">
        <f>'Key Variables'!$B$7*(1+Inputs!$C$24)^(Output!$A36-1)</f>
        <v>17.6816666666667</v>
      </c>
      <c r="P36" s="1">
        <f t="shared" si="0"/>
        <v>1635.025</v>
      </c>
    </row>
    <row r="37" spans="1:16">
      <c r="A37">
        <f t="shared" si="14"/>
        <v>3</v>
      </c>
      <c r="B37" s="8">
        <f t="shared" si="1"/>
        <v>36</v>
      </c>
      <c r="C37" s="7">
        <f>IF($A37&gt;Inputs!$C$5,0,C36)</f>
        <v>2026.74123930352</v>
      </c>
      <c r="D37" s="7">
        <f t="shared" si="2"/>
        <v>380338.795581884</v>
      </c>
      <c r="E37" s="7">
        <f>D37*Inputs!$C$4/12</f>
        <v>1426.27048343207</v>
      </c>
      <c r="F37" s="7">
        <f t="shared" ref="F37:G37" si="37">C37-E37</f>
        <v>600.470755871457</v>
      </c>
      <c r="G37" s="7">
        <f t="shared" si="37"/>
        <v>379738.324826013</v>
      </c>
      <c r="H37" s="1">
        <f>Inputs!$C$8*(1-Inputs!$C$12)*(1+Inputs!$C$9)^(Output!A37-1)</f>
        <v>2701.125</v>
      </c>
      <c r="I37" s="1">
        <f>Inputs!$C$10*(1-Inputs!$C$12)*(1+Inputs!$C$9)^(Output!$A37-1)</f>
        <v>0</v>
      </c>
      <c r="J37" s="1">
        <f>Inputs!$C$13*Inputs!$C$8*(1+Inputs!$C$9)^(Output!A37-1)</f>
        <v>137.8125</v>
      </c>
      <c r="K37" s="1">
        <f>'Key Variables'!$B$3*(1+Inputs!$C$16)^(Output!A37-1)</f>
        <v>486.245833333333</v>
      </c>
      <c r="L37" s="1">
        <f>'Key Variables'!$B$4*(1+Inputs!$C$18)^(Output!$A37-1)</f>
        <v>70.7266666666667</v>
      </c>
      <c r="M37" s="1">
        <f>'Key Variables'!$B$5*(1+Inputs!$C$20)^(Output!$A37-1)</f>
        <v>265.225</v>
      </c>
      <c r="N37" s="1">
        <f>'Key Variables'!$B$6*(1+Inputs!$C$22)^(Output!$A37-1)</f>
        <v>88.4083333333333</v>
      </c>
      <c r="O37" s="1">
        <f>'Key Variables'!$B$7*(1+Inputs!$C$24)^(Output!$A37-1)</f>
        <v>17.6816666666667</v>
      </c>
      <c r="P37" s="1">
        <f t="shared" si="0"/>
        <v>1635.025</v>
      </c>
    </row>
    <row r="38" spans="1:16">
      <c r="A38">
        <f t="shared" si="14"/>
        <v>4</v>
      </c>
      <c r="B38" s="8">
        <f t="shared" si="1"/>
        <v>37</v>
      </c>
      <c r="C38" s="7">
        <f>IF($A38&gt;Inputs!$C$5,0,C37)</f>
        <v>2026.74123930352</v>
      </c>
      <c r="D38" s="7">
        <f t="shared" si="2"/>
        <v>379738.324826013</v>
      </c>
      <c r="E38" s="7">
        <f>D38*Inputs!$C$4/12</f>
        <v>1424.01871809755</v>
      </c>
      <c r="F38" s="7">
        <f t="shared" ref="F38:G38" si="38">C38-E38</f>
        <v>602.722521205975</v>
      </c>
      <c r="G38" s="7">
        <f t="shared" si="38"/>
        <v>379135.602304807</v>
      </c>
      <c r="H38" s="1">
        <f>Inputs!$C$8*(1-Inputs!$C$12)*(1+Inputs!$C$9)^(Output!A38-1)</f>
        <v>2836.18125</v>
      </c>
      <c r="I38" s="1">
        <f>Inputs!$C$10*(1-Inputs!$C$12)*(1+Inputs!$C$9)^(Output!$A38-1)</f>
        <v>0</v>
      </c>
      <c r="J38" s="1">
        <f>Inputs!$C$13*Inputs!$C$8*(1+Inputs!$C$9)^(Output!A38-1)</f>
        <v>144.703125</v>
      </c>
      <c r="K38" s="1">
        <f>'Key Variables'!$B$3*(1+Inputs!$C$16)^(Output!A38-1)</f>
        <v>500.833208333333</v>
      </c>
      <c r="L38" s="1">
        <f>'Key Variables'!$B$4*(1+Inputs!$C$18)^(Output!$A38-1)</f>
        <v>72.8484666666667</v>
      </c>
      <c r="M38" s="1">
        <f>'Key Variables'!$B$5*(1+Inputs!$C$20)^(Output!$A38-1)</f>
        <v>273.18175</v>
      </c>
      <c r="N38" s="1">
        <f>'Key Variables'!$B$6*(1+Inputs!$C$22)^(Output!$A38-1)</f>
        <v>91.0605833333333</v>
      </c>
      <c r="O38" s="1">
        <f>'Key Variables'!$B$7*(1+Inputs!$C$24)^(Output!$A38-1)</f>
        <v>18.2121166666667</v>
      </c>
      <c r="P38" s="1">
        <f t="shared" si="0"/>
        <v>1735.342</v>
      </c>
    </row>
    <row r="39" spans="1:16">
      <c r="A39">
        <f t="shared" si="14"/>
        <v>4</v>
      </c>
      <c r="B39" s="8">
        <f t="shared" si="1"/>
        <v>38</v>
      </c>
      <c r="C39" s="7">
        <f>IF($A39&gt;Inputs!$C$5,0,C38)</f>
        <v>2026.74123930352</v>
      </c>
      <c r="D39" s="7">
        <f t="shared" si="2"/>
        <v>379135.602304807</v>
      </c>
      <c r="E39" s="7">
        <f>D39*Inputs!$C$4/12</f>
        <v>1421.75850864303</v>
      </c>
      <c r="F39" s="7">
        <f t="shared" ref="F39:G39" si="39">C39-E39</f>
        <v>604.982730660497</v>
      </c>
      <c r="G39" s="7">
        <f t="shared" si="39"/>
        <v>378530.619574146</v>
      </c>
      <c r="H39" s="1">
        <f>Inputs!$C$8*(1-Inputs!$C$12)*(1+Inputs!$C$9)^(Output!A39-1)</f>
        <v>2836.18125</v>
      </c>
      <c r="I39" s="1">
        <f>Inputs!$C$10*(1-Inputs!$C$12)*(1+Inputs!$C$9)^(Output!$A39-1)</f>
        <v>0</v>
      </c>
      <c r="J39" s="1">
        <f>Inputs!$C$13*Inputs!$C$8*(1+Inputs!$C$9)^(Output!A39-1)</f>
        <v>144.703125</v>
      </c>
      <c r="K39" s="1">
        <f>'Key Variables'!$B$3*(1+Inputs!$C$16)^(Output!A39-1)</f>
        <v>500.833208333333</v>
      </c>
      <c r="L39" s="1">
        <f>'Key Variables'!$B$4*(1+Inputs!$C$18)^(Output!$A39-1)</f>
        <v>72.8484666666667</v>
      </c>
      <c r="M39" s="1">
        <f>'Key Variables'!$B$5*(1+Inputs!$C$20)^(Output!$A39-1)</f>
        <v>273.18175</v>
      </c>
      <c r="N39" s="1">
        <f>'Key Variables'!$B$6*(1+Inputs!$C$22)^(Output!$A39-1)</f>
        <v>91.0605833333333</v>
      </c>
      <c r="O39" s="1">
        <f>'Key Variables'!$B$7*(1+Inputs!$C$24)^(Output!$A39-1)</f>
        <v>18.2121166666667</v>
      </c>
      <c r="P39" s="1">
        <f t="shared" si="0"/>
        <v>1735.342</v>
      </c>
    </row>
    <row r="40" spans="1:16">
      <c r="A40">
        <f t="shared" si="14"/>
        <v>4</v>
      </c>
      <c r="B40" s="8">
        <f t="shared" si="1"/>
        <v>39</v>
      </c>
      <c r="C40" s="7">
        <f>IF($A40&gt;Inputs!$C$5,0,C39)</f>
        <v>2026.74123930352</v>
      </c>
      <c r="D40" s="7">
        <f t="shared" si="2"/>
        <v>378530.619574146</v>
      </c>
      <c r="E40" s="7">
        <f>D40*Inputs!$C$4/12</f>
        <v>1419.48982340305</v>
      </c>
      <c r="F40" s="7">
        <f t="shared" ref="F40:G40" si="40">C40-E40</f>
        <v>607.251415900474</v>
      </c>
      <c r="G40" s="7">
        <f t="shared" si="40"/>
        <v>377923.368158246</v>
      </c>
      <c r="H40" s="1">
        <f>Inputs!$C$8*(1-Inputs!$C$12)*(1+Inputs!$C$9)^(Output!A40-1)</f>
        <v>2836.18125</v>
      </c>
      <c r="I40" s="1">
        <f>Inputs!$C$10*(1-Inputs!$C$12)*(1+Inputs!$C$9)^(Output!$A40-1)</f>
        <v>0</v>
      </c>
      <c r="J40" s="1">
        <f>Inputs!$C$13*Inputs!$C$8*(1+Inputs!$C$9)^(Output!A40-1)</f>
        <v>144.703125</v>
      </c>
      <c r="K40" s="1">
        <f>'Key Variables'!$B$3*(1+Inputs!$C$16)^(Output!A40-1)</f>
        <v>500.833208333333</v>
      </c>
      <c r="L40" s="1">
        <f>'Key Variables'!$B$4*(1+Inputs!$C$18)^(Output!$A40-1)</f>
        <v>72.8484666666667</v>
      </c>
      <c r="M40" s="1">
        <f>'Key Variables'!$B$5*(1+Inputs!$C$20)^(Output!$A40-1)</f>
        <v>273.18175</v>
      </c>
      <c r="N40" s="1">
        <f>'Key Variables'!$B$6*(1+Inputs!$C$22)^(Output!$A40-1)</f>
        <v>91.0605833333333</v>
      </c>
      <c r="O40" s="1">
        <f>'Key Variables'!$B$7*(1+Inputs!$C$24)^(Output!$A40-1)</f>
        <v>18.2121166666667</v>
      </c>
      <c r="P40" s="1">
        <f t="shared" si="0"/>
        <v>1735.342</v>
      </c>
    </row>
    <row r="41" spans="1:16">
      <c r="A41">
        <f t="shared" si="14"/>
        <v>4</v>
      </c>
      <c r="B41" s="8">
        <f t="shared" si="1"/>
        <v>40</v>
      </c>
      <c r="C41" s="7">
        <f>IF($A41&gt;Inputs!$C$5,0,C40)</f>
        <v>2026.74123930352</v>
      </c>
      <c r="D41" s="7">
        <f t="shared" si="2"/>
        <v>377923.368158246</v>
      </c>
      <c r="E41" s="7">
        <f>D41*Inputs!$C$4/12</f>
        <v>1417.21263059342</v>
      </c>
      <c r="F41" s="7">
        <f t="shared" ref="F41:G41" si="41">C41-E41</f>
        <v>609.528608710101</v>
      </c>
      <c r="G41" s="7">
        <f t="shared" si="41"/>
        <v>377313.839549536</v>
      </c>
      <c r="H41" s="1">
        <f>Inputs!$C$8*(1-Inputs!$C$12)*(1+Inputs!$C$9)^(Output!A41-1)</f>
        <v>2836.18125</v>
      </c>
      <c r="I41" s="1">
        <f>Inputs!$C$10*(1-Inputs!$C$12)*(1+Inputs!$C$9)^(Output!$A41-1)</f>
        <v>0</v>
      </c>
      <c r="J41" s="1">
        <f>Inputs!$C$13*Inputs!$C$8*(1+Inputs!$C$9)^(Output!A41-1)</f>
        <v>144.703125</v>
      </c>
      <c r="K41" s="1">
        <f>'Key Variables'!$B$3*(1+Inputs!$C$16)^(Output!A41-1)</f>
        <v>500.833208333333</v>
      </c>
      <c r="L41" s="1">
        <f>'Key Variables'!$B$4*(1+Inputs!$C$18)^(Output!$A41-1)</f>
        <v>72.8484666666667</v>
      </c>
      <c r="M41" s="1">
        <f>'Key Variables'!$B$5*(1+Inputs!$C$20)^(Output!$A41-1)</f>
        <v>273.18175</v>
      </c>
      <c r="N41" s="1">
        <f>'Key Variables'!$B$6*(1+Inputs!$C$22)^(Output!$A41-1)</f>
        <v>91.0605833333333</v>
      </c>
      <c r="O41" s="1">
        <f>'Key Variables'!$B$7*(1+Inputs!$C$24)^(Output!$A41-1)</f>
        <v>18.2121166666667</v>
      </c>
      <c r="P41" s="1">
        <f t="shared" si="0"/>
        <v>1735.342</v>
      </c>
    </row>
    <row r="42" spans="1:16">
      <c r="A42">
        <f t="shared" si="14"/>
        <v>4</v>
      </c>
      <c r="B42" s="8">
        <f t="shared" si="1"/>
        <v>41</v>
      </c>
      <c r="C42" s="7">
        <f>IF($A42&gt;Inputs!$C$5,0,C41)</f>
        <v>2026.74123930352</v>
      </c>
      <c r="D42" s="7">
        <f t="shared" si="2"/>
        <v>377313.839549536</v>
      </c>
      <c r="E42" s="7">
        <f>D42*Inputs!$C$4/12</f>
        <v>1414.92689831076</v>
      </c>
      <c r="F42" s="7">
        <f t="shared" ref="F42:G42" si="42">C42-E42</f>
        <v>611.814340992764</v>
      </c>
      <c r="G42" s="7">
        <f t="shared" si="42"/>
        <v>376702.025208543</v>
      </c>
      <c r="H42" s="1">
        <f>Inputs!$C$8*(1-Inputs!$C$12)*(1+Inputs!$C$9)^(Output!A42-1)</f>
        <v>2836.18125</v>
      </c>
      <c r="I42" s="1">
        <f>Inputs!$C$10*(1-Inputs!$C$12)*(1+Inputs!$C$9)^(Output!$A42-1)</f>
        <v>0</v>
      </c>
      <c r="J42" s="1">
        <f>Inputs!$C$13*Inputs!$C$8*(1+Inputs!$C$9)^(Output!A42-1)</f>
        <v>144.703125</v>
      </c>
      <c r="K42" s="1">
        <f>'Key Variables'!$B$3*(1+Inputs!$C$16)^(Output!A42-1)</f>
        <v>500.833208333333</v>
      </c>
      <c r="L42" s="1">
        <f>'Key Variables'!$B$4*(1+Inputs!$C$18)^(Output!$A42-1)</f>
        <v>72.8484666666667</v>
      </c>
      <c r="M42" s="1">
        <f>'Key Variables'!$B$5*(1+Inputs!$C$20)^(Output!$A42-1)</f>
        <v>273.18175</v>
      </c>
      <c r="N42" s="1">
        <f>'Key Variables'!$B$6*(1+Inputs!$C$22)^(Output!$A42-1)</f>
        <v>91.0605833333333</v>
      </c>
      <c r="O42" s="1">
        <f>'Key Variables'!$B$7*(1+Inputs!$C$24)^(Output!$A42-1)</f>
        <v>18.2121166666667</v>
      </c>
      <c r="P42" s="1">
        <f t="shared" si="0"/>
        <v>1735.342</v>
      </c>
    </row>
    <row r="43" spans="1:16">
      <c r="A43">
        <f t="shared" si="14"/>
        <v>4</v>
      </c>
      <c r="B43" s="8">
        <f t="shared" si="1"/>
        <v>42</v>
      </c>
      <c r="C43" s="7">
        <f>IF($A43&gt;Inputs!$C$5,0,C42)</f>
        <v>2026.74123930352</v>
      </c>
      <c r="D43" s="7">
        <f t="shared" si="2"/>
        <v>376702.025208543</v>
      </c>
      <c r="E43" s="7">
        <f>D43*Inputs!$C$4/12</f>
        <v>1412.63259453204</v>
      </c>
      <c r="F43" s="7">
        <f t="shared" ref="F43:G43" si="43">C43-E43</f>
        <v>614.108644771487</v>
      </c>
      <c r="G43" s="7">
        <f t="shared" si="43"/>
        <v>376087.916563771</v>
      </c>
      <c r="H43" s="1">
        <f>Inputs!$C$8*(1-Inputs!$C$12)*(1+Inputs!$C$9)^(Output!A43-1)</f>
        <v>2836.18125</v>
      </c>
      <c r="I43" s="1">
        <f>Inputs!$C$10*(1-Inputs!$C$12)*(1+Inputs!$C$9)^(Output!$A43-1)</f>
        <v>0</v>
      </c>
      <c r="J43" s="1">
        <f>Inputs!$C$13*Inputs!$C$8*(1+Inputs!$C$9)^(Output!A43-1)</f>
        <v>144.703125</v>
      </c>
      <c r="K43" s="1">
        <f>'Key Variables'!$B$3*(1+Inputs!$C$16)^(Output!A43-1)</f>
        <v>500.833208333333</v>
      </c>
      <c r="L43" s="1">
        <f>'Key Variables'!$B$4*(1+Inputs!$C$18)^(Output!$A43-1)</f>
        <v>72.8484666666667</v>
      </c>
      <c r="M43" s="1">
        <f>'Key Variables'!$B$5*(1+Inputs!$C$20)^(Output!$A43-1)</f>
        <v>273.18175</v>
      </c>
      <c r="N43" s="1">
        <f>'Key Variables'!$B$6*(1+Inputs!$C$22)^(Output!$A43-1)</f>
        <v>91.0605833333333</v>
      </c>
      <c r="O43" s="1">
        <f>'Key Variables'!$B$7*(1+Inputs!$C$24)^(Output!$A43-1)</f>
        <v>18.2121166666667</v>
      </c>
      <c r="P43" s="1">
        <f t="shared" si="0"/>
        <v>1735.342</v>
      </c>
    </row>
    <row r="44" spans="1:16">
      <c r="A44">
        <f t="shared" si="14"/>
        <v>4</v>
      </c>
      <c r="B44" s="8">
        <f t="shared" si="1"/>
        <v>43</v>
      </c>
      <c r="C44" s="7">
        <f>IF($A44&gt;Inputs!$C$5,0,C43)</f>
        <v>2026.74123930352</v>
      </c>
      <c r="D44" s="7">
        <f t="shared" si="2"/>
        <v>376087.916563771</v>
      </c>
      <c r="E44" s="7">
        <f>D44*Inputs!$C$4/12</f>
        <v>1410.32968711414</v>
      </c>
      <c r="F44" s="7">
        <f t="shared" ref="F44:G44" si="44">C44-E44</f>
        <v>616.41155218938</v>
      </c>
      <c r="G44" s="7">
        <f t="shared" si="44"/>
        <v>375471.505011582</v>
      </c>
      <c r="H44" s="1">
        <f>Inputs!$C$8*(1-Inputs!$C$12)*(1+Inputs!$C$9)^(Output!A44-1)</f>
        <v>2836.18125</v>
      </c>
      <c r="I44" s="1">
        <f>Inputs!$C$10*(1-Inputs!$C$12)*(1+Inputs!$C$9)^(Output!$A44-1)</f>
        <v>0</v>
      </c>
      <c r="J44" s="1">
        <f>Inputs!$C$13*Inputs!$C$8*(1+Inputs!$C$9)^(Output!A44-1)</f>
        <v>144.703125</v>
      </c>
      <c r="K44" s="1">
        <f>'Key Variables'!$B$3*(1+Inputs!$C$16)^(Output!A44-1)</f>
        <v>500.833208333333</v>
      </c>
      <c r="L44" s="1">
        <f>'Key Variables'!$B$4*(1+Inputs!$C$18)^(Output!$A44-1)</f>
        <v>72.8484666666667</v>
      </c>
      <c r="M44" s="1">
        <f>'Key Variables'!$B$5*(1+Inputs!$C$20)^(Output!$A44-1)</f>
        <v>273.18175</v>
      </c>
      <c r="N44" s="1">
        <f>'Key Variables'!$B$6*(1+Inputs!$C$22)^(Output!$A44-1)</f>
        <v>91.0605833333333</v>
      </c>
      <c r="O44" s="1">
        <f>'Key Variables'!$B$7*(1+Inputs!$C$24)^(Output!$A44-1)</f>
        <v>18.2121166666667</v>
      </c>
      <c r="P44" s="1">
        <f t="shared" si="0"/>
        <v>1735.342</v>
      </c>
    </row>
    <row r="45" spans="1:16">
      <c r="A45">
        <f t="shared" si="14"/>
        <v>4</v>
      </c>
      <c r="B45" s="8">
        <f t="shared" si="1"/>
        <v>44</v>
      </c>
      <c r="C45" s="7">
        <f>IF($A45&gt;Inputs!$C$5,0,C44)</f>
        <v>2026.74123930352</v>
      </c>
      <c r="D45" s="7">
        <f t="shared" si="2"/>
        <v>375471.505011582</v>
      </c>
      <c r="E45" s="7">
        <f>D45*Inputs!$C$4/12</f>
        <v>1408.01814379343</v>
      </c>
      <c r="F45" s="7">
        <f t="shared" ref="F45:G45" si="45">C45-E45</f>
        <v>618.72309551009</v>
      </c>
      <c r="G45" s="7">
        <f t="shared" si="45"/>
        <v>374852.781916072</v>
      </c>
      <c r="H45" s="1">
        <f>Inputs!$C$8*(1-Inputs!$C$12)*(1+Inputs!$C$9)^(Output!A45-1)</f>
        <v>2836.18125</v>
      </c>
      <c r="I45" s="1">
        <f>Inputs!$C$10*(1-Inputs!$C$12)*(1+Inputs!$C$9)^(Output!$A45-1)</f>
        <v>0</v>
      </c>
      <c r="J45" s="1">
        <f>Inputs!$C$13*Inputs!$C$8*(1+Inputs!$C$9)^(Output!A45-1)</f>
        <v>144.703125</v>
      </c>
      <c r="K45" s="1">
        <f>'Key Variables'!$B$3*(1+Inputs!$C$16)^(Output!A45-1)</f>
        <v>500.833208333333</v>
      </c>
      <c r="L45" s="1">
        <f>'Key Variables'!$B$4*(1+Inputs!$C$18)^(Output!$A45-1)</f>
        <v>72.8484666666667</v>
      </c>
      <c r="M45" s="1">
        <f>'Key Variables'!$B$5*(1+Inputs!$C$20)^(Output!$A45-1)</f>
        <v>273.18175</v>
      </c>
      <c r="N45" s="1">
        <f>'Key Variables'!$B$6*(1+Inputs!$C$22)^(Output!$A45-1)</f>
        <v>91.0605833333333</v>
      </c>
      <c r="O45" s="1">
        <f>'Key Variables'!$B$7*(1+Inputs!$C$24)^(Output!$A45-1)</f>
        <v>18.2121166666667</v>
      </c>
      <c r="P45" s="1">
        <f t="shared" si="0"/>
        <v>1735.342</v>
      </c>
    </row>
    <row r="46" spans="1:16">
      <c r="A46">
        <f t="shared" si="14"/>
        <v>4</v>
      </c>
      <c r="B46" s="8">
        <f t="shared" si="1"/>
        <v>45</v>
      </c>
      <c r="C46" s="7">
        <f>IF($A46&gt;Inputs!$C$5,0,C45)</f>
        <v>2026.74123930352</v>
      </c>
      <c r="D46" s="7">
        <f t="shared" si="2"/>
        <v>374852.781916072</v>
      </c>
      <c r="E46" s="7">
        <f>D46*Inputs!$C$4/12</f>
        <v>1405.69793218527</v>
      </c>
      <c r="F46" s="7">
        <f t="shared" ref="F46:G46" si="46">C46-E46</f>
        <v>621.043307118253</v>
      </c>
      <c r="G46" s="7">
        <f t="shared" si="46"/>
        <v>374231.738608954</v>
      </c>
      <c r="H46" s="1">
        <f>Inputs!$C$8*(1-Inputs!$C$12)*(1+Inputs!$C$9)^(Output!A46-1)</f>
        <v>2836.18125</v>
      </c>
      <c r="I46" s="1">
        <f>Inputs!$C$10*(1-Inputs!$C$12)*(1+Inputs!$C$9)^(Output!$A46-1)</f>
        <v>0</v>
      </c>
      <c r="J46" s="1">
        <f>Inputs!$C$13*Inputs!$C$8*(1+Inputs!$C$9)^(Output!A46-1)</f>
        <v>144.703125</v>
      </c>
      <c r="K46" s="1">
        <f>'Key Variables'!$B$3*(1+Inputs!$C$16)^(Output!A46-1)</f>
        <v>500.833208333333</v>
      </c>
      <c r="L46" s="1">
        <f>'Key Variables'!$B$4*(1+Inputs!$C$18)^(Output!$A46-1)</f>
        <v>72.8484666666667</v>
      </c>
      <c r="M46" s="1">
        <f>'Key Variables'!$B$5*(1+Inputs!$C$20)^(Output!$A46-1)</f>
        <v>273.18175</v>
      </c>
      <c r="N46" s="1">
        <f>'Key Variables'!$B$6*(1+Inputs!$C$22)^(Output!$A46-1)</f>
        <v>91.0605833333333</v>
      </c>
      <c r="O46" s="1">
        <f>'Key Variables'!$B$7*(1+Inputs!$C$24)^(Output!$A46-1)</f>
        <v>18.2121166666667</v>
      </c>
      <c r="P46" s="1">
        <f t="shared" si="0"/>
        <v>1735.342</v>
      </c>
    </row>
    <row r="47" spans="1:16">
      <c r="A47">
        <f t="shared" si="14"/>
        <v>4</v>
      </c>
      <c r="B47" s="8">
        <f t="shared" si="1"/>
        <v>46</v>
      </c>
      <c r="C47" s="7">
        <f>IF($A47&gt;Inputs!$C$5,0,C46)</f>
        <v>2026.74123930352</v>
      </c>
      <c r="D47" s="7">
        <f t="shared" si="2"/>
        <v>374231.738608954</v>
      </c>
      <c r="E47" s="7">
        <f>D47*Inputs!$C$4/12</f>
        <v>1403.36901978358</v>
      </c>
      <c r="F47" s="7">
        <f t="shared" ref="F47:G47" si="47">C47-E47</f>
        <v>623.372219519946</v>
      </c>
      <c r="G47" s="7">
        <f t="shared" si="47"/>
        <v>373608.366389434</v>
      </c>
      <c r="H47" s="1">
        <f>Inputs!$C$8*(1-Inputs!$C$12)*(1+Inputs!$C$9)^(Output!A47-1)</f>
        <v>2836.18125</v>
      </c>
      <c r="I47" s="1">
        <f>Inputs!$C$10*(1-Inputs!$C$12)*(1+Inputs!$C$9)^(Output!$A47-1)</f>
        <v>0</v>
      </c>
      <c r="J47" s="1">
        <f>Inputs!$C$13*Inputs!$C$8*(1+Inputs!$C$9)^(Output!A47-1)</f>
        <v>144.703125</v>
      </c>
      <c r="K47" s="1">
        <f>'Key Variables'!$B$3*(1+Inputs!$C$16)^(Output!A47-1)</f>
        <v>500.833208333333</v>
      </c>
      <c r="L47" s="1">
        <f>'Key Variables'!$B$4*(1+Inputs!$C$18)^(Output!$A47-1)</f>
        <v>72.8484666666667</v>
      </c>
      <c r="M47" s="1">
        <f>'Key Variables'!$B$5*(1+Inputs!$C$20)^(Output!$A47-1)</f>
        <v>273.18175</v>
      </c>
      <c r="N47" s="1">
        <f>'Key Variables'!$B$6*(1+Inputs!$C$22)^(Output!$A47-1)</f>
        <v>91.0605833333333</v>
      </c>
      <c r="O47" s="1">
        <f>'Key Variables'!$B$7*(1+Inputs!$C$24)^(Output!$A47-1)</f>
        <v>18.2121166666667</v>
      </c>
      <c r="P47" s="1">
        <f t="shared" si="0"/>
        <v>1735.342</v>
      </c>
    </row>
    <row r="48" spans="1:16">
      <c r="A48">
        <f t="shared" si="14"/>
        <v>4</v>
      </c>
      <c r="B48" s="8">
        <f t="shared" si="1"/>
        <v>47</v>
      </c>
      <c r="C48" s="7">
        <f>IF($A48&gt;Inputs!$C$5,0,C47)</f>
        <v>2026.74123930352</v>
      </c>
      <c r="D48" s="7">
        <f t="shared" si="2"/>
        <v>373608.366389434</v>
      </c>
      <c r="E48" s="7">
        <f>D48*Inputs!$C$4/12</f>
        <v>1401.03137396038</v>
      </c>
      <c r="F48" s="7">
        <f t="shared" ref="F48:G48" si="48">C48-E48</f>
        <v>625.709865343146</v>
      </c>
      <c r="G48" s="7">
        <f t="shared" si="48"/>
        <v>372982.656524091</v>
      </c>
      <c r="H48" s="1">
        <f>Inputs!$C$8*(1-Inputs!$C$12)*(1+Inputs!$C$9)^(Output!A48-1)</f>
        <v>2836.18125</v>
      </c>
      <c r="I48" s="1">
        <f>Inputs!$C$10*(1-Inputs!$C$12)*(1+Inputs!$C$9)^(Output!$A48-1)</f>
        <v>0</v>
      </c>
      <c r="J48" s="1">
        <f>Inputs!$C$13*Inputs!$C$8*(1+Inputs!$C$9)^(Output!A48-1)</f>
        <v>144.703125</v>
      </c>
      <c r="K48" s="1">
        <f>'Key Variables'!$B$3*(1+Inputs!$C$16)^(Output!A48-1)</f>
        <v>500.833208333333</v>
      </c>
      <c r="L48" s="1">
        <f>'Key Variables'!$B$4*(1+Inputs!$C$18)^(Output!$A48-1)</f>
        <v>72.8484666666667</v>
      </c>
      <c r="M48" s="1">
        <f>'Key Variables'!$B$5*(1+Inputs!$C$20)^(Output!$A48-1)</f>
        <v>273.18175</v>
      </c>
      <c r="N48" s="1">
        <f>'Key Variables'!$B$6*(1+Inputs!$C$22)^(Output!$A48-1)</f>
        <v>91.0605833333333</v>
      </c>
      <c r="O48" s="1">
        <f>'Key Variables'!$B$7*(1+Inputs!$C$24)^(Output!$A48-1)</f>
        <v>18.2121166666667</v>
      </c>
      <c r="P48" s="1">
        <f t="shared" si="0"/>
        <v>1735.342</v>
      </c>
    </row>
    <row r="49" spans="1:16">
      <c r="A49">
        <f t="shared" si="14"/>
        <v>4</v>
      </c>
      <c r="B49" s="8">
        <f t="shared" si="1"/>
        <v>48</v>
      </c>
      <c r="C49" s="7">
        <f>IF($A49&gt;Inputs!$C$5,0,C48)</f>
        <v>2026.74123930352</v>
      </c>
      <c r="D49" s="7">
        <f t="shared" si="2"/>
        <v>372982.656524091</v>
      </c>
      <c r="E49" s="7">
        <f>D49*Inputs!$C$4/12</f>
        <v>1398.68496196534</v>
      </c>
      <c r="F49" s="7">
        <f t="shared" ref="F49:G49" si="49">C49-E49</f>
        <v>628.056277338183</v>
      </c>
      <c r="G49" s="7">
        <f t="shared" si="49"/>
        <v>372354.600246752</v>
      </c>
      <c r="H49" s="1">
        <f>Inputs!$C$8*(1-Inputs!$C$12)*(1+Inputs!$C$9)^(Output!A49-1)</f>
        <v>2836.18125</v>
      </c>
      <c r="I49" s="1">
        <f>Inputs!$C$10*(1-Inputs!$C$12)*(1+Inputs!$C$9)^(Output!$A49-1)</f>
        <v>0</v>
      </c>
      <c r="J49" s="1">
        <f>Inputs!$C$13*Inputs!$C$8*(1+Inputs!$C$9)^(Output!A49-1)</f>
        <v>144.703125</v>
      </c>
      <c r="K49" s="1">
        <f>'Key Variables'!$B$3*(1+Inputs!$C$16)^(Output!A49-1)</f>
        <v>500.833208333333</v>
      </c>
      <c r="L49" s="1">
        <f>'Key Variables'!$B$4*(1+Inputs!$C$18)^(Output!$A49-1)</f>
        <v>72.8484666666667</v>
      </c>
      <c r="M49" s="1">
        <f>'Key Variables'!$B$5*(1+Inputs!$C$20)^(Output!$A49-1)</f>
        <v>273.18175</v>
      </c>
      <c r="N49" s="1">
        <f>'Key Variables'!$B$6*(1+Inputs!$C$22)^(Output!$A49-1)</f>
        <v>91.0605833333333</v>
      </c>
      <c r="O49" s="1">
        <f>'Key Variables'!$B$7*(1+Inputs!$C$24)^(Output!$A49-1)</f>
        <v>18.2121166666667</v>
      </c>
      <c r="P49" s="1">
        <f t="shared" si="0"/>
        <v>1735.342</v>
      </c>
    </row>
    <row r="50" spans="1:16">
      <c r="A50">
        <f t="shared" si="14"/>
        <v>5</v>
      </c>
      <c r="B50" s="8">
        <f t="shared" si="1"/>
        <v>49</v>
      </c>
      <c r="C50" s="7">
        <f>IF($A50&gt;Inputs!$C$5,0,C49)</f>
        <v>2026.74123930352</v>
      </c>
      <c r="D50" s="7">
        <f t="shared" si="2"/>
        <v>372354.600246752</v>
      </c>
      <c r="E50" s="7">
        <f>D50*Inputs!$C$4/12</f>
        <v>1396.32975092532</v>
      </c>
      <c r="F50" s="7">
        <f t="shared" ref="F50:G50" si="50">C50-E50</f>
        <v>630.411488378201</v>
      </c>
      <c r="G50" s="7">
        <f t="shared" si="50"/>
        <v>371724.188758374</v>
      </c>
      <c r="H50" s="1">
        <f>Inputs!$C$8*(1-Inputs!$C$12)*(1+Inputs!$C$9)^(Output!A50-1)</f>
        <v>2977.9903125</v>
      </c>
      <c r="I50" s="1">
        <f>Inputs!$C$10*(1-Inputs!$C$12)*(1+Inputs!$C$9)^(Output!$A50-1)</f>
        <v>0</v>
      </c>
      <c r="J50" s="1">
        <f>Inputs!$C$13*Inputs!$C$8*(1+Inputs!$C$9)^(Output!A50-1)</f>
        <v>151.93828125</v>
      </c>
      <c r="K50" s="1">
        <f>'Key Variables'!$B$3*(1+Inputs!$C$16)^(Output!A50-1)</f>
        <v>515.858204583333</v>
      </c>
      <c r="L50" s="1">
        <f>'Key Variables'!$B$4*(1+Inputs!$C$18)^(Output!$A50-1)</f>
        <v>75.0339206666667</v>
      </c>
      <c r="M50" s="1">
        <f>'Key Variables'!$B$5*(1+Inputs!$C$20)^(Output!$A50-1)</f>
        <v>281.3772025</v>
      </c>
      <c r="N50" s="1">
        <f>'Key Variables'!$B$6*(1+Inputs!$C$22)^(Output!$A50-1)</f>
        <v>93.7924008333333</v>
      </c>
      <c r="O50" s="1">
        <f>'Key Variables'!$B$7*(1+Inputs!$C$24)^(Output!$A50-1)</f>
        <v>18.7584801666667</v>
      </c>
      <c r="P50" s="1">
        <f t="shared" si="0"/>
        <v>1841.2318225</v>
      </c>
    </row>
    <row r="51" spans="1:16">
      <c r="A51">
        <f t="shared" si="14"/>
        <v>5</v>
      </c>
      <c r="B51" s="8">
        <f t="shared" si="1"/>
        <v>50</v>
      </c>
      <c r="C51" s="7">
        <f>IF($A51&gt;Inputs!$C$5,0,C50)</f>
        <v>2026.74123930352</v>
      </c>
      <c r="D51" s="7">
        <f t="shared" si="2"/>
        <v>371724.188758374</v>
      </c>
      <c r="E51" s="7">
        <f>D51*Inputs!$C$4/12</f>
        <v>1393.9657078439</v>
      </c>
      <c r="F51" s="7">
        <f t="shared" ref="F51:G51" si="51">C51-E51</f>
        <v>632.775531459619</v>
      </c>
      <c r="G51" s="7">
        <f t="shared" si="51"/>
        <v>371091.413226915</v>
      </c>
      <c r="H51" s="1">
        <f>Inputs!$C$8*(1-Inputs!$C$12)*(1+Inputs!$C$9)^(Output!A51-1)</f>
        <v>2977.9903125</v>
      </c>
      <c r="I51" s="1">
        <f>Inputs!$C$10*(1-Inputs!$C$12)*(1+Inputs!$C$9)^(Output!$A51-1)</f>
        <v>0</v>
      </c>
      <c r="J51" s="1">
        <f>Inputs!$C$13*Inputs!$C$8*(1+Inputs!$C$9)^(Output!A51-1)</f>
        <v>151.93828125</v>
      </c>
      <c r="K51" s="1">
        <f>'Key Variables'!$B$3*(1+Inputs!$C$16)^(Output!A51-1)</f>
        <v>515.858204583333</v>
      </c>
      <c r="L51" s="1">
        <f>'Key Variables'!$B$4*(1+Inputs!$C$18)^(Output!$A51-1)</f>
        <v>75.0339206666667</v>
      </c>
      <c r="M51" s="1">
        <f>'Key Variables'!$B$5*(1+Inputs!$C$20)^(Output!$A51-1)</f>
        <v>281.3772025</v>
      </c>
      <c r="N51" s="1">
        <f>'Key Variables'!$B$6*(1+Inputs!$C$22)^(Output!$A51-1)</f>
        <v>93.7924008333333</v>
      </c>
      <c r="O51" s="1">
        <f>'Key Variables'!$B$7*(1+Inputs!$C$24)^(Output!$A51-1)</f>
        <v>18.7584801666667</v>
      </c>
      <c r="P51" s="1">
        <f t="shared" si="0"/>
        <v>1841.2318225</v>
      </c>
    </row>
    <row r="52" spans="1:16">
      <c r="A52">
        <f t="shared" si="14"/>
        <v>5</v>
      </c>
      <c r="B52" s="8">
        <f t="shared" si="1"/>
        <v>51</v>
      </c>
      <c r="C52" s="7">
        <f>IF($A52&gt;Inputs!$C$5,0,C51)</f>
        <v>2026.74123930352</v>
      </c>
      <c r="D52" s="7">
        <f t="shared" si="2"/>
        <v>371091.413226915</v>
      </c>
      <c r="E52" s="7">
        <f>D52*Inputs!$C$4/12</f>
        <v>1391.59279960093</v>
      </c>
      <c r="F52" s="7">
        <f t="shared" ref="F52:G52" si="52">C52-E52</f>
        <v>635.148439702593</v>
      </c>
      <c r="G52" s="7">
        <f t="shared" si="52"/>
        <v>370456.264787212</v>
      </c>
      <c r="H52" s="1">
        <f>Inputs!$C$8*(1-Inputs!$C$12)*(1+Inputs!$C$9)^(Output!A52-1)</f>
        <v>2977.9903125</v>
      </c>
      <c r="I52" s="1">
        <f>Inputs!$C$10*(1-Inputs!$C$12)*(1+Inputs!$C$9)^(Output!$A52-1)</f>
        <v>0</v>
      </c>
      <c r="J52" s="1">
        <f>Inputs!$C$13*Inputs!$C$8*(1+Inputs!$C$9)^(Output!A52-1)</f>
        <v>151.93828125</v>
      </c>
      <c r="K52" s="1">
        <f>'Key Variables'!$B$3*(1+Inputs!$C$16)^(Output!A52-1)</f>
        <v>515.858204583333</v>
      </c>
      <c r="L52" s="1">
        <f>'Key Variables'!$B$4*(1+Inputs!$C$18)^(Output!$A52-1)</f>
        <v>75.0339206666667</v>
      </c>
      <c r="M52" s="1">
        <f>'Key Variables'!$B$5*(1+Inputs!$C$20)^(Output!$A52-1)</f>
        <v>281.3772025</v>
      </c>
      <c r="N52" s="1">
        <f>'Key Variables'!$B$6*(1+Inputs!$C$22)^(Output!$A52-1)</f>
        <v>93.7924008333333</v>
      </c>
      <c r="O52" s="1">
        <f>'Key Variables'!$B$7*(1+Inputs!$C$24)^(Output!$A52-1)</f>
        <v>18.7584801666667</v>
      </c>
      <c r="P52" s="1">
        <f t="shared" si="0"/>
        <v>1841.2318225</v>
      </c>
    </row>
    <row r="53" spans="1:16">
      <c r="A53">
        <f t="shared" si="14"/>
        <v>5</v>
      </c>
      <c r="B53" s="8">
        <f t="shared" si="1"/>
        <v>52</v>
      </c>
      <c r="C53" s="7">
        <f>IF($A53&gt;Inputs!$C$5,0,C52)</f>
        <v>2026.74123930352</v>
      </c>
      <c r="D53" s="7">
        <f t="shared" si="2"/>
        <v>370456.264787212</v>
      </c>
      <c r="E53" s="7">
        <f>D53*Inputs!$C$4/12</f>
        <v>1389.21099295204</v>
      </c>
      <c r="F53" s="7">
        <f t="shared" ref="F53:G53" si="53">C53-E53</f>
        <v>637.530246351477</v>
      </c>
      <c r="G53" s="7">
        <f t="shared" si="53"/>
        <v>369818.734540861</v>
      </c>
      <c r="H53" s="1">
        <f>Inputs!$C$8*(1-Inputs!$C$12)*(1+Inputs!$C$9)^(Output!A53-1)</f>
        <v>2977.9903125</v>
      </c>
      <c r="I53" s="1">
        <f>Inputs!$C$10*(1-Inputs!$C$12)*(1+Inputs!$C$9)^(Output!$A53-1)</f>
        <v>0</v>
      </c>
      <c r="J53" s="1">
        <f>Inputs!$C$13*Inputs!$C$8*(1+Inputs!$C$9)^(Output!A53-1)</f>
        <v>151.93828125</v>
      </c>
      <c r="K53" s="1">
        <f>'Key Variables'!$B$3*(1+Inputs!$C$16)^(Output!A53-1)</f>
        <v>515.858204583333</v>
      </c>
      <c r="L53" s="1">
        <f>'Key Variables'!$B$4*(1+Inputs!$C$18)^(Output!$A53-1)</f>
        <v>75.0339206666667</v>
      </c>
      <c r="M53" s="1">
        <f>'Key Variables'!$B$5*(1+Inputs!$C$20)^(Output!$A53-1)</f>
        <v>281.3772025</v>
      </c>
      <c r="N53" s="1">
        <f>'Key Variables'!$B$6*(1+Inputs!$C$22)^(Output!$A53-1)</f>
        <v>93.7924008333333</v>
      </c>
      <c r="O53" s="1">
        <f>'Key Variables'!$B$7*(1+Inputs!$C$24)^(Output!$A53-1)</f>
        <v>18.7584801666667</v>
      </c>
      <c r="P53" s="1">
        <f t="shared" si="0"/>
        <v>1841.2318225</v>
      </c>
    </row>
    <row r="54" spans="1:16">
      <c r="A54">
        <f t="shared" si="14"/>
        <v>5</v>
      </c>
      <c r="B54" s="8">
        <f t="shared" si="1"/>
        <v>53</v>
      </c>
      <c r="C54" s="7">
        <f>IF($A54&gt;Inputs!$C$5,0,C53)</f>
        <v>2026.74123930352</v>
      </c>
      <c r="D54" s="7">
        <f t="shared" si="2"/>
        <v>369818.734540861</v>
      </c>
      <c r="E54" s="7">
        <f>D54*Inputs!$C$4/12</f>
        <v>1386.82025452823</v>
      </c>
      <c r="F54" s="7">
        <f t="shared" ref="F54:G54" si="54">C54-E54</f>
        <v>639.920984775296</v>
      </c>
      <c r="G54" s="7">
        <f t="shared" si="54"/>
        <v>369178.813556085</v>
      </c>
      <c r="H54" s="1">
        <f>Inputs!$C$8*(1-Inputs!$C$12)*(1+Inputs!$C$9)^(Output!A54-1)</f>
        <v>2977.9903125</v>
      </c>
      <c r="I54" s="1">
        <f>Inputs!$C$10*(1-Inputs!$C$12)*(1+Inputs!$C$9)^(Output!$A54-1)</f>
        <v>0</v>
      </c>
      <c r="J54" s="1">
        <f>Inputs!$C$13*Inputs!$C$8*(1+Inputs!$C$9)^(Output!A54-1)</f>
        <v>151.93828125</v>
      </c>
      <c r="K54" s="1">
        <f>'Key Variables'!$B$3*(1+Inputs!$C$16)^(Output!A54-1)</f>
        <v>515.858204583333</v>
      </c>
      <c r="L54" s="1">
        <f>'Key Variables'!$B$4*(1+Inputs!$C$18)^(Output!$A54-1)</f>
        <v>75.0339206666667</v>
      </c>
      <c r="M54" s="1">
        <f>'Key Variables'!$B$5*(1+Inputs!$C$20)^(Output!$A54-1)</f>
        <v>281.3772025</v>
      </c>
      <c r="N54" s="1">
        <f>'Key Variables'!$B$6*(1+Inputs!$C$22)^(Output!$A54-1)</f>
        <v>93.7924008333333</v>
      </c>
      <c r="O54" s="1">
        <f>'Key Variables'!$B$7*(1+Inputs!$C$24)^(Output!$A54-1)</f>
        <v>18.7584801666667</v>
      </c>
      <c r="P54" s="1">
        <f t="shared" si="0"/>
        <v>1841.2318225</v>
      </c>
    </row>
    <row r="55" spans="1:16">
      <c r="A55">
        <f t="shared" si="14"/>
        <v>5</v>
      </c>
      <c r="B55" s="8">
        <f t="shared" si="1"/>
        <v>54</v>
      </c>
      <c r="C55" s="7">
        <f>IF($A55&gt;Inputs!$C$5,0,C54)</f>
        <v>2026.74123930352</v>
      </c>
      <c r="D55" s="7">
        <f t="shared" si="2"/>
        <v>369178.813556085</v>
      </c>
      <c r="E55" s="7">
        <f>D55*Inputs!$C$4/12</f>
        <v>1384.42055083532</v>
      </c>
      <c r="F55" s="7">
        <f t="shared" ref="F55:G55" si="55">C55-E55</f>
        <v>642.320688468203</v>
      </c>
      <c r="G55" s="7">
        <f t="shared" si="55"/>
        <v>368536.492867617</v>
      </c>
      <c r="H55" s="1">
        <f>Inputs!$C$8*(1-Inputs!$C$12)*(1+Inputs!$C$9)^(Output!A55-1)</f>
        <v>2977.9903125</v>
      </c>
      <c r="I55" s="1">
        <f>Inputs!$C$10*(1-Inputs!$C$12)*(1+Inputs!$C$9)^(Output!$A55-1)</f>
        <v>0</v>
      </c>
      <c r="J55" s="1">
        <f>Inputs!$C$13*Inputs!$C$8*(1+Inputs!$C$9)^(Output!A55-1)</f>
        <v>151.93828125</v>
      </c>
      <c r="K55" s="1">
        <f>'Key Variables'!$B$3*(1+Inputs!$C$16)^(Output!A55-1)</f>
        <v>515.858204583333</v>
      </c>
      <c r="L55" s="1">
        <f>'Key Variables'!$B$4*(1+Inputs!$C$18)^(Output!$A55-1)</f>
        <v>75.0339206666667</v>
      </c>
      <c r="M55" s="1">
        <f>'Key Variables'!$B$5*(1+Inputs!$C$20)^(Output!$A55-1)</f>
        <v>281.3772025</v>
      </c>
      <c r="N55" s="1">
        <f>'Key Variables'!$B$6*(1+Inputs!$C$22)^(Output!$A55-1)</f>
        <v>93.7924008333333</v>
      </c>
      <c r="O55" s="1">
        <f>'Key Variables'!$B$7*(1+Inputs!$C$24)^(Output!$A55-1)</f>
        <v>18.7584801666667</v>
      </c>
      <c r="P55" s="1">
        <f t="shared" si="0"/>
        <v>1841.2318225</v>
      </c>
    </row>
    <row r="56" spans="1:16">
      <c r="A56">
        <f t="shared" si="14"/>
        <v>5</v>
      </c>
      <c r="B56" s="8">
        <f t="shared" si="1"/>
        <v>55</v>
      </c>
      <c r="C56" s="7">
        <f>IF($A56&gt;Inputs!$C$5,0,C55)</f>
        <v>2026.74123930352</v>
      </c>
      <c r="D56" s="7">
        <f t="shared" si="2"/>
        <v>368536.492867617</v>
      </c>
      <c r="E56" s="7">
        <f>D56*Inputs!$C$4/12</f>
        <v>1382.01184825356</v>
      </c>
      <c r="F56" s="7">
        <f t="shared" ref="F56:G56" si="56">C56-E56</f>
        <v>644.729391049959</v>
      </c>
      <c r="G56" s="7">
        <f t="shared" si="56"/>
        <v>367891.763476567</v>
      </c>
      <c r="H56" s="1">
        <f>Inputs!$C$8*(1-Inputs!$C$12)*(1+Inputs!$C$9)^(Output!A56-1)</f>
        <v>2977.9903125</v>
      </c>
      <c r="I56" s="1">
        <f>Inputs!$C$10*(1-Inputs!$C$12)*(1+Inputs!$C$9)^(Output!$A56-1)</f>
        <v>0</v>
      </c>
      <c r="J56" s="1">
        <f>Inputs!$C$13*Inputs!$C$8*(1+Inputs!$C$9)^(Output!A56-1)</f>
        <v>151.93828125</v>
      </c>
      <c r="K56" s="1">
        <f>'Key Variables'!$B$3*(1+Inputs!$C$16)^(Output!A56-1)</f>
        <v>515.858204583333</v>
      </c>
      <c r="L56" s="1">
        <f>'Key Variables'!$B$4*(1+Inputs!$C$18)^(Output!$A56-1)</f>
        <v>75.0339206666667</v>
      </c>
      <c r="M56" s="1">
        <f>'Key Variables'!$B$5*(1+Inputs!$C$20)^(Output!$A56-1)</f>
        <v>281.3772025</v>
      </c>
      <c r="N56" s="1">
        <f>'Key Variables'!$B$6*(1+Inputs!$C$22)^(Output!$A56-1)</f>
        <v>93.7924008333333</v>
      </c>
      <c r="O56" s="1">
        <f>'Key Variables'!$B$7*(1+Inputs!$C$24)^(Output!$A56-1)</f>
        <v>18.7584801666667</v>
      </c>
      <c r="P56" s="1">
        <f t="shared" si="0"/>
        <v>1841.2318225</v>
      </c>
    </row>
    <row r="57" spans="1:16">
      <c r="A57">
        <f t="shared" si="14"/>
        <v>5</v>
      </c>
      <c r="B57" s="8">
        <f t="shared" si="1"/>
        <v>56</v>
      </c>
      <c r="C57" s="7">
        <f>IF($A57&gt;Inputs!$C$5,0,C56)</f>
        <v>2026.74123930352</v>
      </c>
      <c r="D57" s="7">
        <f t="shared" si="2"/>
        <v>367891.763476567</v>
      </c>
      <c r="E57" s="7">
        <f>D57*Inputs!$C$4/12</f>
        <v>1379.59411303713</v>
      </c>
      <c r="F57" s="7">
        <f t="shared" ref="F57:G57" si="57">C57-E57</f>
        <v>647.147126266396</v>
      </c>
      <c r="G57" s="7">
        <f t="shared" si="57"/>
        <v>367244.616350301</v>
      </c>
      <c r="H57" s="1">
        <f>Inputs!$C$8*(1-Inputs!$C$12)*(1+Inputs!$C$9)^(Output!A57-1)</f>
        <v>2977.9903125</v>
      </c>
      <c r="I57" s="1">
        <f>Inputs!$C$10*(1-Inputs!$C$12)*(1+Inputs!$C$9)^(Output!$A57-1)</f>
        <v>0</v>
      </c>
      <c r="J57" s="1">
        <f>Inputs!$C$13*Inputs!$C$8*(1+Inputs!$C$9)^(Output!A57-1)</f>
        <v>151.93828125</v>
      </c>
      <c r="K57" s="1">
        <f>'Key Variables'!$B$3*(1+Inputs!$C$16)^(Output!A57-1)</f>
        <v>515.858204583333</v>
      </c>
      <c r="L57" s="1">
        <f>'Key Variables'!$B$4*(1+Inputs!$C$18)^(Output!$A57-1)</f>
        <v>75.0339206666667</v>
      </c>
      <c r="M57" s="1">
        <f>'Key Variables'!$B$5*(1+Inputs!$C$20)^(Output!$A57-1)</f>
        <v>281.3772025</v>
      </c>
      <c r="N57" s="1">
        <f>'Key Variables'!$B$6*(1+Inputs!$C$22)^(Output!$A57-1)</f>
        <v>93.7924008333333</v>
      </c>
      <c r="O57" s="1">
        <f>'Key Variables'!$B$7*(1+Inputs!$C$24)^(Output!$A57-1)</f>
        <v>18.7584801666667</v>
      </c>
      <c r="P57" s="1">
        <f t="shared" si="0"/>
        <v>1841.2318225</v>
      </c>
    </row>
    <row r="58" spans="1:16">
      <c r="A58">
        <f t="shared" si="14"/>
        <v>5</v>
      </c>
      <c r="B58" s="8">
        <f t="shared" si="1"/>
        <v>57</v>
      </c>
      <c r="C58" s="7">
        <f>IF($A58&gt;Inputs!$C$5,0,C57)</f>
        <v>2026.74123930352</v>
      </c>
      <c r="D58" s="7">
        <f t="shared" si="2"/>
        <v>367244.616350301</v>
      </c>
      <c r="E58" s="7">
        <f>D58*Inputs!$C$4/12</f>
        <v>1377.16731131363</v>
      </c>
      <c r="F58" s="7">
        <f t="shared" ref="F58:G58" si="58">C58-E58</f>
        <v>649.573927989895</v>
      </c>
      <c r="G58" s="7">
        <f t="shared" si="58"/>
        <v>366595.042422311</v>
      </c>
      <c r="H58" s="1">
        <f>Inputs!$C$8*(1-Inputs!$C$12)*(1+Inputs!$C$9)^(Output!A58-1)</f>
        <v>2977.9903125</v>
      </c>
      <c r="I58" s="1">
        <f>Inputs!$C$10*(1-Inputs!$C$12)*(1+Inputs!$C$9)^(Output!$A58-1)</f>
        <v>0</v>
      </c>
      <c r="J58" s="1">
        <f>Inputs!$C$13*Inputs!$C$8*(1+Inputs!$C$9)^(Output!A58-1)</f>
        <v>151.93828125</v>
      </c>
      <c r="K58" s="1">
        <f>'Key Variables'!$B$3*(1+Inputs!$C$16)^(Output!A58-1)</f>
        <v>515.858204583333</v>
      </c>
      <c r="L58" s="1">
        <f>'Key Variables'!$B$4*(1+Inputs!$C$18)^(Output!$A58-1)</f>
        <v>75.0339206666667</v>
      </c>
      <c r="M58" s="1">
        <f>'Key Variables'!$B$5*(1+Inputs!$C$20)^(Output!$A58-1)</f>
        <v>281.3772025</v>
      </c>
      <c r="N58" s="1">
        <f>'Key Variables'!$B$6*(1+Inputs!$C$22)^(Output!$A58-1)</f>
        <v>93.7924008333333</v>
      </c>
      <c r="O58" s="1">
        <f>'Key Variables'!$B$7*(1+Inputs!$C$24)^(Output!$A58-1)</f>
        <v>18.7584801666667</v>
      </c>
      <c r="P58" s="1">
        <f t="shared" si="0"/>
        <v>1841.2318225</v>
      </c>
    </row>
    <row r="59" spans="1:16">
      <c r="A59">
        <f t="shared" si="14"/>
        <v>5</v>
      </c>
      <c r="B59" s="8">
        <f t="shared" si="1"/>
        <v>58</v>
      </c>
      <c r="C59" s="7">
        <f>IF($A59&gt;Inputs!$C$5,0,C58)</f>
        <v>2026.74123930352</v>
      </c>
      <c r="D59" s="7">
        <f t="shared" si="2"/>
        <v>366595.042422311</v>
      </c>
      <c r="E59" s="7">
        <f>D59*Inputs!$C$4/12</f>
        <v>1374.73140908367</v>
      </c>
      <c r="F59" s="7">
        <f t="shared" ref="F59:G59" si="59">C59-E59</f>
        <v>652.009830219857</v>
      </c>
      <c r="G59" s="7">
        <f t="shared" si="59"/>
        <v>365943.032592091</v>
      </c>
      <c r="H59" s="1">
        <f>Inputs!$C$8*(1-Inputs!$C$12)*(1+Inputs!$C$9)^(Output!A59-1)</f>
        <v>2977.9903125</v>
      </c>
      <c r="I59" s="1">
        <f>Inputs!$C$10*(1-Inputs!$C$12)*(1+Inputs!$C$9)^(Output!$A59-1)</f>
        <v>0</v>
      </c>
      <c r="J59" s="1">
        <f>Inputs!$C$13*Inputs!$C$8*(1+Inputs!$C$9)^(Output!A59-1)</f>
        <v>151.93828125</v>
      </c>
      <c r="K59" s="1">
        <f>'Key Variables'!$B$3*(1+Inputs!$C$16)^(Output!A59-1)</f>
        <v>515.858204583333</v>
      </c>
      <c r="L59" s="1">
        <f>'Key Variables'!$B$4*(1+Inputs!$C$18)^(Output!$A59-1)</f>
        <v>75.0339206666667</v>
      </c>
      <c r="M59" s="1">
        <f>'Key Variables'!$B$5*(1+Inputs!$C$20)^(Output!$A59-1)</f>
        <v>281.3772025</v>
      </c>
      <c r="N59" s="1">
        <f>'Key Variables'!$B$6*(1+Inputs!$C$22)^(Output!$A59-1)</f>
        <v>93.7924008333333</v>
      </c>
      <c r="O59" s="1">
        <f>'Key Variables'!$B$7*(1+Inputs!$C$24)^(Output!$A59-1)</f>
        <v>18.7584801666667</v>
      </c>
      <c r="P59" s="1">
        <f t="shared" si="0"/>
        <v>1841.2318225</v>
      </c>
    </row>
    <row r="60" spans="1:16">
      <c r="A60">
        <f t="shared" si="14"/>
        <v>5</v>
      </c>
      <c r="B60" s="8">
        <f t="shared" si="1"/>
        <v>59</v>
      </c>
      <c r="C60" s="7">
        <f>IF($A60&gt;Inputs!$C$5,0,C59)</f>
        <v>2026.74123930352</v>
      </c>
      <c r="D60" s="7">
        <f t="shared" si="2"/>
        <v>365943.032592091</v>
      </c>
      <c r="E60" s="7">
        <f>D60*Inputs!$C$4/12</f>
        <v>1372.28637222034</v>
      </c>
      <c r="F60" s="7">
        <f t="shared" ref="F60:G60" si="60">C60-E60</f>
        <v>654.454867083181</v>
      </c>
      <c r="G60" s="7">
        <f t="shared" si="60"/>
        <v>365288.577725008</v>
      </c>
      <c r="H60" s="1">
        <f>Inputs!$C$8*(1-Inputs!$C$12)*(1+Inputs!$C$9)^(Output!A60-1)</f>
        <v>2977.9903125</v>
      </c>
      <c r="I60" s="1">
        <f>Inputs!$C$10*(1-Inputs!$C$12)*(1+Inputs!$C$9)^(Output!$A60-1)</f>
        <v>0</v>
      </c>
      <c r="J60" s="1">
        <f>Inputs!$C$13*Inputs!$C$8*(1+Inputs!$C$9)^(Output!A60-1)</f>
        <v>151.93828125</v>
      </c>
      <c r="K60" s="1">
        <f>'Key Variables'!$B$3*(1+Inputs!$C$16)^(Output!A60-1)</f>
        <v>515.858204583333</v>
      </c>
      <c r="L60" s="1">
        <f>'Key Variables'!$B$4*(1+Inputs!$C$18)^(Output!$A60-1)</f>
        <v>75.0339206666667</v>
      </c>
      <c r="M60" s="1">
        <f>'Key Variables'!$B$5*(1+Inputs!$C$20)^(Output!$A60-1)</f>
        <v>281.3772025</v>
      </c>
      <c r="N60" s="1">
        <f>'Key Variables'!$B$6*(1+Inputs!$C$22)^(Output!$A60-1)</f>
        <v>93.7924008333333</v>
      </c>
      <c r="O60" s="1">
        <f>'Key Variables'!$B$7*(1+Inputs!$C$24)^(Output!$A60-1)</f>
        <v>18.7584801666667</v>
      </c>
      <c r="P60" s="1">
        <f t="shared" si="0"/>
        <v>1841.2318225</v>
      </c>
    </row>
    <row r="61" spans="1:16">
      <c r="A61">
        <f t="shared" si="14"/>
        <v>5</v>
      </c>
      <c r="B61" s="8">
        <f t="shared" si="1"/>
        <v>60</v>
      </c>
      <c r="C61" s="7">
        <f>IF($A61&gt;Inputs!$C$5,0,C60)</f>
        <v>2026.74123930352</v>
      </c>
      <c r="D61" s="7">
        <f t="shared" si="2"/>
        <v>365288.577725008</v>
      </c>
      <c r="E61" s="7">
        <f>D61*Inputs!$C$4/12</f>
        <v>1369.83216646878</v>
      </c>
      <c r="F61" s="7">
        <f t="shared" ref="F61:G61" si="61">C61-E61</f>
        <v>656.909072834743</v>
      </c>
      <c r="G61" s="7">
        <f t="shared" si="61"/>
        <v>364631.668652173</v>
      </c>
      <c r="H61" s="1">
        <f>Inputs!$C$8*(1-Inputs!$C$12)*(1+Inputs!$C$9)^(Output!A61-1)</f>
        <v>2977.9903125</v>
      </c>
      <c r="I61" s="1">
        <f>Inputs!$C$10*(1-Inputs!$C$12)*(1+Inputs!$C$9)^(Output!$A61-1)</f>
        <v>0</v>
      </c>
      <c r="J61" s="1">
        <f>Inputs!$C$13*Inputs!$C$8*(1+Inputs!$C$9)^(Output!A61-1)</f>
        <v>151.93828125</v>
      </c>
      <c r="K61" s="1">
        <f>'Key Variables'!$B$3*(1+Inputs!$C$16)^(Output!A61-1)</f>
        <v>515.858204583333</v>
      </c>
      <c r="L61" s="1">
        <f>'Key Variables'!$B$4*(1+Inputs!$C$18)^(Output!$A61-1)</f>
        <v>75.0339206666667</v>
      </c>
      <c r="M61" s="1">
        <f>'Key Variables'!$B$5*(1+Inputs!$C$20)^(Output!$A61-1)</f>
        <v>281.3772025</v>
      </c>
      <c r="N61" s="1">
        <f>'Key Variables'!$B$6*(1+Inputs!$C$22)^(Output!$A61-1)</f>
        <v>93.7924008333333</v>
      </c>
      <c r="O61" s="1">
        <f>'Key Variables'!$B$7*(1+Inputs!$C$24)^(Output!$A61-1)</f>
        <v>18.7584801666667</v>
      </c>
      <c r="P61" s="1">
        <f t="shared" si="0"/>
        <v>1841.2318225</v>
      </c>
    </row>
    <row r="62" spans="1:16">
      <c r="A62">
        <f t="shared" si="14"/>
        <v>6</v>
      </c>
      <c r="B62" s="8">
        <f t="shared" si="1"/>
        <v>61</v>
      </c>
      <c r="C62" s="7">
        <f>IF($A62&gt;Inputs!$C$5,0,C61)</f>
        <v>2026.74123930352</v>
      </c>
      <c r="D62" s="7">
        <f t="shared" si="2"/>
        <v>364631.668652173</v>
      </c>
      <c r="E62" s="7">
        <f>D62*Inputs!$C$4/12</f>
        <v>1367.36875744565</v>
      </c>
      <c r="F62" s="7">
        <f t="shared" ref="F62:G62" si="62">C62-E62</f>
        <v>659.372481857874</v>
      </c>
      <c r="G62" s="7">
        <f t="shared" si="62"/>
        <v>363972.296170315</v>
      </c>
      <c r="H62" s="1">
        <f>Inputs!$C$8*(1-Inputs!$C$12)*(1+Inputs!$C$9)^(Output!A62-1)</f>
        <v>3126.889828125</v>
      </c>
      <c r="I62" s="1">
        <f>Inputs!$C$10*(1-Inputs!$C$12)*(1+Inputs!$C$9)^(Output!$A62-1)</f>
        <v>0</v>
      </c>
      <c r="J62" s="1">
        <f>Inputs!$C$13*Inputs!$C$8*(1+Inputs!$C$9)^(Output!A62-1)</f>
        <v>159.5351953125</v>
      </c>
      <c r="K62" s="1">
        <f>'Key Variables'!$B$3*(1+Inputs!$C$16)^(Output!A62-1)</f>
        <v>531.333950720833</v>
      </c>
      <c r="L62" s="1">
        <f>'Key Variables'!$B$4*(1+Inputs!$C$18)^(Output!$A62-1)</f>
        <v>77.2849382866667</v>
      </c>
      <c r="M62" s="1">
        <f>'Key Variables'!$B$5*(1+Inputs!$C$20)^(Output!$A62-1)</f>
        <v>289.818518575</v>
      </c>
      <c r="N62" s="1">
        <f>'Key Variables'!$B$6*(1+Inputs!$C$22)^(Output!$A62-1)</f>
        <v>96.6061728583333</v>
      </c>
      <c r="O62" s="1">
        <f>'Key Variables'!$B$7*(1+Inputs!$C$24)^(Output!$A62-1)</f>
        <v>19.3212345716667</v>
      </c>
      <c r="P62" s="1">
        <f t="shared" si="0"/>
        <v>1952.9898178</v>
      </c>
    </row>
    <row r="63" spans="1:16">
      <c r="A63">
        <f t="shared" si="14"/>
        <v>6</v>
      </c>
      <c r="B63" s="8">
        <f t="shared" si="1"/>
        <v>62</v>
      </c>
      <c r="C63" s="7">
        <f>IF($A63&gt;Inputs!$C$5,0,C62)</f>
        <v>2026.74123930352</v>
      </c>
      <c r="D63" s="7">
        <f t="shared" si="2"/>
        <v>363972.296170315</v>
      </c>
      <c r="E63" s="7">
        <f>D63*Inputs!$C$4/12</f>
        <v>1364.89611063868</v>
      </c>
      <c r="F63" s="7">
        <f t="shared" ref="F63:G63" si="63">C63-E63</f>
        <v>661.845128664841</v>
      </c>
      <c r="G63" s="7">
        <f t="shared" si="63"/>
        <v>363310.45104165</v>
      </c>
      <c r="H63" s="1">
        <f>Inputs!$C$8*(1-Inputs!$C$12)*(1+Inputs!$C$9)^(Output!A63-1)</f>
        <v>3126.889828125</v>
      </c>
      <c r="I63" s="1">
        <f>Inputs!$C$10*(1-Inputs!$C$12)*(1+Inputs!$C$9)^(Output!$A63-1)</f>
        <v>0</v>
      </c>
      <c r="J63" s="1">
        <f>Inputs!$C$13*Inputs!$C$8*(1+Inputs!$C$9)^(Output!A63-1)</f>
        <v>159.5351953125</v>
      </c>
      <c r="K63" s="1">
        <f>'Key Variables'!$B$3*(1+Inputs!$C$16)^(Output!A63-1)</f>
        <v>531.333950720833</v>
      </c>
      <c r="L63" s="1">
        <f>'Key Variables'!$B$4*(1+Inputs!$C$18)^(Output!$A63-1)</f>
        <v>77.2849382866667</v>
      </c>
      <c r="M63" s="1">
        <f>'Key Variables'!$B$5*(1+Inputs!$C$20)^(Output!$A63-1)</f>
        <v>289.818518575</v>
      </c>
      <c r="N63" s="1">
        <f>'Key Variables'!$B$6*(1+Inputs!$C$22)^(Output!$A63-1)</f>
        <v>96.6061728583333</v>
      </c>
      <c r="O63" s="1">
        <f>'Key Variables'!$B$7*(1+Inputs!$C$24)^(Output!$A63-1)</f>
        <v>19.3212345716667</v>
      </c>
      <c r="P63" s="1">
        <f t="shared" si="0"/>
        <v>1952.9898178</v>
      </c>
    </row>
    <row r="64" spans="1:16">
      <c r="A64">
        <f t="shared" si="14"/>
        <v>6</v>
      </c>
      <c r="B64" s="8">
        <f t="shared" si="1"/>
        <v>63</v>
      </c>
      <c r="C64" s="7">
        <f>IF($A64&gt;Inputs!$C$5,0,C63)</f>
        <v>2026.74123930352</v>
      </c>
      <c r="D64" s="7">
        <f t="shared" si="2"/>
        <v>363310.45104165</v>
      </c>
      <c r="E64" s="7">
        <f>D64*Inputs!$C$4/12</f>
        <v>1362.41419140619</v>
      </c>
      <c r="F64" s="7">
        <f t="shared" ref="F64:G64" si="64">C64-E64</f>
        <v>664.327047897334</v>
      </c>
      <c r="G64" s="7">
        <f t="shared" si="64"/>
        <v>362646.123993753</v>
      </c>
      <c r="H64" s="1">
        <f>Inputs!$C$8*(1-Inputs!$C$12)*(1+Inputs!$C$9)^(Output!A64-1)</f>
        <v>3126.889828125</v>
      </c>
      <c r="I64" s="1">
        <f>Inputs!$C$10*(1-Inputs!$C$12)*(1+Inputs!$C$9)^(Output!$A64-1)</f>
        <v>0</v>
      </c>
      <c r="J64" s="1">
        <f>Inputs!$C$13*Inputs!$C$8*(1+Inputs!$C$9)^(Output!A64-1)</f>
        <v>159.5351953125</v>
      </c>
      <c r="K64" s="1">
        <f>'Key Variables'!$B$3*(1+Inputs!$C$16)^(Output!A64-1)</f>
        <v>531.333950720833</v>
      </c>
      <c r="L64" s="1">
        <f>'Key Variables'!$B$4*(1+Inputs!$C$18)^(Output!$A64-1)</f>
        <v>77.2849382866667</v>
      </c>
      <c r="M64" s="1">
        <f>'Key Variables'!$B$5*(1+Inputs!$C$20)^(Output!$A64-1)</f>
        <v>289.818518575</v>
      </c>
      <c r="N64" s="1">
        <f>'Key Variables'!$B$6*(1+Inputs!$C$22)^(Output!$A64-1)</f>
        <v>96.6061728583333</v>
      </c>
      <c r="O64" s="1">
        <f>'Key Variables'!$B$7*(1+Inputs!$C$24)^(Output!$A64-1)</f>
        <v>19.3212345716667</v>
      </c>
      <c r="P64" s="1">
        <f t="shared" si="0"/>
        <v>1952.9898178</v>
      </c>
    </row>
    <row r="65" spans="1:16">
      <c r="A65">
        <f t="shared" si="14"/>
        <v>6</v>
      </c>
      <c r="B65" s="8">
        <f t="shared" si="1"/>
        <v>64</v>
      </c>
      <c r="C65" s="7">
        <f>IF($A65&gt;Inputs!$C$5,0,C64)</f>
        <v>2026.74123930352</v>
      </c>
      <c r="D65" s="7">
        <f t="shared" si="2"/>
        <v>362646.123993753</v>
      </c>
      <c r="E65" s="7">
        <f>D65*Inputs!$C$4/12</f>
        <v>1359.92296497657</v>
      </c>
      <c r="F65" s="7">
        <f t="shared" ref="F65:G65" si="65">C65-E65</f>
        <v>666.818274326949</v>
      </c>
      <c r="G65" s="7">
        <f t="shared" si="65"/>
        <v>361979.305719426</v>
      </c>
      <c r="H65" s="1">
        <f>Inputs!$C$8*(1-Inputs!$C$12)*(1+Inputs!$C$9)^(Output!A65-1)</f>
        <v>3126.889828125</v>
      </c>
      <c r="I65" s="1">
        <f>Inputs!$C$10*(1-Inputs!$C$12)*(1+Inputs!$C$9)^(Output!$A65-1)</f>
        <v>0</v>
      </c>
      <c r="J65" s="1">
        <f>Inputs!$C$13*Inputs!$C$8*(1+Inputs!$C$9)^(Output!A65-1)</f>
        <v>159.5351953125</v>
      </c>
      <c r="K65" s="1">
        <f>'Key Variables'!$B$3*(1+Inputs!$C$16)^(Output!A65-1)</f>
        <v>531.333950720833</v>
      </c>
      <c r="L65" s="1">
        <f>'Key Variables'!$B$4*(1+Inputs!$C$18)^(Output!$A65-1)</f>
        <v>77.2849382866667</v>
      </c>
      <c r="M65" s="1">
        <f>'Key Variables'!$B$5*(1+Inputs!$C$20)^(Output!$A65-1)</f>
        <v>289.818518575</v>
      </c>
      <c r="N65" s="1">
        <f>'Key Variables'!$B$6*(1+Inputs!$C$22)^(Output!$A65-1)</f>
        <v>96.6061728583333</v>
      </c>
      <c r="O65" s="1">
        <f>'Key Variables'!$B$7*(1+Inputs!$C$24)^(Output!$A65-1)</f>
        <v>19.3212345716667</v>
      </c>
      <c r="P65" s="1">
        <f t="shared" si="0"/>
        <v>1952.9898178</v>
      </c>
    </row>
    <row r="66" spans="1:16">
      <c r="A66">
        <f t="shared" si="14"/>
        <v>6</v>
      </c>
      <c r="B66" s="8">
        <f t="shared" si="1"/>
        <v>65</v>
      </c>
      <c r="C66" s="7">
        <f>IF($A66&gt;Inputs!$C$5,0,C65)</f>
        <v>2026.74123930352</v>
      </c>
      <c r="D66" s="7">
        <f t="shared" si="2"/>
        <v>361979.305719426</v>
      </c>
      <c r="E66" s="7">
        <f>D66*Inputs!$C$4/12</f>
        <v>1357.42239644785</v>
      </c>
      <c r="F66" s="7">
        <f t="shared" ref="F66:G66" si="66">C66-E66</f>
        <v>669.318842855675</v>
      </c>
      <c r="G66" s="7">
        <f t="shared" si="66"/>
        <v>361309.98687657</v>
      </c>
      <c r="H66" s="1">
        <f>Inputs!$C$8*(1-Inputs!$C$12)*(1+Inputs!$C$9)^(Output!A66-1)</f>
        <v>3126.889828125</v>
      </c>
      <c r="I66" s="1">
        <f>Inputs!$C$10*(1-Inputs!$C$12)*(1+Inputs!$C$9)^(Output!$A66-1)</f>
        <v>0</v>
      </c>
      <c r="J66" s="1">
        <f>Inputs!$C$13*Inputs!$C$8*(1+Inputs!$C$9)^(Output!A66-1)</f>
        <v>159.5351953125</v>
      </c>
      <c r="K66" s="1">
        <f>'Key Variables'!$B$3*(1+Inputs!$C$16)^(Output!A66-1)</f>
        <v>531.333950720833</v>
      </c>
      <c r="L66" s="1">
        <f>'Key Variables'!$B$4*(1+Inputs!$C$18)^(Output!$A66-1)</f>
        <v>77.2849382866667</v>
      </c>
      <c r="M66" s="1">
        <f>'Key Variables'!$B$5*(1+Inputs!$C$20)^(Output!$A66-1)</f>
        <v>289.818518575</v>
      </c>
      <c r="N66" s="1">
        <f>'Key Variables'!$B$6*(1+Inputs!$C$22)^(Output!$A66-1)</f>
        <v>96.6061728583333</v>
      </c>
      <c r="O66" s="1">
        <f>'Key Variables'!$B$7*(1+Inputs!$C$24)^(Output!$A66-1)</f>
        <v>19.3212345716667</v>
      </c>
      <c r="P66" s="1">
        <f t="shared" si="0"/>
        <v>1952.9898178</v>
      </c>
    </row>
    <row r="67" spans="1:16">
      <c r="A67">
        <f t="shared" si="14"/>
        <v>6</v>
      </c>
      <c r="B67" s="8">
        <f t="shared" si="1"/>
        <v>66</v>
      </c>
      <c r="C67" s="7">
        <f>IF($A67&gt;Inputs!$C$5,0,C66)</f>
        <v>2026.74123930352</v>
      </c>
      <c r="D67" s="7">
        <f t="shared" si="2"/>
        <v>361309.98687657</v>
      </c>
      <c r="E67" s="7">
        <f>D67*Inputs!$C$4/12</f>
        <v>1354.91245078714</v>
      </c>
      <c r="F67" s="7">
        <f t="shared" ref="F67:G67" si="67">C67-E67</f>
        <v>671.828788516384</v>
      </c>
      <c r="G67" s="7">
        <f t="shared" si="67"/>
        <v>360638.158088054</v>
      </c>
      <c r="H67" s="1">
        <f>Inputs!$C$8*(1-Inputs!$C$12)*(1+Inputs!$C$9)^(Output!A67-1)</f>
        <v>3126.889828125</v>
      </c>
      <c r="I67" s="1">
        <f>Inputs!$C$10*(1-Inputs!$C$12)*(1+Inputs!$C$9)^(Output!$A67-1)</f>
        <v>0</v>
      </c>
      <c r="J67" s="1">
        <f>Inputs!$C$13*Inputs!$C$8*(1+Inputs!$C$9)^(Output!A67-1)</f>
        <v>159.5351953125</v>
      </c>
      <c r="K67" s="1">
        <f>'Key Variables'!$B$3*(1+Inputs!$C$16)^(Output!A67-1)</f>
        <v>531.333950720833</v>
      </c>
      <c r="L67" s="1">
        <f>'Key Variables'!$B$4*(1+Inputs!$C$18)^(Output!$A67-1)</f>
        <v>77.2849382866667</v>
      </c>
      <c r="M67" s="1">
        <f>'Key Variables'!$B$5*(1+Inputs!$C$20)^(Output!$A67-1)</f>
        <v>289.818518575</v>
      </c>
      <c r="N67" s="1">
        <f>'Key Variables'!$B$6*(1+Inputs!$C$22)^(Output!$A67-1)</f>
        <v>96.6061728583333</v>
      </c>
      <c r="O67" s="1">
        <f>'Key Variables'!$B$7*(1+Inputs!$C$24)^(Output!$A67-1)</f>
        <v>19.3212345716667</v>
      </c>
      <c r="P67" s="1">
        <f t="shared" ref="P67:P130" si="68">H67+I67-J67-K67-L67-M67-N67-O67</f>
        <v>1952.9898178</v>
      </c>
    </row>
    <row r="68" spans="1:16">
      <c r="A68">
        <f t="shared" si="14"/>
        <v>6</v>
      </c>
      <c r="B68" s="8">
        <f t="shared" ref="B68:B131" si="69">B67+1</f>
        <v>67</v>
      </c>
      <c r="C68" s="7">
        <f>IF($A68&gt;Inputs!$C$5,0,C67)</f>
        <v>2026.74123930352</v>
      </c>
      <c r="D68" s="7">
        <f t="shared" ref="D68:D131" si="70">G67</f>
        <v>360638.158088054</v>
      </c>
      <c r="E68" s="7">
        <f>D68*Inputs!$C$4/12</f>
        <v>1352.3930928302</v>
      </c>
      <c r="F68" s="7">
        <f t="shared" ref="F68:G68" si="71">C68-E68</f>
        <v>674.34814647332</v>
      </c>
      <c r="G68" s="7">
        <f t="shared" si="71"/>
        <v>359963.809941581</v>
      </c>
      <c r="H68" s="1">
        <f>Inputs!$C$8*(1-Inputs!$C$12)*(1+Inputs!$C$9)^(Output!A68-1)</f>
        <v>3126.889828125</v>
      </c>
      <c r="I68" s="1">
        <f>Inputs!$C$10*(1-Inputs!$C$12)*(1+Inputs!$C$9)^(Output!$A68-1)</f>
        <v>0</v>
      </c>
      <c r="J68" s="1">
        <f>Inputs!$C$13*Inputs!$C$8*(1+Inputs!$C$9)^(Output!A68-1)</f>
        <v>159.5351953125</v>
      </c>
      <c r="K68" s="1">
        <f>'Key Variables'!$B$3*(1+Inputs!$C$16)^(Output!A68-1)</f>
        <v>531.333950720833</v>
      </c>
      <c r="L68" s="1">
        <f>'Key Variables'!$B$4*(1+Inputs!$C$18)^(Output!$A68-1)</f>
        <v>77.2849382866667</v>
      </c>
      <c r="M68" s="1">
        <f>'Key Variables'!$B$5*(1+Inputs!$C$20)^(Output!$A68-1)</f>
        <v>289.818518575</v>
      </c>
      <c r="N68" s="1">
        <f>'Key Variables'!$B$6*(1+Inputs!$C$22)^(Output!$A68-1)</f>
        <v>96.6061728583333</v>
      </c>
      <c r="O68" s="1">
        <f>'Key Variables'!$B$7*(1+Inputs!$C$24)^(Output!$A68-1)</f>
        <v>19.3212345716667</v>
      </c>
      <c r="P68" s="1">
        <f t="shared" si="68"/>
        <v>1952.9898178</v>
      </c>
    </row>
    <row r="69" spans="1:16">
      <c r="A69">
        <f t="shared" si="14"/>
        <v>6</v>
      </c>
      <c r="B69" s="8">
        <f t="shared" si="69"/>
        <v>68</v>
      </c>
      <c r="C69" s="7">
        <f>IF($A69&gt;Inputs!$C$5,0,C68)</f>
        <v>2026.74123930352</v>
      </c>
      <c r="D69" s="7">
        <f t="shared" si="70"/>
        <v>359963.809941581</v>
      </c>
      <c r="E69" s="7">
        <f>D69*Inputs!$C$4/12</f>
        <v>1349.86428728093</v>
      </c>
      <c r="F69" s="7">
        <f t="shared" ref="F69:G69" si="72">C69-E69</f>
        <v>676.876952022596</v>
      </c>
      <c r="G69" s="7">
        <f t="shared" si="72"/>
        <v>359286.932989558</v>
      </c>
      <c r="H69" s="1">
        <f>Inputs!$C$8*(1-Inputs!$C$12)*(1+Inputs!$C$9)^(Output!A69-1)</f>
        <v>3126.889828125</v>
      </c>
      <c r="I69" s="1">
        <f>Inputs!$C$10*(1-Inputs!$C$12)*(1+Inputs!$C$9)^(Output!$A69-1)</f>
        <v>0</v>
      </c>
      <c r="J69" s="1">
        <f>Inputs!$C$13*Inputs!$C$8*(1+Inputs!$C$9)^(Output!A69-1)</f>
        <v>159.5351953125</v>
      </c>
      <c r="K69" s="1">
        <f>'Key Variables'!$B$3*(1+Inputs!$C$16)^(Output!A69-1)</f>
        <v>531.333950720833</v>
      </c>
      <c r="L69" s="1">
        <f>'Key Variables'!$B$4*(1+Inputs!$C$18)^(Output!$A69-1)</f>
        <v>77.2849382866667</v>
      </c>
      <c r="M69" s="1">
        <f>'Key Variables'!$B$5*(1+Inputs!$C$20)^(Output!$A69-1)</f>
        <v>289.818518575</v>
      </c>
      <c r="N69" s="1">
        <f>'Key Variables'!$B$6*(1+Inputs!$C$22)^(Output!$A69-1)</f>
        <v>96.6061728583333</v>
      </c>
      <c r="O69" s="1">
        <f>'Key Variables'!$B$7*(1+Inputs!$C$24)^(Output!$A69-1)</f>
        <v>19.3212345716667</v>
      </c>
      <c r="P69" s="1">
        <f t="shared" si="68"/>
        <v>1952.9898178</v>
      </c>
    </row>
    <row r="70" spans="1:16">
      <c r="A70">
        <f t="shared" si="14"/>
        <v>6</v>
      </c>
      <c r="B70" s="8">
        <f t="shared" si="69"/>
        <v>69</v>
      </c>
      <c r="C70" s="7">
        <f>IF($A70&gt;Inputs!$C$5,0,C69)</f>
        <v>2026.74123930352</v>
      </c>
      <c r="D70" s="7">
        <f t="shared" si="70"/>
        <v>359286.932989558</v>
      </c>
      <c r="E70" s="7">
        <f>D70*Inputs!$C$4/12</f>
        <v>1347.32599871084</v>
      </c>
      <c r="F70" s="7">
        <f t="shared" ref="F70:G70" si="73">C70-E70</f>
        <v>679.41524059268</v>
      </c>
      <c r="G70" s="7">
        <f t="shared" si="73"/>
        <v>358607.517748965</v>
      </c>
      <c r="H70" s="1">
        <f>Inputs!$C$8*(1-Inputs!$C$12)*(1+Inputs!$C$9)^(Output!A70-1)</f>
        <v>3126.889828125</v>
      </c>
      <c r="I70" s="1">
        <f>Inputs!$C$10*(1-Inputs!$C$12)*(1+Inputs!$C$9)^(Output!$A70-1)</f>
        <v>0</v>
      </c>
      <c r="J70" s="1">
        <f>Inputs!$C$13*Inputs!$C$8*(1+Inputs!$C$9)^(Output!A70-1)</f>
        <v>159.5351953125</v>
      </c>
      <c r="K70" s="1">
        <f>'Key Variables'!$B$3*(1+Inputs!$C$16)^(Output!A70-1)</f>
        <v>531.333950720833</v>
      </c>
      <c r="L70" s="1">
        <f>'Key Variables'!$B$4*(1+Inputs!$C$18)^(Output!$A70-1)</f>
        <v>77.2849382866667</v>
      </c>
      <c r="M70" s="1">
        <f>'Key Variables'!$B$5*(1+Inputs!$C$20)^(Output!$A70-1)</f>
        <v>289.818518575</v>
      </c>
      <c r="N70" s="1">
        <f>'Key Variables'!$B$6*(1+Inputs!$C$22)^(Output!$A70-1)</f>
        <v>96.6061728583333</v>
      </c>
      <c r="O70" s="1">
        <f>'Key Variables'!$B$7*(1+Inputs!$C$24)^(Output!$A70-1)</f>
        <v>19.3212345716667</v>
      </c>
      <c r="P70" s="1">
        <f t="shared" si="68"/>
        <v>1952.9898178</v>
      </c>
    </row>
    <row r="71" spans="1:16">
      <c r="A71">
        <f t="shared" si="14"/>
        <v>6</v>
      </c>
      <c r="B71" s="8">
        <f t="shared" si="69"/>
        <v>70</v>
      </c>
      <c r="C71" s="7">
        <f>IF($A71&gt;Inputs!$C$5,0,C70)</f>
        <v>2026.74123930352</v>
      </c>
      <c r="D71" s="7">
        <f t="shared" si="70"/>
        <v>358607.517748965</v>
      </c>
      <c r="E71" s="7">
        <f>D71*Inputs!$C$4/12</f>
        <v>1344.77819155862</v>
      </c>
      <c r="F71" s="7">
        <f t="shared" ref="F71:G71" si="74">C71-E71</f>
        <v>681.963047744903</v>
      </c>
      <c r="G71" s="7">
        <f t="shared" si="74"/>
        <v>357925.55470122</v>
      </c>
      <c r="H71" s="1">
        <f>Inputs!$C$8*(1-Inputs!$C$12)*(1+Inputs!$C$9)^(Output!A71-1)</f>
        <v>3126.889828125</v>
      </c>
      <c r="I71" s="1">
        <f>Inputs!$C$10*(1-Inputs!$C$12)*(1+Inputs!$C$9)^(Output!$A71-1)</f>
        <v>0</v>
      </c>
      <c r="J71" s="1">
        <f>Inputs!$C$13*Inputs!$C$8*(1+Inputs!$C$9)^(Output!A71-1)</f>
        <v>159.5351953125</v>
      </c>
      <c r="K71" s="1">
        <f>'Key Variables'!$B$3*(1+Inputs!$C$16)^(Output!A71-1)</f>
        <v>531.333950720833</v>
      </c>
      <c r="L71" s="1">
        <f>'Key Variables'!$B$4*(1+Inputs!$C$18)^(Output!$A71-1)</f>
        <v>77.2849382866667</v>
      </c>
      <c r="M71" s="1">
        <f>'Key Variables'!$B$5*(1+Inputs!$C$20)^(Output!$A71-1)</f>
        <v>289.818518575</v>
      </c>
      <c r="N71" s="1">
        <f>'Key Variables'!$B$6*(1+Inputs!$C$22)^(Output!$A71-1)</f>
        <v>96.6061728583333</v>
      </c>
      <c r="O71" s="1">
        <f>'Key Variables'!$B$7*(1+Inputs!$C$24)^(Output!$A71-1)</f>
        <v>19.3212345716667</v>
      </c>
      <c r="P71" s="1">
        <f t="shared" si="68"/>
        <v>1952.9898178</v>
      </c>
    </row>
    <row r="72" spans="1:16">
      <c r="A72">
        <f t="shared" si="14"/>
        <v>6</v>
      </c>
      <c r="B72" s="8">
        <f t="shared" si="69"/>
        <v>71</v>
      </c>
      <c r="C72" s="7">
        <f>IF($A72&gt;Inputs!$C$5,0,C71)</f>
        <v>2026.74123930352</v>
      </c>
      <c r="D72" s="7">
        <f t="shared" si="70"/>
        <v>357925.55470122</v>
      </c>
      <c r="E72" s="7">
        <f>D72*Inputs!$C$4/12</f>
        <v>1342.22083012958</v>
      </c>
      <c r="F72" s="7">
        <f t="shared" ref="F72:G72" si="75">C72-E72</f>
        <v>684.520409173946</v>
      </c>
      <c r="G72" s="7">
        <f t="shared" si="75"/>
        <v>357241.034292046</v>
      </c>
      <c r="H72" s="1">
        <f>Inputs!$C$8*(1-Inputs!$C$12)*(1+Inputs!$C$9)^(Output!A72-1)</f>
        <v>3126.889828125</v>
      </c>
      <c r="I72" s="1">
        <f>Inputs!$C$10*(1-Inputs!$C$12)*(1+Inputs!$C$9)^(Output!$A72-1)</f>
        <v>0</v>
      </c>
      <c r="J72" s="1">
        <f>Inputs!$C$13*Inputs!$C$8*(1+Inputs!$C$9)^(Output!A72-1)</f>
        <v>159.5351953125</v>
      </c>
      <c r="K72" s="1">
        <f>'Key Variables'!$B$3*(1+Inputs!$C$16)^(Output!A72-1)</f>
        <v>531.333950720833</v>
      </c>
      <c r="L72" s="1">
        <f>'Key Variables'!$B$4*(1+Inputs!$C$18)^(Output!$A72-1)</f>
        <v>77.2849382866667</v>
      </c>
      <c r="M72" s="1">
        <f>'Key Variables'!$B$5*(1+Inputs!$C$20)^(Output!$A72-1)</f>
        <v>289.818518575</v>
      </c>
      <c r="N72" s="1">
        <f>'Key Variables'!$B$6*(1+Inputs!$C$22)^(Output!$A72-1)</f>
        <v>96.6061728583333</v>
      </c>
      <c r="O72" s="1">
        <f>'Key Variables'!$B$7*(1+Inputs!$C$24)^(Output!$A72-1)</f>
        <v>19.3212345716667</v>
      </c>
      <c r="P72" s="1">
        <f t="shared" si="68"/>
        <v>1952.9898178</v>
      </c>
    </row>
    <row r="73" spans="1:16">
      <c r="A73">
        <f t="shared" si="14"/>
        <v>6</v>
      </c>
      <c r="B73" s="8">
        <f t="shared" si="69"/>
        <v>72</v>
      </c>
      <c r="C73" s="7">
        <f>IF($A73&gt;Inputs!$C$5,0,C72)</f>
        <v>2026.74123930352</v>
      </c>
      <c r="D73" s="7">
        <f t="shared" si="70"/>
        <v>357241.034292046</v>
      </c>
      <c r="E73" s="7">
        <f>D73*Inputs!$C$4/12</f>
        <v>1339.65387859517</v>
      </c>
      <c r="F73" s="7">
        <f t="shared" ref="F73:G73" si="76">C73-E73</f>
        <v>687.087360708349</v>
      </c>
      <c r="G73" s="7">
        <f t="shared" si="76"/>
        <v>356553.946931338</v>
      </c>
      <c r="H73" s="1">
        <f>Inputs!$C$8*(1-Inputs!$C$12)*(1+Inputs!$C$9)^(Output!A73-1)</f>
        <v>3126.889828125</v>
      </c>
      <c r="I73" s="1">
        <f>Inputs!$C$10*(1-Inputs!$C$12)*(1+Inputs!$C$9)^(Output!$A73-1)</f>
        <v>0</v>
      </c>
      <c r="J73" s="1">
        <f>Inputs!$C$13*Inputs!$C$8*(1+Inputs!$C$9)^(Output!A73-1)</f>
        <v>159.5351953125</v>
      </c>
      <c r="K73" s="1">
        <f>'Key Variables'!$B$3*(1+Inputs!$C$16)^(Output!A73-1)</f>
        <v>531.333950720833</v>
      </c>
      <c r="L73" s="1">
        <f>'Key Variables'!$B$4*(1+Inputs!$C$18)^(Output!$A73-1)</f>
        <v>77.2849382866667</v>
      </c>
      <c r="M73" s="1">
        <f>'Key Variables'!$B$5*(1+Inputs!$C$20)^(Output!$A73-1)</f>
        <v>289.818518575</v>
      </c>
      <c r="N73" s="1">
        <f>'Key Variables'!$B$6*(1+Inputs!$C$22)^(Output!$A73-1)</f>
        <v>96.6061728583333</v>
      </c>
      <c r="O73" s="1">
        <f>'Key Variables'!$B$7*(1+Inputs!$C$24)^(Output!$A73-1)</f>
        <v>19.3212345716667</v>
      </c>
      <c r="P73" s="1">
        <f t="shared" si="68"/>
        <v>1952.9898178</v>
      </c>
    </row>
    <row r="74" spans="1:16">
      <c r="A74">
        <f t="shared" si="14"/>
        <v>7</v>
      </c>
      <c r="B74" s="8">
        <f t="shared" si="69"/>
        <v>73</v>
      </c>
      <c r="C74" s="7">
        <f>IF($A74&gt;Inputs!$C$5,0,C73)</f>
        <v>2026.74123930352</v>
      </c>
      <c r="D74" s="7">
        <f t="shared" si="70"/>
        <v>356553.946931338</v>
      </c>
      <c r="E74" s="7">
        <f>D74*Inputs!$C$4/12</f>
        <v>1337.07730099252</v>
      </c>
      <c r="F74" s="7">
        <f t="shared" ref="F74:G74" si="77">C74-E74</f>
        <v>689.663938311005</v>
      </c>
      <c r="G74" s="7">
        <f t="shared" si="77"/>
        <v>355864.282993027</v>
      </c>
      <c r="H74" s="1">
        <f>Inputs!$C$8*(1-Inputs!$C$12)*(1+Inputs!$C$9)^(Output!A74-1)</f>
        <v>3283.23431953125</v>
      </c>
      <c r="I74" s="1">
        <f>Inputs!$C$10*(1-Inputs!$C$12)*(1+Inputs!$C$9)^(Output!$A74-1)</f>
        <v>0</v>
      </c>
      <c r="J74" s="1">
        <f>Inputs!$C$13*Inputs!$C$8*(1+Inputs!$C$9)^(Output!A74-1)</f>
        <v>167.511955078125</v>
      </c>
      <c r="K74" s="1">
        <f>'Key Variables'!$B$3*(1+Inputs!$C$16)^(Output!A74-1)</f>
        <v>547.273969242458</v>
      </c>
      <c r="L74" s="1">
        <f>'Key Variables'!$B$4*(1+Inputs!$C$18)^(Output!$A74-1)</f>
        <v>79.6034864352667</v>
      </c>
      <c r="M74" s="1">
        <f>'Key Variables'!$B$5*(1+Inputs!$C$20)^(Output!$A74-1)</f>
        <v>298.51307413225</v>
      </c>
      <c r="N74" s="1">
        <f>'Key Variables'!$B$6*(1+Inputs!$C$22)^(Output!$A74-1)</f>
        <v>99.5043580440833</v>
      </c>
      <c r="O74" s="1">
        <f>'Key Variables'!$B$7*(1+Inputs!$C$24)^(Output!$A74-1)</f>
        <v>19.9008716088167</v>
      </c>
      <c r="P74" s="1">
        <f t="shared" si="68"/>
        <v>2070.92660499025</v>
      </c>
    </row>
    <row r="75" spans="1:16">
      <c r="A75">
        <f t="shared" si="14"/>
        <v>7</v>
      </c>
      <c r="B75" s="8">
        <f t="shared" si="69"/>
        <v>74</v>
      </c>
      <c r="C75" s="7">
        <f>IF($A75&gt;Inputs!$C$5,0,C74)</f>
        <v>2026.74123930352</v>
      </c>
      <c r="D75" s="7">
        <f t="shared" si="70"/>
        <v>355864.282993027</v>
      </c>
      <c r="E75" s="7">
        <f>D75*Inputs!$C$4/12</f>
        <v>1334.49106122385</v>
      </c>
      <c r="F75" s="7">
        <f t="shared" ref="F75:G75" si="78">C75-E75</f>
        <v>692.250178079671</v>
      </c>
      <c r="G75" s="7">
        <f t="shared" si="78"/>
        <v>355172.032814947</v>
      </c>
      <c r="H75" s="1">
        <f>Inputs!$C$8*(1-Inputs!$C$12)*(1+Inputs!$C$9)^(Output!A75-1)</f>
        <v>3283.23431953125</v>
      </c>
      <c r="I75" s="1">
        <f>Inputs!$C$10*(1-Inputs!$C$12)*(1+Inputs!$C$9)^(Output!$A75-1)</f>
        <v>0</v>
      </c>
      <c r="J75" s="1">
        <f>Inputs!$C$13*Inputs!$C$8*(1+Inputs!$C$9)^(Output!A75-1)</f>
        <v>167.511955078125</v>
      </c>
      <c r="K75" s="1">
        <f>'Key Variables'!$B$3*(1+Inputs!$C$16)^(Output!A75-1)</f>
        <v>547.273969242458</v>
      </c>
      <c r="L75" s="1">
        <f>'Key Variables'!$B$4*(1+Inputs!$C$18)^(Output!$A75-1)</f>
        <v>79.6034864352667</v>
      </c>
      <c r="M75" s="1">
        <f>'Key Variables'!$B$5*(1+Inputs!$C$20)^(Output!$A75-1)</f>
        <v>298.51307413225</v>
      </c>
      <c r="N75" s="1">
        <f>'Key Variables'!$B$6*(1+Inputs!$C$22)^(Output!$A75-1)</f>
        <v>99.5043580440833</v>
      </c>
      <c r="O75" s="1">
        <f>'Key Variables'!$B$7*(1+Inputs!$C$24)^(Output!$A75-1)</f>
        <v>19.9008716088167</v>
      </c>
      <c r="P75" s="1">
        <f t="shared" si="68"/>
        <v>2070.92660499025</v>
      </c>
    </row>
    <row r="76" spans="1:16">
      <c r="A76">
        <f t="shared" si="14"/>
        <v>7</v>
      </c>
      <c r="B76" s="8">
        <f t="shared" si="69"/>
        <v>75</v>
      </c>
      <c r="C76" s="7">
        <f>IF($A76&gt;Inputs!$C$5,0,C75)</f>
        <v>2026.74123930352</v>
      </c>
      <c r="D76" s="7">
        <f t="shared" si="70"/>
        <v>355172.032814947</v>
      </c>
      <c r="E76" s="7">
        <f>D76*Inputs!$C$4/12</f>
        <v>1331.89512305605</v>
      </c>
      <c r="F76" s="7">
        <f t="shared" ref="F76:G76" si="79">C76-E76</f>
        <v>694.84611624747</v>
      </c>
      <c r="G76" s="7">
        <f t="shared" si="79"/>
        <v>354477.1866987</v>
      </c>
      <c r="H76" s="1">
        <f>Inputs!$C$8*(1-Inputs!$C$12)*(1+Inputs!$C$9)^(Output!A76-1)</f>
        <v>3283.23431953125</v>
      </c>
      <c r="I76" s="1">
        <f>Inputs!$C$10*(1-Inputs!$C$12)*(1+Inputs!$C$9)^(Output!$A76-1)</f>
        <v>0</v>
      </c>
      <c r="J76" s="1">
        <f>Inputs!$C$13*Inputs!$C$8*(1+Inputs!$C$9)^(Output!A76-1)</f>
        <v>167.511955078125</v>
      </c>
      <c r="K76" s="1">
        <f>'Key Variables'!$B$3*(1+Inputs!$C$16)^(Output!A76-1)</f>
        <v>547.273969242458</v>
      </c>
      <c r="L76" s="1">
        <f>'Key Variables'!$B$4*(1+Inputs!$C$18)^(Output!$A76-1)</f>
        <v>79.6034864352667</v>
      </c>
      <c r="M76" s="1">
        <f>'Key Variables'!$B$5*(1+Inputs!$C$20)^(Output!$A76-1)</f>
        <v>298.51307413225</v>
      </c>
      <c r="N76" s="1">
        <f>'Key Variables'!$B$6*(1+Inputs!$C$22)^(Output!$A76-1)</f>
        <v>99.5043580440833</v>
      </c>
      <c r="O76" s="1">
        <f>'Key Variables'!$B$7*(1+Inputs!$C$24)^(Output!$A76-1)</f>
        <v>19.9008716088167</v>
      </c>
      <c r="P76" s="1">
        <f t="shared" si="68"/>
        <v>2070.92660499025</v>
      </c>
    </row>
    <row r="77" spans="1:16">
      <c r="A77">
        <f t="shared" si="14"/>
        <v>7</v>
      </c>
      <c r="B77" s="8">
        <f t="shared" si="69"/>
        <v>76</v>
      </c>
      <c r="C77" s="7">
        <f>IF($A77&gt;Inputs!$C$5,0,C76)</f>
        <v>2026.74123930352</v>
      </c>
      <c r="D77" s="7">
        <f t="shared" si="70"/>
        <v>354477.1866987</v>
      </c>
      <c r="E77" s="7">
        <f>D77*Inputs!$C$4/12</f>
        <v>1329.28945012012</v>
      </c>
      <c r="F77" s="7">
        <f t="shared" ref="F77:G77" si="80">C77-E77</f>
        <v>697.451789183398</v>
      </c>
      <c r="G77" s="7">
        <f t="shared" si="80"/>
        <v>353779.734909517</v>
      </c>
      <c r="H77" s="1">
        <f>Inputs!$C$8*(1-Inputs!$C$12)*(1+Inputs!$C$9)^(Output!A77-1)</f>
        <v>3283.23431953125</v>
      </c>
      <c r="I77" s="1">
        <f>Inputs!$C$10*(1-Inputs!$C$12)*(1+Inputs!$C$9)^(Output!$A77-1)</f>
        <v>0</v>
      </c>
      <c r="J77" s="1">
        <f>Inputs!$C$13*Inputs!$C$8*(1+Inputs!$C$9)^(Output!A77-1)</f>
        <v>167.511955078125</v>
      </c>
      <c r="K77" s="1">
        <f>'Key Variables'!$B$3*(1+Inputs!$C$16)^(Output!A77-1)</f>
        <v>547.273969242458</v>
      </c>
      <c r="L77" s="1">
        <f>'Key Variables'!$B$4*(1+Inputs!$C$18)^(Output!$A77-1)</f>
        <v>79.6034864352667</v>
      </c>
      <c r="M77" s="1">
        <f>'Key Variables'!$B$5*(1+Inputs!$C$20)^(Output!$A77-1)</f>
        <v>298.51307413225</v>
      </c>
      <c r="N77" s="1">
        <f>'Key Variables'!$B$6*(1+Inputs!$C$22)^(Output!$A77-1)</f>
        <v>99.5043580440833</v>
      </c>
      <c r="O77" s="1">
        <f>'Key Variables'!$B$7*(1+Inputs!$C$24)^(Output!$A77-1)</f>
        <v>19.9008716088167</v>
      </c>
      <c r="P77" s="1">
        <f t="shared" si="68"/>
        <v>2070.92660499025</v>
      </c>
    </row>
    <row r="78" spans="1:16">
      <c r="A78">
        <f t="shared" si="14"/>
        <v>7</v>
      </c>
      <c r="B78" s="8">
        <f t="shared" si="69"/>
        <v>77</v>
      </c>
      <c r="C78" s="7">
        <f>IF($A78&gt;Inputs!$C$5,0,C77)</f>
        <v>2026.74123930352</v>
      </c>
      <c r="D78" s="7">
        <f t="shared" si="70"/>
        <v>353779.734909517</v>
      </c>
      <c r="E78" s="7">
        <f>D78*Inputs!$C$4/12</f>
        <v>1326.67400591069</v>
      </c>
      <c r="F78" s="7">
        <f t="shared" ref="F78:G78" si="81">C78-E78</f>
        <v>700.067233392836</v>
      </c>
      <c r="G78" s="7">
        <f t="shared" si="81"/>
        <v>353079.667676124</v>
      </c>
      <c r="H78" s="1">
        <f>Inputs!$C$8*(1-Inputs!$C$12)*(1+Inputs!$C$9)^(Output!A78-1)</f>
        <v>3283.23431953125</v>
      </c>
      <c r="I78" s="1">
        <f>Inputs!$C$10*(1-Inputs!$C$12)*(1+Inputs!$C$9)^(Output!$A78-1)</f>
        <v>0</v>
      </c>
      <c r="J78" s="1">
        <f>Inputs!$C$13*Inputs!$C$8*(1+Inputs!$C$9)^(Output!A78-1)</f>
        <v>167.511955078125</v>
      </c>
      <c r="K78" s="1">
        <f>'Key Variables'!$B$3*(1+Inputs!$C$16)^(Output!A78-1)</f>
        <v>547.273969242458</v>
      </c>
      <c r="L78" s="1">
        <f>'Key Variables'!$B$4*(1+Inputs!$C$18)^(Output!$A78-1)</f>
        <v>79.6034864352667</v>
      </c>
      <c r="M78" s="1">
        <f>'Key Variables'!$B$5*(1+Inputs!$C$20)^(Output!$A78-1)</f>
        <v>298.51307413225</v>
      </c>
      <c r="N78" s="1">
        <f>'Key Variables'!$B$6*(1+Inputs!$C$22)^(Output!$A78-1)</f>
        <v>99.5043580440833</v>
      </c>
      <c r="O78" s="1">
        <f>'Key Variables'!$B$7*(1+Inputs!$C$24)^(Output!$A78-1)</f>
        <v>19.9008716088167</v>
      </c>
      <c r="P78" s="1">
        <f t="shared" si="68"/>
        <v>2070.92660499025</v>
      </c>
    </row>
    <row r="79" spans="1:16">
      <c r="A79">
        <f t="shared" ref="A79:A142" si="82">A67+1</f>
        <v>7</v>
      </c>
      <c r="B79" s="8">
        <f t="shared" si="69"/>
        <v>78</v>
      </c>
      <c r="C79" s="7">
        <f>IF($A79&gt;Inputs!$C$5,0,C78)</f>
        <v>2026.74123930352</v>
      </c>
      <c r="D79" s="7">
        <f t="shared" si="70"/>
        <v>353079.667676124</v>
      </c>
      <c r="E79" s="7">
        <f>D79*Inputs!$C$4/12</f>
        <v>1324.04875378546</v>
      </c>
      <c r="F79" s="7">
        <f t="shared" ref="F79:G79" si="83">C79-E79</f>
        <v>702.692485518059</v>
      </c>
      <c r="G79" s="7">
        <f t="shared" si="83"/>
        <v>352376.975190606</v>
      </c>
      <c r="H79" s="1">
        <f>Inputs!$C$8*(1-Inputs!$C$12)*(1+Inputs!$C$9)^(Output!A79-1)</f>
        <v>3283.23431953125</v>
      </c>
      <c r="I79" s="1">
        <f>Inputs!$C$10*(1-Inputs!$C$12)*(1+Inputs!$C$9)^(Output!$A79-1)</f>
        <v>0</v>
      </c>
      <c r="J79" s="1">
        <f>Inputs!$C$13*Inputs!$C$8*(1+Inputs!$C$9)^(Output!A79-1)</f>
        <v>167.511955078125</v>
      </c>
      <c r="K79" s="1">
        <f>'Key Variables'!$B$3*(1+Inputs!$C$16)^(Output!A79-1)</f>
        <v>547.273969242458</v>
      </c>
      <c r="L79" s="1">
        <f>'Key Variables'!$B$4*(1+Inputs!$C$18)^(Output!$A79-1)</f>
        <v>79.6034864352667</v>
      </c>
      <c r="M79" s="1">
        <f>'Key Variables'!$B$5*(1+Inputs!$C$20)^(Output!$A79-1)</f>
        <v>298.51307413225</v>
      </c>
      <c r="N79" s="1">
        <f>'Key Variables'!$B$6*(1+Inputs!$C$22)^(Output!$A79-1)</f>
        <v>99.5043580440833</v>
      </c>
      <c r="O79" s="1">
        <f>'Key Variables'!$B$7*(1+Inputs!$C$24)^(Output!$A79-1)</f>
        <v>19.9008716088167</v>
      </c>
      <c r="P79" s="1">
        <f t="shared" si="68"/>
        <v>2070.92660499025</v>
      </c>
    </row>
    <row r="80" spans="1:16">
      <c r="A80">
        <f t="shared" si="82"/>
        <v>7</v>
      </c>
      <c r="B80" s="8">
        <f t="shared" si="69"/>
        <v>79</v>
      </c>
      <c r="C80" s="7">
        <f>IF($A80&gt;Inputs!$C$5,0,C79)</f>
        <v>2026.74123930352</v>
      </c>
      <c r="D80" s="7">
        <f t="shared" si="70"/>
        <v>352376.975190606</v>
      </c>
      <c r="E80" s="7">
        <f>D80*Inputs!$C$4/12</f>
        <v>1321.41365696477</v>
      </c>
      <c r="F80" s="7">
        <f t="shared" ref="F80:G80" si="84">C80-E80</f>
        <v>705.327582338751</v>
      </c>
      <c r="G80" s="7">
        <f t="shared" si="84"/>
        <v>351671.647608267</v>
      </c>
      <c r="H80" s="1">
        <f>Inputs!$C$8*(1-Inputs!$C$12)*(1+Inputs!$C$9)^(Output!A80-1)</f>
        <v>3283.23431953125</v>
      </c>
      <c r="I80" s="1">
        <f>Inputs!$C$10*(1-Inputs!$C$12)*(1+Inputs!$C$9)^(Output!$A80-1)</f>
        <v>0</v>
      </c>
      <c r="J80" s="1">
        <f>Inputs!$C$13*Inputs!$C$8*(1+Inputs!$C$9)^(Output!A80-1)</f>
        <v>167.511955078125</v>
      </c>
      <c r="K80" s="1">
        <f>'Key Variables'!$B$3*(1+Inputs!$C$16)^(Output!A80-1)</f>
        <v>547.273969242458</v>
      </c>
      <c r="L80" s="1">
        <f>'Key Variables'!$B$4*(1+Inputs!$C$18)^(Output!$A80-1)</f>
        <v>79.6034864352667</v>
      </c>
      <c r="M80" s="1">
        <f>'Key Variables'!$B$5*(1+Inputs!$C$20)^(Output!$A80-1)</f>
        <v>298.51307413225</v>
      </c>
      <c r="N80" s="1">
        <f>'Key Variables'!$B$6*(1+Inputs!$C$22)^(Output!$A80-1)</f>
        <v>99.5043580440833</v>
      </c>
      <c r="O80" s="1">
        <f>'Key Variables'!$B$7*(1+Inputs!$C$24)^(Output!$A80-1)</f>
        <v>19.9008716088167</v>
      </c>
      <c r="P80" s="1">
        <f t="shared" si="68"/>
        <v>2070.92660499025</v>
      </c>
    </row>
    <row r="81" spans="1:16">
      <c r="A81">
        <f t="shared" si="82"/>
        <v>7</v>
      </c>
      <c r="B81" s="8">
        <f t="shared" si="69"/>
        <v>80</v>
      </c>
      <c r="C81" s="7">
        <f>IF($A81&gt;Inputs!$C$5,0,C80)</f>
        <v>2026.74123930352</v>
      </c>
      <c r="D81" s="7">
        <f t="shared" si="70"/>
        <v>351671.647608267</v>
      </c>
      <c r="E81" s="7">
        <f>D81*Inputs!$C$4/12</f>
        <v>1318.768678531</v>
      </c>
      <c r="F81" s="7">
        <f t="shared" ref="F81:G81" si="85">C81-E81</f>
        <v>707.972560772522</v>
      </c>
      <c r="G81" s="7">
        <f t="shared" si="85"/>
        <v>350963.675047494</v>
      </c>
      <c r="H81" s="1">
        <f>Inputs!$C$8*(1-Inputs!$C$12)*(1+Inputs!$C$9)^(Output!A81-1)</f>
        <v>3283.23431953125</v>
      </c>
      <c r="I81" s="1">
        <f>Inputs!$C$10*(1-Inputs!$C$12)*(1+Inputs!$C$9)^(Output!$A81-1)</f>
        <v>0</v>
      </c>
      <c r="J81" s="1">
        <f>Inputs!$C$13*Inputs!$C$8*(1+Inputs!$C$9)^(Output!A81-1)</f>
        <v>167.511955078125</v>
      </c>
      <c r="K81" s="1">
        <f>'Key Variables'!$B$3*(1+Inputs!$C$16)^(Output!A81-1)</f>
        <v>547.273969242458</v>
      </c>
      <c r="L81" s="1">
        <f>'Key Variables'!$B$4*(1+Inputs!$C$18)^(Output!$A81-1)</f>
        <v>79.6034864352667</v>
      </c>
      <c r="M81" s="1">
        <f>'Key Variables'!$B$5*(1+Inputs!$C$20)^(Output!$A81-1)</f>
        <v>298.51307413225</v>
      </c>
      <c r="N81" s="1">
        <f>'Key Variables'!$B$6*(1+Inputs!$C$22)^(Output!$A81-1)</f>
        <v>99.5043580440833</v>
      </c>
      <c r="O81" s="1">
        <f>'Key Variables'!$B$7*(1+Inputs!$C$24)^(Output!$A81-1)</f>
        <v>19.9008716088167</v>
      </c>
      <c r="P81" s="1">
        <f t="shared" si="68"/>
        <v>2070.92660499025</v>
      </c>
    </row>
    <row r="82" spans="1:16">
      <c r="A82">
        <f t="shared" si="82"/>
        <v>7</v>
      </c>
      <c r="B82" s="8">
        <f t="shared" si="69"/>
        <v>81</v>
      </c>
      <c r="C82" s="7">
        <f>IF($A82&gt;Inputs!$C$5,0,C81)</f>
        <v>2026.74123930352</v>
      </c>
      <c r="D82" s="7">
        <f t="shared" si="70"/>
        <v>350963.675047494</v>
      </c>
      <c r="E82" s="7">
        <f>D82*Inputs!$C$4/12</f>
        <v>1316.1137814281</v>
      </c>
      <c r="F82" s="7">
        <f t="shared" ref="F82:G82" si="86">C82-E82</f>
        <v>710.627457875419</v>
      </c>
      <c r="G82" s="7">
        <f t="shared" si="86"/>
        <v>350253.047589619</v>
      </c>
      <c r="H82" s="1">
        <f>Inputs!$C$8*(1-Inputs!$C$12)*(1+Inputs!$C$9)^(Output!A82-1)</f>
        <v>3283.23431953125</v>
      </c>
      <c r="I82" s="1">
        <f>Inputs!$C$10*(1-Inputs!$C$12)*(1+Inputs!$C$9)^(Output!$A82-1)</f>
        <v>0</v>
      </c>
      <c r="J82" s="1">
        <f>Inputs!$C$13*Inputs!$C$8*(1+Inputs!$C$9)^(Output!A82-1)</f>
        <v>167.511955078125</v>
      </c>
      <c r="K82" s="1">
        <f>'Key Variables'!$B$3*(1+Inputs!$C$16)^(Output!A82-1)</f>
        <v>547.273969242458</v>
      </c>
      <c r="L82" s="1">
        <f>'Key Variables'!$B$4*(1+Inputs!$C$18)^(Output!$A82-1)</f>
        <v>79.6034864352667</v>
      </c>
      <c r="M82" s="1">
        <f>'Key Variables'!$B$5*(1+Inputs!$C$20)^(Output!$A82-1)</f>
        <v>298.51307413225</v>
      </c>
      <c r="N82" s="1">
        <f>'Key Variables'!$B$6*(1+Inputs!$C$22)^(Output!$A82-1)</f>
        <v>99.5043580440833</v>
      </c>
      <c r="O82" s="1">
        <f>'Key Variables'!$B$7*(1+Inputs!$C$24)^(Output!$A82-1)</f>
        <v>19.9008716088167</v>
      </c>
      <c r="P82" s="1">
        <f t="shared" si="68"/>
        <v>2070.92660499025</v>
      </c>
    </row>
    <row r="83" spans="1:16">
      <c r="A83">
        <f t="shared" si="82"/>
        <v>7</v>
      </c>
      <c r="B83" s="8">
        <f t="shared" si="69"/>
        <v>82</v>
      </c>
      <c r="C83" s="7">
        <f>IF($A83&gt;Inputs!$C$5,0,C82)</f>
        <v>2026.74123930352</v>
      </c>
      <c r="D83" s="7">
        <f t="shared" si="70"/>
        <v>350253.047589619</v>
      </c>
      <c r="E83" s="7">
        <f>D83*Inputs!$C$4/12</f>
        <v>1313.44892846107</v>
      </c>
      <c r="F83" s="7">
        <f t="shared" ref="F83:G83" si="87">C83-E83</f>
        <v>713.292310842451</v>
      </c>
      <c r="G83" s="7">
        <f t="shared" si="87"/>
        <v>349539.755278777</v>
      </c>
      <c r="H83" s="1">
        <f>Inputs!$C$8*(1-Inputs!$C$12)*(1+Inputs!$C$9)^(Output!A83-1)</f>
        <v>3283.23431953125</v>
      </c>
      <c r="I83" s="1">
        <f>Inputs!$C$10*(1-Inputs!$C$12)*(1+Inputs!$C$9)^(Output!$A83-1)</f>
        <v>0</v>
      </c>
      <c r="J83" s="1">
        <f>Inputs!$C$13*Inputs!$C$8*(1+Inputs!$C$9)^(Output!A83-1)</f>
        <v>167.511955078125</v>
      </c>
      <c r="K83" s="1">
        <f>'Key Variables'!$B$3*(1+Inputs!$C$16)^(Output!A83-1)</f>
        <v>547.273969242458</v>
      </c>
      <c r="L83" s="1">
        <f>'Key Variables'!$B$4*(1+Inputs!$C$18)^(Output!$A83-1)</f>
        <v>79.6034864352667</v>
      </c>
      <c r="M83" s="1">
        <f>'Key Variables'!$B$5*(1+Inputs!$C$20)^(Output!$A83-1)</f>
        <v>298.51307413225</v>
      </c>
      <c r="N83" s="1">
        <f>'Key Variables'!$B$6*(1+Inputs!$C$22)^(Output!$A83-1)</f>
        <v>99.5043580440833</v>
      </c>
      <c r="O83" s="1">
        <f>'Key Variables'!$B$7*(1+Inputs!$C$24)^(Output!$A83-1)</f>
        <v>19.9008716088167</v>
      </c>
      <c r="P83" s="1">
        <f t="shared" si="68"/>
        <v>2070.92660499025</v>
      </c>
    </row>
    <row r="84" spans="1:16">
      <c r="A84">
        <f t="shared" si="82"/>
        <v>7</v>
      </c>
      <c r="B84" s="8">
        <f t="shared" si="69"/>
        <v>83</v>
      </c>
      <c r="C84" s="7">
        <f>IF($A84&gt;Inputs!$C$5,0,C83)</f>
        <v>2026.74123930352</v>
      </c>
      <c r="D84" s="7">
        <f t="shared" si="70"/>
        <v>349539.755278777</v>
      </c>
      <c r="E84" s="7">
        <f>D84*Inputs!$C$4/12</f>
        <v>1310.77408229541</v>
      </c>
      <c r="F84" s="7">
        <f t="shared" ref="F84:G84" si="88">C84-E84</f>
        <v>715.967157008111</v>
      </c>
      <c r="G84" s="7">
        <f t="shared" si="88"/>
        <v>348823.788121768</v>
      </c>
      <c r="H84" s="1">
        <f>Inputs!$C$8*(1-Inputs!$C$12)*(1+Inputs!$C$9)^(Output!A84-1)</f>
        <v>3283.23431953125</v>
      </c>
      <c r="I84" s="1">
        <f>Inputs!$C$10*(1-Inputs!$C$12)*(1+Inputs!$C$9)^(Output!$A84-1)</f>
        <v>0</v>
      </c>
      <c r="J84" s="1">
        <f>Inputs!$C$13*Inputs!$C$8*(1+Inputs!$C$9)^(Output!A84-1)</f>
        <v>167.511955078125</v>
      </c>
      <c r="K84" s="1">
        <f>'Key Variables'!$B$3*(1+Inputs!$C$16)^(Output!A84-1)</f>
        <v>547.273969242458</v>
      </c>
      <c r="L84" s="1">
        <f>'Key Variables'!$B$4*(1+Inputs!$C$18)^(Output!$A84-1)</f>
        <v>79.6034864352667</v>
      </c>
      <c r="M84" s="1">
        <f>'Key Variables'!$B$5*(1+Inputs!$C$20)^(Output!$A84-1)</f>
        <v>298.51307413225</v>
      </c>
      <c r="N84" s="1">
        <f>'Key Variables'!$B$6*(1+Inputs!$C$22)^(Output!$A84-1)</f>
        <v>99.5043580440833</v>
      </c>
      <c r="O84" s="1">
        <f>'Key Variables'!$B$7*(1+Inputs!$C$24)^(Output!$A84-1)</f>
        <v>19.9008716088167</v>
      </c>
      <c r="P84" s="1">
        <f t="shared" si="68"/>
        <v>2070.92660499025</v>
      </c>
    </row>
    <row r="85" spans="1:16">
      <c r="A85">
        <f t="shared" si="82"/>
        <v>7</v>
      </c>
      <c r="B85" s="8">
        <f t="shared" si="69"/>
        <v>84</v>
      </c>
      <c r="C85" s="7">
        <f>IF($A85&gt;Inputs!$C$5,0,C84)</f>
        <v>2026.74123930352</v>
      </c>
      <c r="D85" s="7">
        <f t="shared" si="70"/>
        <v>348823.788121768</v>
      </c>
      <c r="E85" s="7">
        <f>D85*Inputs!$C$4/12</f>
        <v>1308.08920545663</v>
      </c>
      <c r="F85" s="7">
        <f t="shared" ref="F85:G85" si="89">C85-E85</f>
        <v>718.652033846891</v>
      </c>
      <c r="G85" s="7">
        <f t="shared" si="89"/>
        <v>348105.136087922</v>
      </c>
      <c r="H85" s="1">
        <f>Inputs!$C$8*(1-Inputs!$C$12)*(1+Inputs!$C$9)^(Output!A85-1)</f>
        <v>3283.23431953125</v>
      </c>
      <c r="I85" s="1">
        <f>Inputs!$C$10*(1-Inputs!$C$12)*(1+Inputs!$C$9)^(Output!$A85-1)</f>
        <v>0</v>
      </c>
      <c r="J85" s="1">
        <f>Inputs!$C$13*Inputs!$C$8*(1+Inputs!$C$9)^(Output!A85-1)</f>
        <v>167.511955078125</v>
      </c>
      <c r="K85" s="1">
        <f>'Key Variables'!$B$3*(1+Inputs!$C$16)^(Output!A85-1)</f>
        <v>547.273969242458</v>
      </c>
      <c r="L85" s="1">
        <f>'Key Variables'!$B$4*(1+Inputs!$C$18)^(Output!$A85-1)</f>
        <v>79.6034864352667</v>
      </c>
      <c r="M85" s="1">
        <f>'Key Variables'!$B$5*(1+Inputs!$C$20)^(Output!$A85-1)</f>
        <v>298.51307413225</v>
      </c>
      <c r="N85" s="1">
        <f>'Key Variables'!$B$6*(1+Inputs!$C$22)^(Output!$A85-1)</f>
        <v>99.5043580440833</v>
      </c>
      <c r="O85" s="1">
        <f>'Key Variables'!$B$7*(1+Inputs!$C$24)^(Output!$A85-1)</f>
        <v>19.9008716088167</v>
      </c>
      <c r="P85" s="1">
        <f t="shared" si="68"/>
        <v>2070.92660499025</v>
      </c>
    </row>
    <row r="86" spans="1:16">
      <c r="A86">
        <f t="shared" si="82"/>
        <v>8</v>
      </c>
      <c r="B86" s="8">
        <f t="shared" si="69"/>
        <v>85</v>
      </c>
      <c r="C86" s="7">
        <f>IF($A86&gt;Inputs!$C$5,0,C85)</f>
        <v>2026.74123930352</v>
      </c>
      <c r="D86" s="7">
        <f t="shared" si="70"/>
        <v>348105.136087922</v>
      </c>
      <c r="E86" s="7">
        <f>D86*Inputs!$C$4/12</f>
        <v>1305.39426032971</v>
      </c>
      <c r="F86" s="7">
        <f t="shared" ref="F86:G86" si="90">C86-E86</f>
        <v>721.346978973817</v>
      </c>
      <c r="G86" s="7">
        <f t="shared" si="90"/>
        <v>347383.789108948</v>
      </c>
      <c r="H86" s="1">
        <f>Inputs!$C$8*(1-Inputs!$C$12)*(1+Inputs!$C$9)^(Output!A86-1)</f>
        <v>3447.39603550781</v>
      </c>
      <c r="I86" s="1">
        <f>Inputs!$C$10*(1-Inputs!$C$12)*(1+Inputs!$C$9)^(Output!$A86-1)</f>
        <v>0</v>
      </c>
      <c r="J86" s="1">
        <f>Inputs!$C$13*Inputs!$C$8*(1+Inputs!$C$9)^(Output!A86-1)</f>
        <v>175.887552832031</v>
      </c>
      <c r="K86" s="1">
        <f>'Key Variables'!$B$3*(1+Inputs!$C$16)^(Output!A86-1)</f>
        <v>563.692188319732</v>
      </c>
      <c r="L86" s="1">
        <f>'Key Variables'!$B$4*(1+Inputs!$C$18)^(Output!$A86-1)</f>
        <v>81.9915910283247</v>
      </c>
      <c r="M86" s="1">
        <f>'Key Variables'!$B$5*(1+Inputs!$C$20)^(Output!$A86-1)</f>
        <v>307.468466356218</v>
      </c>
      <c r="N86" s="1">
        <f>'Key Variables'!$B$6*(1+Inputs!$C$22)^(Output!$A86-1)</f>
        <v>102.489488785406</v>
      </c>
      <c r="O86" s="1">
        <f>'Key Variables'!$B$7*(1+Inputs!$C$24)^(Output!$A86-1)</f>
        <v>20.4978977570812</v>
      </c>
      <c r="P86" s="1">
        <f t="shared" si="68"/>
        <v>2195.36885042902</v>
      </c>
    </row>
    <row r="87" spans="1:16">
      <c r="A87">
        <f t="shared" si="82"/>
        <v>8</v>
      </c>
      <c r="B87" s="8">
        <f t="shared" si="69"/>
        <v>86</v>
      </c>
      <c r="C87" s="7">
        <f>IF($A87&gt;Inputs!$C$5,0,C86)</f>
        <v>2026.74123930352</v>
      </c>
      <c r="D87" s="7">
        <f t="shared" si="70"/>
        <v>347383.789108948</v>
      </c>
      <c r="E87" s="7">
        <f>D87*Inputs!$C$4/12</f>
        <v>1302.68920915855</v>
      </c>
      <c r="F87" s="7">
        <f t="shared" ref="F87:G87" si="91">C87-E87</f>
        <v>724.052030144969</v>
      </c>
      <c r="G87" s="7">
        <f t="shared" si="91"/>
        <v>346659.737078803</v>
      </c>
      <c r="H87" s="1">
        <f>Inputs!$C$8*(1-Inputs!$C$12)*(1+Inputs!$C$9)^(Output!A87-1)</f>
        <v>3447.39603550781</v>
      </c>
      <c r="I87" s="1">
        <f>Inputs!$C$10*(1-Inputs!$C$12)*(1+Inputs!$C$9)^(Output!$A87-1)</f>
        <v>0</v>
      </c>
      <c r="J87" s="1">
        <f>Inputs!$C$13*Inputs!$C$8*(1+Inputs!$C$9)^(Output!A87-1)</f>
        <v>175.887552832031</v>
      </c>
      <c r="K87" s="1">
        <f>'Key Variables'!$B$3*(1+Inputs!$C$16)^(Output!A87-1)</f>
        <v>563.692188319732</v>
      </c>
      <c r="L87" s="1">
        <f>'Key Variables'!$B$4*(1+Inputs!$C$18)^(Output!$A87-1)</f>
        <v>81.9915910283247</v>
      </c>
      <c r="M87" s="1">
        <f>'Key Variables'!$B$5*(1+Inputs!$C$20)^(Output!$A87-1)</f>
        <v>307.468466356218</v>
      </c>
      <c r="N87" s="1">
        <f>'Key Variables'!$B$6*(1+Inputs!$C$22)^(Output!$A87-1)</f>
        <v>102.489488785406</v>
      </c>
      <c r="O87" s="1">
        <f>'Key Variables'!$B$7*(1+Inputs!$C$24)^(Output!$A87-1)</f>
        <v>20.4978977570812</v>
      </c>
      <c r="P87" s="1">
        <f t="shared" si="68"/>
        <v>2195.36885042902</v>
      </c>
    </row>
    <row r="88" spans="1:16">
      <c r="A88">
        <f t="shared" si="82"/>
        <v>8</v>
      </c>
      <c r="B88" s="8">
        <f t="shared" si="69"/>
        <v>87</v>
      </c>
      <c r="C88" s="7">
        <f>IF($A88&gt;Inputs!$C$5,0,C87)</f>
        <v>2026.74123930352</v>
      </c>
      <c r="D88" s="7">
        <f t="shared" si="70"/>
        <v>346659.737078803</v>
      </c>
      <c r="E88" s="7">
        <f>D88*Inputs!$C$4/12</f>
        <v>1299.97401404551</v>
      </c>
      <c r="F88" s="7">
        <f t="shared" ref="F88:G88" si="92">C88-E88</f>
        <v>726.767225258012</v>
      </c>
      <c r="G88" s="7">
        <f t="shared" si="92"/>
        <v>345932.969853545</v>
      </c>
      <c r="H88" s="1">
        <f>Inputs!$C$8*(1-Inputs!$C$12)*(1+Inputs!$C$9)^(Output!A88-1)</f>
        <v>3447.39603550781</v>
      </c>
      <c r="I88" s="1">
        <f>Inputs!$C$10*(1-Inputs!$C$12)*(1+Inputs!$C$9)^(Output!$A88-1)</f>
        <v>0</v>
      </c>
      <c r="J88" s="1">
        <f>Inputs!$C$13*Inputs!$C$8*(1+Inputs!$C$9)^(Output!A88-1)</f>
        <v>175.887552832031</v>
      </c>
      <c r="K88" s="1">
        <f>'Key Variables'!$B$3*(1+Inputs!$C$16)^(Output!A88-1)</f>
        <v>563.692188319732</v>
      </c>
      <c r="L88" s="1">
        <f>'Key Variables'!$B$4*(1+Inputs!$C$18)^(Output!$A88-1)</f>
        <v>81.9915910283247</v>
      </c>
      <c r="M88" s="1">
        <f>'Key Variables'!$B$5*(1+Inputs!$C$20)^(Output!$A88-1)</f>
        <v>307.468466356218</v>
      </c>
      <c r="N88" s="1">
        <f>'Key Variables'!$B$6*(1+Inputs!$C$22)^(Output!$A88-1)</f>
        <v>102.489488785406</v>
      </c>
      <c r="O88" s="1">
        <f>'Key Variables'!$B$7*(1+Inputs!$C$24)^(Output!$A88-1)</f>
        <v>20.4978977570812</v>
      </c>
      <c r="P88" s="1">
        <f t="shared" si="68"/>
        <v>2195.36885042902</v>
      </c>
    </row>
    <row r="89" spans="1:16">
      <c r="A89">
        <f t="shared" si="82"/>
        <v>8</v>
      </c>
      <c r="B89" s="8">
        <f t="shared" si="69"/>
        <v>88</v>
      </c>
      <c r="C89" s="7">
        <f>IF($A89&gt;Inputs!$C$5,0,C88)</f>
        <v>2026.74123930352</v>
      </c>
      <c r="D89" s="7">
        <f t="shared" si="70"/>
        <v>345932.969853545</v>
      </c>
      <c r="E89" s="7">
        <f>D89*Inputs!$C$4/12</f>
        <v>1297.24863695079</v>
      </c>
      <c r="F89" s="7">
        <f t="shared" ref="F89:G89" si="93">C89-E89</f>
        <v>729.49260235273</v>
      </c>
      <c r="G89" s="7">
        <f t="shared" si="93"/>
        <v>345203.477251192</v>
      </c>
      <c r="H89" s="1">
        <f>Inputs!$C$8*(1-Inputs!$C$12)*(1+Inputs!$C$9)^(Output!A89-1)</f>
        <v>3447.39603550781</v>
      </c>
      <c r="I89" s="1">
        <f>Inputs!$C$10*(1-Inputs!$C$12)*(1+Inputs!$C$9)^(Output!$A89-1)</f>
        <v>0</v>
      </c>
      <c r="J89" s="1">
        <f>Inputs!$C$13*Inputs!$C$8*(1+Inputs!$C$9)^(Output!A89-1)</f>
        <v>175.887552832031</v>
      </c>
      <c r="K89" s="1">
        <f>'Key Variables'!$B$3*(1+Inputs!$C$16)^(Output!A89-1)</f>
        <v>563.692188319732</v>
      </c>
      <c r="L89" s="1">
        <f>'Key Variables'!$B$4*(1+Inputs!$C$18)^(Output!$A89-1)</f>
        <v>81.9915910283247</v>
      </c>
      <c r="M89" s="1">
        <f>'Key Variables'!$B$5*(1+Inputs!$C$20)^(Output!$A89-1)</f>
        <v>307.468466356218</v>
      </c>
      <c r="N89" s="1">
        <f>'Key Variables'!$B$6*(1+Inputs!$C$22)^(Output!$A89-1)</f>
        <v>102.489488785406</v>
      </c>
      <c r="O89" s="1">
        <f>'Key Variables'!$B$7*(1+Inputs!$C$24)^(Output!$A89-1)</f>
        <v>20.4978977570812</v>
      </c>
      <c r="P89" s="1">
        <f t="shared" si="68"/>
        <v>2195.36885042902</v>
      </c>
    </row>
    <row r="90" spans="1:16">
      <c r="A90">
        <f t="shared" si="82"/>
        <v>8</v>
      </c>
      <c r="B90" s="8">
        <f t="shared" si="69"/>
        <v>89</v>
      </c>
      <c r="C90" s="7">
        <f>IF($A90&gt;Inputs!$C$5,0,C89)</f>
        <v>2026.74123930352</v>
      </c>
      <c r="D90" s="7">
        <f t="shared" si="70"/>
        <v>345203.477251192</v>
      </c>
      <c r="E90" s="7">
        <f>D90*Inputs!$C$4/12</f>
        <v>1294.51303969197</v>
      </c>
      <c r="F90" s="7">
        <f t="shared" ref="F90:G90" si="94">C90-E90</f>
        <v>732.228199611553</v>
      </c>
      <c r="G90" s="7">
        <f t="shared" si="94"/>
        <v>344471.24905158</v>
      </c>
      <c r="H90" s="1">
        <f>Inputs!$C$8*(1-Inputs!$C$12)*(1+Inputs!$C$9)^(Output!A90-1)</f>
        <v>3447.39603550781</v>
      </c>
      <c r="I90" s="1">
        <f>Inputs!$C$10*(1-Inputs!$C$12)*(1+Inputs!$C$9)^(Output!$A90-1)</f>
        <v>0</v>
      </c>
      <c r="J90" s="1">
        <f>Inputs!$C$13*Inputs!$C$8*(1+Inputs!$C$9)^(Output!A90-1)</f>
        <v>175.887552832031</v>
      </c>
      <c r="K90" s="1">
        <f>'Key Variables'!$B$3*(1+Inputs!$C$16)^(Output!A90-1)</f>
        <v>563.692188319732</v>
      </c>
      <c r="L90" s="1">
        <f>'Key Variables'!$B$4*(1+Inputs!$C$18)^(Output!$A90-1)</f>
        <v>81.9915910283247</v>
      </c>
      <c r="M90" s="1">
        <f>'Key Variables'!$B$5*(1+Inputs!$C$20)^(Output!$A90-1)</f>
        <v>307.468466356218</v>
      </c>
      <c r="N90" s="1">
        <f>'Key Variables'!$B$6*(1+Inputs!$C$22)^(Output!$A90-1)</f>
        <v>102.489488785406</v>
      </c>
      <c r="O90" s="1">
        <f>'Key Variables'!$B$7*(1+Inputs!$C$24)^(Output!$A90-1)</f>
        <v>20.4978977570812</v>
      </c>
      <c r="P90" s="1">
        <f t="shared" si="68"/>
        <v>2195.36885042902</v>
      </c>
    </row>
    <row r="91" spans="1:16">
      <c r="A91">
        <f t="shared" si="82"/>
        <v>8</v>
      </c>
      <c r="B91" s="8">
        <f t="shared" si="69"/>
        <v>90</v>
      </c>
      <c r="C91" s="7">
        <f>IF($A91&gt;Inputs!$C$5,0,C90)</f>
        <v>2026.74123930352</v>
      </c>
      <c r="D91" s="7">
        <f t="shared" si="70"/>
        <v>344471.24905158</v>
      </c>
      <c r="E91" s="7">
        <f>D91*Inputs!$C$4/12</f>
        <v>1291.76718394343</v>
      </c>
      <c r="F91" s="7">
        <f t="shared" ref="F91:G91" si="95">C91-E91</f>
        <v>734.974055360096</v>
      </c>
      <c r="G91" s="7">
        <f t="shared" si="95"/>
        <v>343736.27499622</v>
      </c>
      <c r="H91" s="1">
        <f>Inputs!$C$8*(1-Inputs!$C$12)*(1+Inputs!$C$9)^(Output!A91-1)</f>
        <v>3447.39603550781</v>
      </c>
      <c r="I91" s="1">
        <f>Inputs!$C$10*(1-Inputs!$C$12)*(1+Inputs!$C$9)^(Output!$A91-1)</f>
        <v>0</v>
      </c>
      <c r="J91" s="1">
        <f>Inputs!$C$13*Inputs!$C$8*(1+Inputs!$C$9)^(Output!A91-1)</f>
        <v>175.887552832031</v>
      </c>
      <c r="K91" s="1">
        <f>'Key Variables'!$B$3*(1+Inputs!$C$16)^(Output!A91-1)</f>
        <v>563.692188319732</v>
      </c>
      <c r="L91" s="1">
        <f>'Key Variables'!$B$4*(1+Inputs!$C$18)^(Output!$A91-1)</f>
        <v>81.9915910283247</v>
      </c>
      <c r="M91" s="1">
        <f>'Key Variables'!$B$5*(1+Inputs!$C$20)^(Output!$A91-1)</f>
        <v>307.468466356218</v>
      </c>
      <c r="N91" s="1">
        <f>'Key Variables'!$B$6*(1+Inputs!$C$22)^(Output!$A91-1)</f>
        <v>102.489488785406</v>
      </c>
      <c r="O91" s="1">
        <f>'Key Variables'!$B$7*(1+Inputs!$C$24)^(Output!$A91-1)</f>
        <v>20.4978977570812</v>
      </c>
      <c r="P91" s="1">
        <f t="shared" si="68"/>
        <v>2195.36885042902</v>
      </c>
    </row>
    <row r="92" spans="1:16">
      <c r="A92">
        <f t="shared" si="82"/>
        <v>8</v>
      </c>
      <c r="B92" s="8">
        <f t="shared" si="69"/>
        <v>91</v>
      </c>
      <c r="C92" s="7">
        <f>IF($A92&gt;Inputs!$C$5,0,C91)</f>
        <v>2026.74123930352</v>
      </c>
      <c r="D92" s="7">
        <f t="shared" si="70"/>
        <v>343736.27499622</v>
      </c>
      <c r="E92" s="7">
        <f>D92*Inputs!$C$4/12</f>
        <v>1289.01103123583</v>
      </c>
      <c r="F92" s="7">
        <f t="shared" ref="F92:G92" si="96">C92-E92</f>
        <v>737.730208067696</v>
      </c>
      <c r="G92" s="7">
        <f t="shared" si="96"/>
        <v>342998.544788153</v>
      </c>
      <c r="H92" s="1">
        <f>Inputs!$C$8*(1-Inputs!$C$12)*(1+Inputs!$C$9)^(Output!A92-1)</f>
        <v>3447.39603550781</v>
      </c>
      <c r="I92" s="1">
        <f>Inputs!$C$10*(1-Inputs!$C$12)*(1+Inputs!$C$9)^(Output!$A92-1)</f>
        <v>0</v>
      </c>
      <c r="J92" s="1">
        <f>Inputs!$C$13*Inputs!$C$8*(1+Inputs!$C$9)^(Output!A92-1)</f>
        <v>175.887552832031</v>
      </c>
      <c r="K92" s="1">
        <f>'Key Variables'!$B$3*(1+Inputs!$C$16)^(Output!A92-1)</f>
        <v>563.692188319732</v>
      </c>
      <c r="L92" s="1">
        <f>'Key Variables'!$B$4*(1+Inputs!$C$18)^(Output!$A92-1)</f>
        <v>81.9915910283247</v>
      </c>
      <c r="M92" s="1">
        <f>'Key Variables'!$B$5*(1+Inputs!$C$20)^(Output!$A92-1)</f>
        <v>307.468466356218</v>
      </c>
      <c r="N92" s="1">
        <f>'Key Variables'!$B$6*(1+Inputs!$C$22)^(Output!$A92-1)</f>
        <v>102.489488785406</v>
      </c>
      <c r="O92" s="1">
        <f>'Key Variables'!$B$7*(1+Inputs!$C$24)^(Output!$A92-1)</f>
        <v>20.4978977570812</v>
      </c>
      <c r="P92" s="1">
        <f t="shared" si="68"/>
        <v>2195.36885042902</v>
      </c>
    </row>
    <row r="93" spans="1:16">
      <c r="A93">
        <f t="shared" si="82"/>
        <v>8</v>
      </c>
      <c r="B93" s="8">
        <f t="shared" si="69"/>
        <v>92</v>
      </c>
      <c r="C93" s="7">
        <f>IF($A93&gt;Inputs!$C$5,0,C92)</f>
        <v>2026.74123930352</v>
      </c>
      <c r="D93" s="7">
        <f t="shared" si="70"/>
        <v>342998.544788153</v>
      </c>
      <c r="E93" s="7">
        <f>D93*Inputs!$C$4/12</f>
        <v>1286.24454295557</v>
      </c>
      <c r="F93" s="7">
        <f t="shared" ref="F93:G93" si="97">C93-E93</f>
        <v>740.49669634795</v>
      </c>
      <c r="G93" s="7">
        <f t="shared" si="97"/>
        <v>342258.048091805</v>
      </c>
      <c r="H93" s="1">
        <f>Inputs!$C$8*(1-Inputs!$C$12)*(1+Inputs!$C$9)^(Output!A93-1)</f>
        <v>3447.39603550781</v>
      </c>
      <c r="I93" s="1">
        <f>Inputs!$C$10*(1-Inputs!$C$12)*(1+Inputs!$C$9)^(Output!$A93-1)</f>
        <v>0</v>
      </c>
      <c r="J93" s="1">
        <f>Inputs!$C$13*Inputs!$C$8*(1+Inputs!$C$9)^(Output!A93-1)</f>
        <v>175.887552832031</v>
      </c>
      <c r="K93" s="1">
        <f>'Key Variables'!$B$3*(1+Inputs!$C$16)^(Output!A93-1)</f>
        <v>563.692188319732</v>
      </c>
      <c r="L93" s="1">
        <f>'Key Variables'!$B$4*(1+Inputs!$C$18)^(Output!$A93-1)</f>
        <v>81.9915910283247</v>
      </c>
      <c r="M93" s="1">
        <f>'Key Variables'!$B$5*(1+Inputs!$C$20)^(Output!$A93-1)</f>
        <v>307.468466356218</v>
      </c>
      <c r="N93" s="1">
        <f>'Key Variables'!$B$6*(1+Inputs!$C$22)^(Output!$A93-1)</f>
        <v>102.489488785406</v>
      </c>
      <c r="O93" s="1">
        <f>'Key Variables'!$B$7*(1+Inputs!$C$24)^(Output!$A93-1)</f>
        <v>20.4978977570812</v>
      </c>
      <c r="P93" s="1">
        <f t="shared" si="68"/>
        <v>2195.36885042902</v>
      </c>
    </row>
    <row r="94" spans="1:16">
      <c r="A94">
        <f t="shared" si="82"/>
        <v>8</v>
      </c>
      <c r="B94" s="8">
        <f t="shared" si="69"/>
        <v>93</v>
      </c>
      <c r="C94" s="7">
        <f>IF($A94&gt;Inputs!$C$5,0,C93)</f>
        <v>2026.74123930352</v>
      </c>
      <c r="D94" s="7">
        <f t="shared" si="70"/>
        <v>342258.048091805</v>
      </c>
      <c r="E94" s="7">
        <f>D94*Inputs!$C$4/12</f>
        <v>1283.46768034427</v>
      </c>
      <c r="F94" s="7">
        <f t="shared" ref="F94:G94" si="98">C94-E94</f>
        <v>743.273558959255</v>
      </c>
      <c r="G94" s="7">
        <f t="shared" si="98"/>
        <v>341514.774532845</v>
      </c>
      <c r="H94" s="1">
        <f>Inputs!$C$8*(1-Inputs!$C$12)*(1+Inputs!$C$9)^(Output!A94-1)</f>
        <v>3447.39603550781</v>
      </c>
      <c r="I94" s="1">
        <f>Inputs!$C$10*(1-Inputs!$C$12)*(1+Inputs!$C$9)^(Output!$A94-1)</f>
        <v>0</v>
      </c>
      <c r="J94" s="1">
        <f>Inputs!$C$13*Inputs!$C$8*(1+Inputs!$C$9)^(Output!A94-1)</f>
        <v>175.887552832031</v>
      </c>
      <c r="K94" s="1">
        <f>'Key Variables'!$B$3*(1+Inputs!$C$16)^(Output!A94-1)</f>
        <v>563.692188319732</v>
      </c>
      <c r="L94" s="1">
        <f>'Key Variables'!$B$4*(1+Inputs!$C$18)^(Output!$A94-1)</f>
        <v>81.9915910283247</v>
      </c>
      <c r="M94" s="1">
        <f>'Key Variables'!$B$5*(1+Inputs!$C$20)^(Output!$A94-1)</f>
        <v>307.468466356218</v>
      </c>
      <c r="N94" s="1">
        <f>'Key Variables'!$B$6*(1+Inputs!$C$22)^(Output!$A94-1)</f>
        <v>102.489488785406</v>
      </c>
      <c r="O94" s="1">
        <f>'Key Variables'!$B$7*(1+Inputs!$C$24)^(Output!$A94-1)</f>
        <v>20.4978977570812</v>
      </c>
      <c r="P94" s="1">
        <f t="shared" si="68"/>
        <v>2195.36885042902</v>
      </c>
    </row>
    <row r="95" spans="1:16">
      <c r="A95">
        <f t="shared" si="82"/>
        <v>8</v>
      </c>
      <c r="B95" s="8">
        <f t="shared" si="69"/>
        <v>94</v>
      </c>
      <c r="C95" s="7">
        <f>IF($A95&gt;Inputs!$C$5,0,C94)</f>
        <v>2026.74123930352</v>
      </c>
      <c r="D95" s="7">
        <f t="shared" si="70"/>
        <v>341514.774532845</v>
      </c>
      <c r="E95" s="7">
        <f>D95*Inputs!$C$4/12</f>
        <v>1280.68040449817</v>
      </c>
      <c r="F95" s="7">
        <f t="shared" ref="F95:G95" si="99">C95-E95</f>
        <v>746.060834805352</v>
      </c>
      <c r="G95" s="7">
        <f t="shared" si="99"/>
        <v>340768.71369804</v>
      </c>
      <c r="H95" s="1">
        <f>Inputs!$C$8*(1-Inputs!$C$12)*(1+Inputs!$C$9)^(Output!A95-1)</f>
        <v>3447.39603550781</v>
      </c>
      <c r="I95" s="1">
        <f>Inputs!$C$10*(1-Inputs!$C$12)*(1+Inputs!$C$9)^(Output!$A95-1)</f>
        <v>0</v>
      </c>
      <c r="J95" s="1">
        <f>Inputs!$C$13*Inputs!$C$8*(1+Inputs!$C$9)^(Output!A95-1)</f>
        <v>175.887552832031</v>
      </c>
      <c r="K95" s="1">
        <f>'Key Variables'!$B$3*(1+Inputs!$C$16)^(Output!A95-1)</f>
        <v>563.692188319732</v>
      </c>
      <c r="L95" s="1">
        <f>'Key Variables'!$B$4*(1+Inputs!$C$18)^(Output!$A95-1)</f>
        <v>81.9915910283247</v>
      </c>
      <c r="M95" s="1">
        <f>'Key Variables'!$B$5*(1+Inputs!$C$20)^(Output!$A95-1)</f>
        <v>307.468466356218</v>
      </c>
      <c r="N95" s="1">
        <f>'Key Variables'!$B$6*(1+Inputs!$C$22)^(Output!$A95-1)</f>
        <v>102.489488785406</v>
      </c>
      <c r="O95" s="1">
        <f>'Key Variables'!$B$7*(1+Inputs!$C$24)^(Output!$A95-1)</f>
        <v>20.4978977570812</v>
      </c>
      <c r="P95" s="1">
        <f t="shared" si="68"/>
        <v>2195.36885042902</v>
      </c>
    </row>
    <row r="96" spans="1:16">
      <c r="A96">
        <f t="shared" si="82"/>
        <v>8</v>
      </c>
      <c r="B96" s="8">
        <f t="shared" si="69"/>
        <v>95</v>
      </c>
      <c r="C96" s="7">
        <f>IF($A96&gt;Inputs!$C$5,0,C95)</f>
        <v>2026.74123930352</v>
      </c>
      <c r="D96" s="7">
        <f t="shared" si="70"/>
        <v>340768.71369804</v>
      </c>
      <c r="E96" s="7">
        <f>D96*Inputs!$C$4/12</f>
        <v>1277.88267636765</v>
      </c>
      <c r="F96" s="7">
        <f t="shared" ref="F96:G96" si="100">C96-E96</f>
        <v>748.858562935872</v>
      </c>
      <c r="G96" s="7">
        <f t="shared" si="100"/>
        <v>340019.855135104</v>
      </c>
      <c r="H96" s="1">
        <f>Inputs!$C$8*(1-Inputs!$C$12)*(1+Inputs!$C$9)^(Output!A96-1)</f>
        <v>3447.39603550781</v>
      </c>
      <c r="I96" s="1">
        <f>Inputs!$C$10*(1-Inputs!$C$12)*(1+Inputs!$C$9)^(Output!$A96-1)</f>
        <v>0</v>
      </c>
      <c r="J96" s="1">
        <f>Inputs!$C$13*Inputs!$C$8*(1+Inputs!$C$9)^(Output!A96-1)</f>
        <v>175.887552832031</v>
      </c>
      <c r="K96" s="1">
        <f>'Key Variables'!$B$3*(1+Inputs!$C$16)^(Output!A96-1)</f>
        <v>563.692188319732</v>
      </c>
      <c r="L96" s="1">
        <f>'Key Variables'!$B$4*(1+Inputs!$C$18)^(Output!$A96-1)</f>
        <v>81.9915910283247</v>
      </c>
      <c r="M96" s="1">
        <f>'Key Variables'!$B$5*(1+Inputs!$C$20)^(Output!$A96-1)</f>
        <v>307.468466356218</v>
      </c>
      <c r="N96" s="1">
        <f>'Key Variables'!$B$6*(1+Inputs!$C$22)^(Output!$A96-1)</f>
        <v>102.489488785406</v>
      </c>
      <c r="O96" s="1">
        <f>'Key Variables'!$B$7*(1+Inputs!$C$24)^(Output!$A96-1)</f>
        <v>20.4978977570812</v>
      </c>
      <c r="P96" s="1">
        <f t="shared" si="68"/>
        <v>2195.36885042902</v>
      </c>
    </row>
    <row r="97" spans="1:16">
      <c r="A97">
        <f t="shared" si="82"/>
        <v>8</v>
      </c>
      <c r="B97" s="8">
        <f t="shared" si="69"/>
        <v>96</v>
      </c>
      <c r="C97" s="7">
        <f>IF($A97&gt;Inputs!$C$5,0,C96)</f>
        <v>2026.74123930352</v>
      </c>
      <c r="D97" s="7">
        <f t="shared" si="70"/>
        <v>340019.855135104</v>
      </c>
      <c r="E97" s="7">
        <f>D97*Inputs!$C$4/12</f>
        <v>1275.07445675664</v>
      </c>
      <c r="F97" s="7">
        <f t="shared" ref="F97:G97" si="101">C97-E97</f>
        <v>751.666782546882</v>
      </c>
      <c r="G97" s="7">
        <f t="shared" si="101"/>
        <v>339268.188352557</v>
      </c>
      <c r="H97" s="1">
        <f>Inputs!$C$8*(1-Inputs!$C$12)*(1+Inputs!$C$9)^(Output!A97-1)</f>
        <v>3447.39603550781</v>
      </c>
      <c r="I97" s="1">
        <f>Inputs!$C$10*(1-Inputs!$C$12)*(1+Inputs!$C$9)^(Output!$A97-1)</f>
        <v>0</v>
      </c>
      <c r="J97" s="1">
        <f>Inputs!$C$13*Inputs!$C$8*(1+Inputs!$C$9)^(Output!A97-1)</f>
        <v>175.887552832031</v>
      </c>
      <c r="K97" s="1">
        <f>'Key Variables'!$B$3*(1+Inputs!$C$16)^(Output!A97-1)</f>
        <v>563.692188319732</v>
      </c>
      <c r="L97" s="1">
        <f>'Key Variables'!$B$4*(1+Inputs!$C$18)^(Output!$A97-1)</f>
        <v>81.9915910283247</v>
      </c>
      <c r="M97" s="1">
        <f>'Key Variables'!$B$5*(1+Inputs!$C$20)^(Output!$A97-1)</f>
        <v>307.468466356218</v>
      </c>
      <c r="N97" s="1">
        <f>'Key Variables'!$B$6*(1+Inputs!$C$22)^(Output!$A97-1)</f>
        <v>102.489488785406</v>
      </c>
      <c r="O97" s="1">
        <f>'Key Variables'!$B$7*(1+Inputs!$C$24)^(Output!$A97-1)</f>
        <v>20.4978977570812</v>
      </c>
      <c r="P97" s="1">
        <f t="shared" si="68"/>
        <v>2195.36885042902</v>
      </c>
    </row>
    <row r="98" spans="1:16">
      <c r="A98">
        <f t="shared" si="82"/>
        <v>9</v>
      </c>
      <c r="B98" s="8">
        <f t="shared" si="69"/>
        <v>97</v>
      </c>
      <c r="C98" s="7">
        <f>IF($A98&gt;Inputs!$C$5,0,C97)</f>
        <v>2026.74123930352</v>
      </c>
      <c r="D98" s="7">
        <f t="shared" si="70"/>
        <v>339268.188352557</v>
      </c>
      <c r="E98" s="7">
        <f>D98*Inputs!$C$4/12</f>
        <v>1272.25570632209</v>
      </c>
      <c r="F98" s="7">
        <f t="shared" ref="F98:G98" si="102">C98-E98</f>
        <v>754.485532981432</v>
      </c>
      <c r="G98" s="7">
        <f t="shared" si="102"/>
        <v>338513.702819576</v>
      </c>
      <c r="H98" s="1">
        <f>Inputs!$C$8*(1-Inputs!$C$12)*(1+Inputs!$C$9)^(Output!A98-1)</f>
        <v>3619.7658372832</v>
      </c>
      <c r="I98" s="1">
        <f>Inputs!$C$10*(1-Inputs!$C$12)*(1+Inputs!$C$9)^(Output!$A98-1)</f>
        <v>0</v>
      </c>
      <c r="J98" s="1">
        <f>Inputs!$C$13*Inputs!$C$8*(1+Inputs!$C$9)^(Output!A98-1)</f>
        <v>184.681930473633</v>
      </c>
      <c r="K98" s="1">
        <f>'Key Variables'!$B$3*(1+Inputs!$C$16)^(Output!A98-1)</f>
        <v>580.602953969324</v>
      </c>
      <c r="L98" s="1">
        <f>'Key Variables'!$B$4*(1+Inputs!$C$18)^(Output!$A98-1)</f>
        <v>84.4513387591744</v>
      </c>
      <c r="M98" s="1">
        <f>'Key Variables'!$B$5*(1+Inputs!$C$20)^(Output!$A98-1)</f>
        <v>316.692520346904</v>
      </c>
      <c r="N98" s="1">
        <f>'Key Variables'!$B$6*(1+Inputs!$C$22)^(Output!$A98-1)</f>
        <v>105.564173448968</v>
      </c>
      <c r="O98" s="1">
        <f>'Key Variables'!$B$7*(1+Inputs!$C$24)^(Output!$A98-1)</f>
        <v>21.1128346897936</v>
      </c>
      <c r="P98" s="1">
        <f t="shared" si="68"/>
        <v>2326.66008559541</v>
      </c>
    </row>
    <row r="99" spans="1:16">
      <c r="A99">
        <f t="shared" si="82"/>
        <v>9</v>
      </c>
      <c r="B99" s="8">
        <f t="shared" si="69"/>
        <v>98</v>
      </c>
      <c r="C99" s="7">
        <f>IF($A99&gt;Inputs!$C$5,0,C98)</f>
        <v>2026.74123930352</v>
      </c>
      <c r="D99" s="7">
        <f t="shared" si="70"/>
        <v>338513.702819576</v>
      </c>
      <c r="E99" s="7">
        <f>D99*Inputs!$C$4/12</f>
        <v>1269.42638557341</v>
      </c>
      <c r="F99" s="7">
        <f t="shared" ref="F99:G99" si="103">C99-E99</f>
        <v>757.314853730113</v>
      </c>
      <c r="G99" s="7">
        <f t="shared" si="103"/>
        <v>337756.387965846</v>
      </c>
      <c r="H99" s="1">
        <f>Inputs!$C$8*(1-Inputs!$C$12)*(1+Inputs!$C$9)^(Output!A99-1)</f>
        <v>3619.7658372832</v>
      </c>
      <c r="I99" s="1">
        <f>Inputs!$C$10*(1-Inputs!$C$12)*(1+Inputs!$C$9)^(Output!$A99-1)</f>
        <v>0</v>
      </c>
      <c r="J99" s="1">
        <f>Inputs!$C$13*Inputs!$C$8*(1+Inputs!$C$9)^(Output!A99-1)</f>
        <v>184.681930473633</v>
      </c>
      <c r="K99" s="1">
        <f>'Key Variables'!$B$3*(1+Inputs!$C$16)^(Output!A99-1)</f>
        <v>580.602953969324</v>
      </c>
      <c r="L99" s="1">
        <f>'Key Variables'!$B$4*(1+Inputs!$C$18)^(Output!$A99-1)</f>
        <v>84.4513387591744</v>
      </c>
      <c r="M99" s="1">
        <f>'Key Variables'!$B$5*(1+Inputs!$C$20)^(Output!$A99-1)</f>
        <v>316.692520346904</v>
      </c>
      <c r="N99" s="1">
        <f>'Key Variables'!$B$6*(1+Inputs!$C$22)^(Output!$A99-1)</f>
        <v>105.564173448968</v>
      </c>
      <c r="O99" s="1">
        <f>'Key Variables'!$B$7*(1+Inputs!$C$24)^(Output!$A99-1)</f>
        <v>21.1128346897936</v>
      </c>
      <c r="P99" s="1">
        <f t="shared" si="68"/>
        <v>2326.66008559541</v>
      </c>
    </row>
    <row r="100" spans="1:16">
      <c r="A100">
        <f t="shared" si="82"/>
        <v>9</v>
      </c>
      <c r="B100" s="8">
        <f t="shared" si="69"/>
        <v>99</v>
      </c>
      <c r="C100" s="7">
        <f>IF($A100&gt;Inputs!$C$5,0,C99)</f>
        <v>2026.74123930352</v>
      </c>
      <c r="D100" s="7">
        <f t="shared" si="70"/>
        <v>337756.387965846</v>
      </c>
      <c r="E100" s="7">
        <f>D100*Inputs!$C$4/12</f>
        <v>1266.58645487192</v>
      </c>
      <c r="F100" s="7">
        <f t="shared" ref="F100:G100" si="104">C100-E100</f>
        <v>760.154784431601</v>
      </c>
      <c r="G100" s="7">
        <f t="shared" si="104"/>
        <v>336996.233181414</v>
      </c>
      <c r="H100" s="1">
        <f>Inputs!$C$8*(1-Inputs!$C$12)*(1+Inputs!$C$9)^(Output!A100-1)</f>
        <v>3619.7658372832</v>
      </c>
      <c r="I100" s="1">
        <f>Inputs!$C$10*(1-Inputs!$C$12)*(1+Inputs!$C$9)^(Output!$A100-1)</f>
        <v>0</v>
      </c>
      <c r="J100" s="1">
        <f>Inputs!$C$13*Inputs!$C$8*(1+Inputs!$C$9)^(Output!A100-1)</f>
        <v>184.681930473633</v>
      </c>
      <c r="K100" s="1">
        <f>'Key Variables'!$B$3*(1+Inputs!$C$16)^(Output!A100-1)</f>
        <v>580.602953969324</v>
      </c>
      <c r="L100" s="1">
        <f>'Key Variables'!$B$4*(1+Inputs!$C$18)^(Output!$A100-1)</f>
        <v>84.4513387591744</v>
      </c>
      <c r="M100" s="1">
        <f>'Key Variables'!$B$5*(1+Inputs!$C$20)^(Output!$A100-1)</f>
        <v>316.692520346904</v>
      </c>
      <c r="N100" s="1">
        <f>'Key Variables'!$B$6*(1+Inputs!$C$22)^(Output!$A100-1)</f>
        <v>105.564173448968</v>
      </c>
      <c r="O100" s="1">
        <f>'Key Variables'!$B$7*(1+Inputs!$C$24)^(Output!$A100-1)</f>
        <v>21.1128346897936</v>
      </c>
      <c r="P100" s="1">
        <f t="shared" si="68"/>
        <v>2326.66008559541</v>
      </c>
    </row>
    <row r="101" spans="1:16">
      <c r="A101">
        <f t="shared" si="82"/>
        <v>9</v>
      </c>
      <c r="B101" s="8">
        <f t="shared" si="69"/>
        <v>100</v>
      </c>
      <c r="C101" s="7">
        <f>IF($A101&gt;Inputs!$C$5,0,C100)</f>
        <v>2026.74123930352</v>
      </c>
      <c r="D101" s="7">
        <f t="shared" si="70"/>
        <v>336996.233181414</v>
      </c>
      <c r="E101" s="7">
        <f>D101*Inputs!$C$4/12</f>
        <v>1263.7358744303</v>
      </c>
      <c r="F101" s="7">
        <f t="shared" ref="F101:G101" si="105">C101-E101</f>
        <v>763.005364873219</v>
      </c>
      <c r="G101" s="7">
        <f t="shared" si="105"/>
        <v>336233.227816541</v>
      </c>
      <c r="H101" s="1">
        <f>Inputs!$C$8*(1-Inputs!$C$12)*(1+Inputs!$C$9)^(Output!A101-1)</f>
        <v>3619.7658372832</v>
      </c>
      <c r="I101" s="1">
        <f>Inputs!$C$10*(1-Inputs!$C$12)*(1+Inputs!$C$9)^(Output!$A101-1)</f>
        <v>0</v>
      </c>
      <c r="J101" s="1">
        <f>Inputs!$C$13*Inputs!$C$8*(1+Inputs!$C$9)^(Output!A101-1)</f>
        <v>184.681930473633</v>
      </c>
      <c r="K101" s="1">
        <f>'Key Variables'!$B$3*(1+Inputs!$C$16)^(Output!A101-1)</f>
        <v>580.602953969324</v>
      </c>
      <c r="L101" s="1">
        <f>'Key Variables'!$B$4*(1+Inputs!$C$18)^(Output!$A101-1)</f>
        <v>84.4513387591744</v>
      </c>
      <c r="M101" s="1">
        <f>'Key Variables'!$B$5*(1+Inputs!$C$20)^(Output!$A101-1)</f>
        <v>316.692520346904</v>
      </c>
      <c r="N101" s="1">
        <f>'Key Variables'!$B$6*(1+Inputs!$C$22)^(Output!$A101-1)</f>
        <v>105.564173448968</v>
      </c>
      <c r="O101" s="1">
        <f>'Key Variables'!$B$7*(1+Inputs!$C$24)^(Output!$A101-1)</f>
        <v>21.1128346897936</v>
      </c>
      <c r="P101" s="1">
        <f t="shared" si="68"/>
        <v>2326.66008559541</v>
      </c>
    </row>
    <row r="102" spans="1:16">
      <c r="A102">
        <f t="shared" si="82"/>
        <v>9</v>
      </c>
      <c r="B102" s="8">
        <f t="shared" si="69"/>
        <v>101</v>
      </c>
      <c r="C102" s="7">
        <f>IF($A102&gt;Inputs!$C$5,0,C101)</f>
        <v>2026.74123930352</v>
      </c>
      <c r="D102" s="7">
        <f t="shared" si="70"/>
        <v>336233.227816541</v>
      </c>
      <c r="E102" s="7">
        <f>D102*Inputs!$C$4/12</f>
        <v>1260.87460431203</v>
      </c>
      <c r="F102" s="7">
        <f t="shared" ref="F102:G102" si="106">C102-E102</f>
        <v>765.866634991494</v>
      </c>
      <c r="G102" s="7">
        <f t="shared" si="106"/>
        <v>335467.361181549</v>
      </c>
      <c r="H102" s="1">
        <f>Inputs!$C$8*(1-Inputs!$C$12)*(1+Inputs!$C$9)^(Output!A102-1)</f>
        <v>3619.7658372832</v>
      </c>
      <c r="I102" s="1">
        <f>Inputs!$C$10*(1-Inputs!$C$12)*(1+Inputs!$C$9)^(Output!$A102-1)</f>
        <v>0</v>
      </c>
      <c r="J102" s="1">
        <f>Inputs!$C$13*Inputs!$C$8*(1+Inputs!$C$9)^(Output!A102-1)</f>
        <v>184.681930473633</v>
      </c>
      <c r="K102" s="1">
        <f>'Key Variables'!$B$3*(1+Inputs!$C$16)^(Output!A102-1)</f>
        <v>580.602953969324</v>
      </c>
      <c r="L102" s="1">
        <f>'Key Variables'!$B$4*(1+Inputs!$C$18)^(Output!$A102-1)</f>
        <v>84.4513387591744</v>
      </c>
      <c r="M102" s="1">
        <f>'Key Variables'!$B$5*(1+Inputs!$C$20)^(Output!$A102-1)</f>
        <v>316.692520346904</v>
      </c>
      <c r="N102" s="1">
        <f>'Key Variables'!$B$6*(1+Inputs!$C$22)^(Output!$A102-1)</f>
        <v>105.564173448968</v>
      </c>
      <c r="O102" s="1">
        <f>'Key Variables'!$B$7*(1+Inputs!$C$24)^(Output!$A102-1)</f>
        <v>21.1128346897936</v>
      </c>
      <c r="P102" s="1">
        <f t="shared" si="68"/>
        <v>2326.66008559541</v>
      </c>
    </row>
    <row r="103" spans="1:16">
      <c r="A103">
        <f t="shared" si="82"/>
        <v>9</v>
      </c>
      <c r="B103" s="8">
        <f t="shared" si="69"/>
        <v>102</v>
      </c>
      <c r="C103" s="7">
        <f>IF($A103&gt;Inputs!$C$5,0,C102)</f>
        <v>2026.74123930352</v>
      </c>
      <c r="D103" s="7">
        <f t="shared" si="70"/>
        <v>335467.361181549</v>
      </c>
      <c r="E103" s="7">
        <f>D103*Inputs!$C$4/12</f>
        <v>1258.00260443081</v>
      </c>
      <c r="F103" s="7">
        <f t="shared" ref="F103:G103" si="107">C103-E103</f>
        <v>768.738634872712</v>
      </c>
      <c r="G103" s="7">
        <f t="shared" si="107"/>
        <v>334698.622546677</v>
      </c>
      <c r="H103" s="1">
        <f>Inputs!$C$8*(1-Inputs!$C$12)*(1+Inputs!$C$9)^(Output!A103-1)</f>
        <v>3619.7658372832</v>
      </c>
      <c r="I103" s="1">
        <f>Inputs!$C$10*(1-Inputs!$C$12)*(1+Inputs!$C$9)^(Output!$A103-1)</f>
        <v>0</v>
      </c>
      <c r="J103" s="1">
        <f>Inputs!$C$13*Inputs!$C$8*(1+Inputs!$C$9)^(Output!A103-1)</f>
        <v>184.681930473633</v>
      </c>
      <c r="K103" s="1">
        <f>'Key Variables'!$B$3*(1+Inputs!$C$16)^(Output!A103-1)</f>
        <v>580.602953969324</v>
      </c>
      <c r="L103" s="1">
        <f>'Key Variables'!$B$4*(1+Inputs!$C$18)^(Output!$A103-1)</f>
        <v>84.4513387591744</v>
      </c>
      <c r="M103" s="1">
        <f>'Key Variables'!$B$5*(1+Inputs!$C$20)^(Output!$A103-1)</f>
        <v>316.692520346904</v>
      </c>
      <c r="N103" s="1">
        <f>'Key Variables'!$B$6*(1+Inputs!$C$22)^(Output!$A103-1)</f>
        <v>105.564173448968</v>
      </c>
      <c r="O103" s="1">
        <f>'Key Variables'!$B$7*(1+Inputs!$C$24)^(Output!$A103-1)</f>
        <v>21.1128346897936</v>
      </c>
      <c r="P103" s="1">
        <f t="shared" si="68"/>
        <v>2326.66008559541</v>
      </c>
    </row>
    <row r="104" spans="1:16">
      <c r="A104">
        <f t="shared" si="82"/>
        <v>9</v>
      </c>
      <c r="B104" s="8">
        <f t="shared" si="69"/>
        <v>103</v>
      </c>
      <c r="C104" s="7">
        <f>IF($A104&gt;Inputs!$C$5,0,C103)</f>
        <v>2026.74123930352</v>
      </c>
      <c r="D104" s="7">
        <f t="shared" si="70"/>
        <v>334698.622546677</v>
      </c>
      <c r="E104" s="7">
        <f>D104*Inputs!$C$4/12</f>
        <v>1255.11983455004</v>
      </c>
      <c r="F104" s="7">
        <f t="shared" ref="F104:G104" si="108">C104-E104</f>
        <v>771.621404753485</v>
      </c>
      <c r="G104" s="7">
        <f t="shared" si="108"/>
        <v>333927.001141923</v>
      </c>
      <c r="H104" s="1">
        <f>Inputs!$C$8*(1-Inputs!$C$12)*(1+Inputs!$C$9)^(Output!A104-1)</f>
        <v>3619.7658372832</v>
      </c>
      <c r="I104" s="1">
        <f>Inputs!$C$10*(1-Inputs!$C$12)*(1+Inputs!$C$9)^(Output!$A104-1)</f>
        <v>0</v>
      </c>
      <c r="J104" s="1">
        <f>Inputs!$C$13*Inputs!$C$8*(1+Inputs!$C$9)^(Output!A104-1)</f>
        <v>184.681930473633</v>
      </c>
      <c r="K104" s="1">
        <f>'Key Variables'!$B$3*(1+Inputs!$C$16)^(Output!A104-1)</f>
        <v>580.602953969324</v>
      </c>
      <c r="L104" s="1">
        <f>'Key Variables'!$B$4*(1+Inputs!$C$18)^(Output!$A104-1)</f>
        <v>84.4513387591744</v>
      </c>
      <c r="M104" s="1">
        <f>'Key Variables'!$B$5*(1+Inputs!$C$20)^(Output!$A104-1)</f>
        <v>316.692520346904</v>
      </c>
      <c r="N104" s="1">
        <f>'Key Variables'!$B$6*(1+Inputs!$C$22)^(Output!$A104-1)</f>
        <v>105.564173448968</v>
      </c>
      <c r="O104" s="1">
        <f>'Key Variables'!$B$7*(1+Inputs!$C$24)^(Output!$A104-1)</f>
        <v>21.1128346897936</v>
      </c>
      <c r="P104" s="1">
        <f t="shared" si="68"/>
        <v>2326.66008559541</v>
      </c>
    </row>
    <row r="105" spans="1:16">
      <c r="A105">
        <f t="shared" si="82"/>
        <v>9</v>
      </c>
      <c r="B105" s="8">
        <f t="shared" si="69"/>
        <v>104</v>
      </c>
      <c r="C105" s="7">
        <f>IF($A105&gt;Inputs!$C$5,0,C104)</f>
        <v>2026.74123930352</v>
      </c>
      <c r="D105" s="7">
        <f t="shared" si="70"/>
        <v>333927.001141923</v>
      </c>
      <c r="E105" s="7">
        <f>D105*Inputs!$C$4/12</f>
        <v>1252.22625428221</v>
      </c>
      <c r="F105" s="7">
        <f t="shared" ref="F105:G105" si="109">C105-E105</f>
        <v>774.51498502131</v>
      </c>
      <c r="G105" s="7">
        <f t="shared" si="109"/>
        <v>333152.486156902</v>
      </c>
      <c r="H105" s="1">
        <f>Inputs!$C$8*(1-Inputs!$C$12)*(1+Inputs!$C$9)^(Output!A105-1)</f>
        <v>3619.7658372832</v>
      </c>
      <c r="I105" s="1">
        <f>Inputs!$C$10*(1-Inputs!$C$12)*(1+Inputs!$C$9)^(Output!$A105-1)</f>
        <v>0</v>
      </c>
      <c r="J105" s="1">
        <f>Inputs!$C$13*Inputs!$C$8*(1+Inputs!$C$9)^(Output!A105-1)</f>
        <v>184.681930473633</v>
      </c>
      <c r="K105" s="1">
        <f>'Key Variables'!$B$3*(1+Inputs!$C$16)^(Output!A105-1)</f>
        <v>580.602953969324</v>
      </c>
      <c r="L105" s="1">
        <f>'Key Variables'!$B$4*(1+Inputs!$C$18)^(Output!$A105-1)</f>
        <v>84.4513387591744</v>
      </c>
      <c r="M105" s="1">
        <f>'Key Variables'!$B$5*(1+Inputs!$C$20)^(Output!$A105-1)</f>
        <v>316.692520346904</v>
      </c>
      <c r="N105" s="1">
        <f>'Key Variables'!$B$6*(1+Inputs!$C$22)^(Output!$A105-1)</f>
        <v>105.564173448968</v>
      </c>
      <c r="O105" s="1">
        <f>'Key Variables'!$B$7*(1+Inputs!$C$24)^(Output!$A105-1)</f>
        <v>21.1128346897936</v>
      </c>
      <c r="P105" s="1">
        <f t="shared" si="68"/>
        <v>2326.66008559541</v>
      </c>
    </row>
    <row r="106" spans="1:16">
      <c r="A106">
        <f t="shared" si="82"/>
        <v>9</v>
      </c>
      <c r="B106" s="8">
        <f t="shared" si="69"/>
        <v>105</v>
      </c>
      <c r="C106" s="7">
        <f>IF($A106&gt;Inputs!$C$5,0,C105)</f>
        <v>2026.74123930352</v>
      </c>
      <c r="D106" s="7">
        <f t="shared" si="70"/>
        <v>333152.486156902</v>
      </c>
      <c r="E106" s="7">
        <f>D106*Inputs!$C$4/12</f>
        <v>1249.32182308838</v>
      </c>
      <c r="F106" s="7">
        <f t="shared" ref="F106:G106" si="110">C106-E106</f>
        <v>777.41941621514</v>
      </c>
      <c r="G106" s="7">
        <f t="shared" si="110"/>
        <v>332375.066740687</v>
      </c>
      <c r="H106" s="1">
        <f>Inputs!$C$8*(1-Inputs!$C$12)*(1+Inputs!$C$9)^(Output!A106-1)</f>
        <v>3619.7658372832</v>
      </c>
      <c r="I106" s="1">
        <f>Inputs!$C$10*(1-Inputs!$C$12)*(1+Inputs!$C$9)^(Output!$A106-1)</f>
        <v>0</v>
      </c>
      <c r="J106" s="1">
        <f>Inputs!$C$13*Inputs!$C$8*(1+Inputs!$C$9)^(Output!A106-1)</f>
        <v>184.681930473633</v>
      </c>
      <c r="K106" s="1">
        <f>'Key Variables'!$B$3*(1+Inputs!$C$16)^(Output!A106-1)</f>
        <v>580.602953969324</v>
      </c>
      <c r="L106" s="1">
        <f>'Key Variables'!$B$4*(1+Inputs!$C$18)^(Output!$A106-1)</f>
        <v>84.4513387591744</v>
      </c>
      <c r="M106" s="1">
        <f>'Key Variables'!$B$5*(1+Inputs!$C$20)^(Output!$A106-1)</f>
        <v>316.692520346904</v>
      </c>
      <c r="N106" s="1">
        <f>'Key Variables'!$B$6*(1+Inputs!$C$22)^(Output!$A106-1)</f>
        <v>105.564173448968</v>
      </c>
      <c r="O106" s="1">
        <f>'Key Variables'!$B$7*(1+Inputs!$C$24)^(Output!$A106-1)</f>
        <v>21.1128346897936</v>
      </c>
      <c r="P106" s="1">
        <f t="shared" si="68"/>
        <v>2326.66008559541</v>
      </c>
    </row>
    <row r="107" spans="1:16">
      <c r="A107">
        <f t="shared" si="82"/>
        <v>9</v>
      </c>
      <c r="B107" s="8">
        <f t="shared" si="69"/>
        <v>106</v>
      </c>
      <c r="C107" s="7">
        <f>IF($A107&gt;Inputs!$C$5,0,C106)</f>
        <v>2026.74123930352</v>
      </c>
      <c r="D107" s="7">
        <f t="shared" si="70"/>
        <v>332375.066740687</v>
      </c>
      <c r="E107" s="7">
        <f>D107*Inputs!$C$4/12</f>
        <v>1246.40650027758</v>
      </c>
      <c r="F107" s="7">
        <f t="shared" ref="F107:G107" si="111">C107-E107</f>
        <v>780.334739025947</v>
      </c>
      <c r="G107" s="7">
        <f t="shared" si="111"/>
        <v>331594.732001661</v>
      </c>
      <c r="H107" s="1">
        <f>Inputs!$C$8*(1-Inputs!$C$12)*(1+Inputs!$C$9)^(Output!A107-1)</f>
        <v>3619.7658372832</v>
      </c>
      <c r="I107" s="1">
        <f>Inputs!$C$10*(1-Inputs!$C$12)*(1+Inputs!$C$9)^(Output!$A107-1)</f>
        <v>0</v>
      </c>
      <c r="J107" s="1">
        <f>Inputs!$C$13*Inputs!$C$8*(1+Inputs!$C$9)^(Output!A107-1)</f>
        <v>184.681930473633</v>
      </c>
      <c r="K107" s="1">
        <f>'Key Variables'!$B$3*(1+Inputs!$C$16)^(Output!A107-1)</f>
        <v>580.602953969324</v>
      </c>
      <c r="L107" s="1">
        <f>'Key Variables'!$B$4*(1+Inputs!$C$18)^(Output!$A107-1)</f>
        <v>84.4513387591744</v>
      </c>
      <c r="M107" s="1">
        <f>'Key Variables'!$B$5*(1+Inputs!$C$20)^(Output!$A107-1)</f>
        <v>316.692520346904</v>
      </c>
      <c r="N107" s="1">
        <f>'Key Variables'!$B$6*(1+Inputs!$C$22)^(Output!$A107-1)</f>
        <v>105.564173448968</v>
      </c>
      <c r="O107" s="1">
        <f>'Key Variables'!$B$7*(1+Inputs!$C$24)^(Output!$A107-1)</f>
        <v>21.1128346897936</v>
      </c>
      <c r="P107" s="1">
        <f t="shared" si="68"/>
        <v>2326.66008559541</v>
      </c>
    </row>
    <row r="108" spans="1:16">
      <c r="A108">
        <f t="shared" si="82"/>
        <v>9</v>
      </c>
      <c r="B108" s="8">
        <f t="shared" si="69"/>
        <v>107</v>
      </c>
      <c r="C108" s="7">
        <f>IF($A108&gt;Inputs!$C$5,0,C107)</f>
        <v>2026.74123930352</v>
      </c>
      <c r="D108" s="7">
        <f t="shared" si="70"/>
        <v>331594.732001661</v>
      </c>
      <c r="E108" s="7">
        <f>D108*Inputs!$C$4/12</f>
        <v>1243.48024500623</v>
      </c>
      <c r="F108" s="7">
        <f t="shared" ref="F108:G108" si="112">C108-E108</f>
        <v>783.260994297294</v>
      </c>
      <c r="G108" s="7">
        <f t="shared" si="112"/>
        <v>330811.471007364</v>
      </c>
      <c r="H108" s="1">
        <f>Inputs!$C$8*(1-Inputs!$C$12)*(1+Inputs!$C$9)^(Output!A108-1)</f>
        <v>3619.7658372832</v>
      </c>
      <c r="I108" s="1">
        <f>Inputs!$C$10*(1-Inputs!$C$12)*(1+Inputs!$C$9)^(Output!$A108-1)</f>
        <v>0</v>
      </c>
      <c r="J108" s="1">
        <f>Inputs!$C$13*Inputs!$C$8*(1+Inputs!$C$9)^(Output!A108-1)</f>
        <v>184.681930473633</v>
      </c>
      <c r="K108" s="1">
        <f>'Key Variables'!$B$3*(1+Inputs!$C$16)^(Output!A108-1)</f>
        <v>580.602953969324</v>
      </c>
      <c r="L108" s="1">
        <f>'Key Variables'!$B$4*(1+Inputs!$C$18)^(Output!$A108-1)</f>
        <v>84.4513387591744</v>
      </c>
      <c r="M108" s="1">
        <f>'Key Variables'!$B$5*(1+Inputs!$C$20)^(Output!$A108-1)</f>
        <v>316.692520346904</v>
      </c>
      <c r="N108" s="1">
        <f>'Key Variables'!$B$6*(1+Inputs!$C$22)^(Output!$A108-1)</f>
        <v>105.564173448968</v>
      </c>
      <c r="O108" s="1">
        <f>'Key Variables'!$B$7*(1+Inputs!$C$24)^(Output!$A108-1)</f>
        <v>21.1128346897936</v>
      </c>
      <c r="P108" s="1">
        <f t="shared" si="68"/>
        <v>2326.66008559541</v>
      </c>
    </row>
    <row r="109" spans="1:16">
      <c r="A109">
        <f t="shared" si="82"/>
        <v>9</v>
      </c>
      <c r="B109" s="8">
        <f t="shared" si="69"/>
        <v>108</v>
      </c>
      <c r="C109" s="7">
        <f>IF($A109&gt;Inputs!$C$5,0,C108)</f>
        <v>2026.74123930352</v>
      </c>
      <c r="D109" s="7">
        <f t="shared" si="70"/>
        <v>330811.471007364</v>
      </c>
      <c r="E109" s="7">
        <f>D109*Inputs!$C$4/12</f>
        <v>1240.54301627761</v>
      </c>
      <c r="F109" s="7">
        <f t="shared" ref="F109:G109" si="113">C109-E109</f>
        <v>786.198223025909</v>
      </c>
      <c r="G109" s="7">
        <f t="shared" si="113"/>
        <v>330025.272784338</v>
      </c>
      <c r="H109" s="1">
        <f>Inputs!$C$8*(1-Inputs!$C$12)*(1+Inputs!$C$9)^(Output!A109-1)</f>
        <v>3619.7658372832</v>
      </c>
      <c r="I109" s="1">
        <f>Inputs!$C$10*(1-Inputs!$C$12)*(1+Inputs!$C$9)^(Output!$A109-1)</f>
        <v>0</v>
      </c>
      <c r="J109" s="1">
        <f>Inputs!$C$13*Inputs!$C$8*(1+Inputs!$C$9)^(Output!A109-1)</f>
        <v>184.681930473633</v>
      </c>
      <c r="K109" s="1">
        <f>'Key Variables'!$B$3*(1+Inputs!$C$16)^(Output!A109-1)</f>
        <v>580.602953969324</v>
      </c>
      <c r="L109" s="1">
        <f>'Key Variables'!$B$4*(1+Inputs!$C$18)^(Output!$A109-1)</f>
        <v>84.4513387591744</v>
      </c>
      <c r="M109" s="1">
        <f>'Key Variables'!$B$5*(1+Inputs!$C$20)^(Output!$A109-1)</f>
        <v>316.692520346904</v>
      </c>
      <c r="N109" s="1">
        <f>'Key Variables'!$B$6*(1+Inputs!$C$22)^(Output!$A109-1)</f>
        <v>105.564173448968</v>
      </c>
      <c r="O109" s="1">
        <f>'Key Variables'!$B$7*(1+Inputs!$C$24)^(Output!$A109-1)</f>
        <v>21.1128346897936</v>
      </c>
      <c r="P109" s="1">
        <f t="shared" si="68"/>
        <v>2326.66008559541</v>
      </c>
    </row>
    <row r="110" spans="1:16">
      <c r="A110">
        <f t="shared" si="82"/>
        <v>10</v>
      </c>
      <c r="B110" s="8">
        <f t="shared" si="69"/>
        <v>109</v>
      </c>
      <c r="C110" s="7">
        <f>IF($A110&gt;Inputs!$C$5,0,C109)</f>
        <v>2026.74123930352</v>
      </c>
      <c r="D110" s="7">
        <f t="shared" si="70"/>
        <v>330025.272784338</v>
      </c>
      <c r="E110" s="7">
        <f>D110*Inputs!$C$4/12</f>
        <v>1237.59477294127</v>
      </c>
      <c r="F110" s="7">
        <f t="shared" ref="F110:G110" si="114">C110-E110</f>
        <v>789.146466362256</v>
      </c>
      <c r="G110" s="7">
        <f t="shared" si="114"/>
        <v>329236.126317975</v>
      </c>
      <c r="H110" s="1">
        <f>Inputs!$C$8*(1-Inputs!$C$12)*(1+Inputs!$C$9)^(Output!A110-1)</f>
        <v>3800.75412914736</v>
      </c>
      <c r="I110" s="1">
        <f>Inputs!$C$10*(1-Inputs!$C$12)*(1+Inputs!$C$9)^(Output!$A110-1)</f>
        <v>0</v>
      </c>
      <c r="J110" s="1">
        <f>Inputs!$C$13*Inputs!$C$8*(1+Inputs!$C$9)^(Output!A110-1)</f>
        <v>193.916026997314</v>
      </c>
      <c r="K110" s="1">
        <f>'Key Variables'!$B$3*(1+Inputs!$C$16)^(Output!A110-1)</f>
        <v>598.021042588404</v>
      </c>
      <c r="L110" s="1">
        <f>'Key Variables'!$B$4*(1+Inputs!$C$18)^(Output!$A110-1)</f>
        <v>86.9848789219496</v>
      </c>
      <c r="M110" s="1">
        <f>'Key Variables'!$B$5*(1+Inputs!$C$20)^(Output!$A110-1)</f>
        <v>326.193295957311</v>
      </c>
      <c r="N110" s="1">
        <f>'Key Variables'!$B$6*(1+Inputs!$C$22)^(Output!$A110-1)</f>
        <v>108.731098652437</v>
      </c>
      <c r="O110" s="1">
        <f>'Key Variables'!$B$7*(1+Inputs!$C$24)^(Output!$A110-1)</f>
        <v>21.7462197304874</v>
      </c>
      <c r="P110" s="1">
        <f t="shared" si="68"/>
        <v>2465.16156629946</v>
      </c>
    </row>
    <row r="111" spans="1:16">
      <c r="A111">
        <f t="shared" si="82"/>
        <v>10</v>
      </c>
      <c r="B111" s="8">
        <f t="shared" si="69"/>
        <v>110</v>
      </c>
      <c r="C111" s="7">
        <f>IF($A111&gt;Inputs!$C$5,0,C110)</f>
        <v>2026.74123930352</v>
      </c>
      <c r="D111" s="7">
        <f t="shared" si="70"/>
        <v>329236.126317975</v>
      </c>
      <c r="E111" s="7">
        <f>D111*Inputs!$C$4/12</f>
        <v>1234.63547369241</v>
      </c>
      <c r="F111" s="7">
        <f t="shared" ref="F111:G111" si="115">C111-E111</f>
        <v>792.105765611115</v>
      </c>
      <c r="G111" s="7">
        <f t="shared" si="115"/>
        <v>328444.020552364</v>
      </c>
      <c r="H111" s="1">
        <f>Inputs!$C$8*(1-Inputs!$C$12)*(1+Inputs!$C$9)^(Output!A111-1)</f>
        <v>3800.75412914736</v>
      </c>
      <c r="I111" s="1">
        <f>Inputs!$C$10*(1-Inputs!$C$12)*(1+Inputs!$C$9)^(Output!$A111-1)</f>
        <v>0</v>
      </c>
      <c r="J111" s="1">
        <f>Inputs!$C$13*Inputs!$C$8*(1+Inputs!$C$9)^(Output!A111-1)</f>
        <v>193.916026997314</v>
      </c>
      <c r="K111" s="1">
        <f>'Key Variables'!$B$3*(1+Inputs!$C$16)^(Output!A111-1)</f>
        <v>598.021042588404</v>
      </c>
      <c r="L111" s="1">
        <f>'Key Variables'!$B$4*(1+Inputs!$C$18)^(Output!$A111-1)</f>
        <v>86.9848789219496</v>
      </c>
      <c r="M111" s="1">
        <f>'Key Variables'!$B$5*(1+Inputs!$C$20)^(Output!$A111-1)</f>
        <v>326.193295957311</v>
      </c>
      <c r="N111" s="1">
        <f>'Key Variables'!$B$6*(1+Inputs!$C$22)^(Output!$A111-1)</f>
        <v>108.731098652437</v>
      </c>
      <c r="O111" s="1">
        <f>'Key Variables'!$B$7*(1+Inputs!$C$24)^(Output!$A111-1)</f>
        <v>21.7462197304874</v>
      </c>
      <c r="P111" s="1">
        <f t="shared" si="68"/>
        <v>2465.16156629946</v>
      </c>
    </row>
    <row r="112" spans="1:16">
      <c r="A112">
        <f t="shared" si="82"/>
        <v>10</v>
      </c>
      <c r="B112" s="8">
        <f t="shared" si="69"/>
        <v>111</v>
      </c>
      <c r="C112" s="7">
        <f>IF($A112&gt;Inputs!$C$5,0,C111)</f>
        <v>2026.74123930352</v>
      </c>
      <c r="D112" s="7">
        <f t="shared" si="70"/>
        <v>328444.020552364</v>
      </c>
      <c r="E112" s="7">
        <f>D112*Inputs!$C$4/12</f>
        <v>1231.66507707137</v>
      </c>
      <c r="F112" s="7">
        <f t="shared" ref="F112:G112" si="116">C112-E112</f>
        <v>795.076162232156</v>
      </c>
      <c r="G112" s="7">
        <f t="shared" si="116"/>
        <v>327648.944390132</v>
      </c>
      <c r="H112" s="1">
        <f>Inputs!$C$8*(1-Inputs!$C$12)*(1+Inputs!$C$9)^(Output!A112-1)</f>
        <v>3800.75412914736</v>
      </c>
      <c r="I112" s="1">
        <f>Inputs!$C$10*(1-Inputs!$C$12)*(1+Inputs!$C$9)^(Output!$A112-1)</f>
        <v>0</v>
      </c>
      <c r="J112" s="1">
        <f>Inputs!$C$13*Inputs!$C$8*(1+Inputs!$C$9)^(Output!A112-1)</f>
        <v>193.916026997314</v>
      </c>
      <c r="K112" s="1">
        <f>'Key Variables'!$B$3*(1+Inputs!$C$16)^(Output!A112-1)</f>
        <v>598.021042588404</v>
      </c>
      <c r="L112" s="1">
        <f>'Key Variables'!$B$4*(1+Inputs!$C$18)^(Output!$A112-1)</f>
        <v>86.9848789219496</v>
      </c>
      <c r="M112" s="1">
        <f>'Key Variables'!$B$5*(1+Inputs!$C$20)^(Output!$A112-1)</f>
        <v>326.193295957311</v>
      </c>
      <c r="N112" s="1">
        <f>'Key Variables'!$B$6*(1+Inputs!$C$22)^(Output!$A112-1)</f>
        <v>108.731098652437</v>
      </c>
      <c r="O112" s="1">
        <f>'Key Variables'!$B$7*(1+Inputs!$C$24)^(Output!$A112-1)</f>
        <v>21.7462197304874</v>
      </c>
      <c r="P112" s="1">
        <f t="shared" si="68"/>
        <v>2465.16156629946</v>
      </c>
    </row>
    <row r="113" spans="1:16">
      <c r="A113">
        <f t="shared" si="82"/>
        <v>10</v>
      </c>
      <c r="B113" s="8">
        <f t="shared" si="69"/>
        <v>112</v>
      </c>
      <c r="C113" s="7">
        <f>IF($A113&gt;Inputs!$C$5,0,C112)</f>
        <v>2026.74123930352</v>
      </c>
      <c r="D113" s="7">
        <f t="shared" si="70"/>
        <v>327648.944390132</v>
      </c>
      <c r="E113" s="7">
        <f>D113*Inputs!$C$4/12</f>
        <v>1228.683541463</v>
      </c>
      <c r="F113" s="7">
        <f t="shared" ref="F113:G113" si="117">C113-E113</f>
        <v>798.057697840527</v>
      </c>
      <c r="G113" s="7">
        <f t="shared" si="117"/>
        <v>326850.886692292</v>
      </c>
      <c r="H113" s="1">
        <f>Inputs!$C$8*(1-Inputs!$C$12)*(1+Inputs!$C$9)^(Output!A113-1)</f>
        <v>3800.75412914736</v>
      </c>
      <c r="I113" s="1">
        <f>Inputs!$C$10*(1-Inputs!$C$12)*(1+Inputs!$C$9)^(Output!$A113-1)</f>
        <v>0</v>
      </c>
      <c r="J113" s="1">
        <f>Inputs!$C$13*Inputs!$C$8*(1+Inputs!$C$9)^(Output!A113-1)</f>
        <v>193.916026997314</v>
      </c>
      <c r="K113" s="1">
        <f>'Key Variables'!$B$3*(1+Inputs!$C$16)^(Output!A113-1)</f>
        <v>598.021042588404</v>
      </c>
      <c r="L113" s="1">
        <f>'Key Variables'!$B$4*(1+Inputs!$C$18)^(Output!$A113-1)</f>
        <v>86.9848789219496</v>
      </c>
      <c r="M113" s="1">
        <f>'Key Variables'!$B$5*(1+Inputs!$C$20)^(Output!$A113-1)</f>
        <v>326.193295957311</v>
      </c>
      <c r="N113" s="1">
        <f>'Key Variables'!$B$6*(1+Inputs!$C$22)^(Output!$A113-1)</f>
        <v>108.731098652437</v>
      </c>
      <c r="O113" s="1">
        <f>'Key Variables'!$B$7*(1+Inputs!$C$24)^(Output!$A113-1)</f>
        <v>21.7462197304874</v>
      </c>
      <c r="P113" s="1">
        <f t="shared" si="68"/>
        <v>2465.16156629946</v>
      </c>
    </row>
    <row r="114" spans="1:16">
      <c r="A114">
        <f t="shared" si="82"/>
        <v>10</v>
      </c>
      <c r="B114" s="8">
        <f t="shared" si="69"/>
        <v>113</v>
      </c>
      <c r="C114" s="7">
        <f>IF($A114&gt;Inputs!$C$5,0,C113)</f>
        <v>2026.74123930352</v>
      </c>
      <c r="D114" s="7">
        <f t="shared" si="70"/>
        <v>326850.886692292</v>
      </c>
      <c r="E114" s="7">
        <f>D114*Inputs!$C$4/12</f>
        <v>1225.69082509609</v>
      </c>
      <c r="F114" s="7">
        <f t="shared" ref="F114:G114" si="118">C114-E114</f>
        <v>801.050414207429</v>
      </c>
      <c r="G114" s="7">
        <f t="shared" si="118"/>
        <v>326049.836278084</v>
      </c>
      <c r="H114" s="1">
        <f>Inputs!$C$8*(1-Inputs!$C$12)*(1+Inputs!$C$9)^(Output!A114-1)</f>
        <v>3800.75412914736</v>
      </c>
      <c r="I114" s="1">
        <f>Inputs!$C$10*(1-Inputs!$C$12)*(1+Inputs!$C$9)^(Output!$A114-1)</f>
        <v>0</v>
      </c>
      <c r="J114" s="1">
        <f>Inputs!$C$13*Inputs!$C$8*(1+Inputs!$C$9)^(Output!A114-1)</f>
        <v>193.916026997314</v>
      </c>
      <c r="K114" s="1">
        <f>'Key Variables'!$B$3*(1+Inputs!$C$16)^(Output!A114-1)</f>
        <v>598.021042588404</v>
      </c>
      <c r="L114" s="1">
        <f>'Key Variables'!$B$4*(1+Inputs!$C$18)^(Output!$A114-1)</f>
        <v>86.9848789219496</v>
      </c>
      <c r="M114" s="1">
        <f>'Key Variables'!$B$5*(1+Inputs!$C$20)^(Output!$A114-1)</f>
        <v>326.193295957311</v>
      </c>
      <c r="N114" s="1">
        <f>'Key Variables'!$B$6*(1+Inputs!$C$22)^(Output!$A114-1)</f>
        <v>108.731098652437</v>
      </c>
      <c r="O114" s="1">
        <f>'Key Variables'!$B$7*(1+Inputs!$C$24)^(Output!$A114-1)</f>
        <v>21.7462197304874</v>
      </c>
      <c r="P114" s="1">
        <f t="shared" si="68"/>
        <v>2465.16156629946</v>
      </c>
    </row>
    <row r="115" spans="1:16">
      <c r="A115">
        <f t="shared" si="82"/>
        <v>10</v>
      </c>
      <c r="B115" s="8">
        <f t="shared" si="69"/>
        <v>114</v>
      </c>
      <c r="C115" s="7">
        <f>IF($A115&gt;Inputs!$C$5,0,C114)</f>
        <v>2026.74123930352</v>
      </c>
      <c r="D115" s="7">
        <f t="shared" si="70"/>
        <v>326049.836278084</v>
      </c>
      <c r="E115" s="7">
        <f>D115*Inputs!$C$4/12</f>
        <v>1222.68688604282</v>
      </c>
      <c r="F115" s="7">
        <f t="shared" ref="F115:G115" si="119">C115-E115</f>
        <v>804.054353260707</v>
      </c>
      <c r="G115" s="7">
        <f t="shared" si="119"/>
        <v>325245.781924823</v>
      </c>
      <c r="H115" s="1">
        <f>Inputs!$C$8*(1-Inputs!$C$12)*(1+Inputs!$C$9)^(Output!A115-1)</f>
        <v>3800.75412914736</v>
      </c>
      <c r="I115" s="1">
        <f>Inputs!$C$10*(1-Inputs!$C$12)*(1+Inputs!$C$9)^(Output!$A115-1)</f>
        <v>0</v>
      </c>
      <c r="J115" s="1">
        <f>Inputs!$C$13*Inputs!$C$8*(1+Inputs!$C$9)^(Output!A115-1)</f>
        <v>193.916026997314</v>
      </c>
      <c r="K115" s="1">
        <f>'Key Variables'!$B$3*(1+Inputs!$C$16)^(Output!A115-1)</f>
        <v>598.021042588404</v>
      </c>
      <c r="L115" s="1">
        <f>'Key Variables'!$B$4*(1+Inputs!$C$18)^(Output!$A115-1)</f>
        <v>86.9848789219496</v>
      </c>
      <c r="M115" s="1">
        <f>'Key Variables'!$B$5*(1+Inputs!$C$20)^(Output!$A115-1)</f>
        <v>326.193295957311</v>
      </c>
      <c r="N115" s="1">
        <f>'Key Variables'!$B$6*(1+Inputs!$C$22)^(Output!$A115-1)</f>
        <v>108.731098652437</v>
      </c>
      <c r="O115" s="1">
        <f>'Key Variables'!$B$7*(1+Inputs!$C$24)^(Output!$A115-1)</f>
        <v>21.7462197304874</v>
      </c>
      <c r="P115" s="1">
        <f t="shared" si="68"/>
        <v>2465.16156629946</v>
      </c>
    </row>
    <row r="116" spans="1:16">
      <c r="A116">
        <f t="shared" si="82"/>
        <v>10</v>
      </c>
      <c r="B116" s="8">
        <f t="shared" si="69"/>
        <v>115</v>
      </c>
      <c r="C116" s="7">
        <f>IF($A116&gt;Inputs!$C$5,0,C115)</f>
        <v>2026.74123930352</v>
      </c>
      <c r="D116" s="7">
        <f t="shared" si="70"/>
        <v>325245.781924823</v>
      </c>
      <c r="E116" s="7">
        <f>D116*Inputs!$C$4/12</f>
        <v>1219.67168221809</v>
      </c>
      <c r="F116" s="7">
        <f t="shared" ref="F116:G116" si="120">C116-E116</f>
        <v>807.069557085434</v>
      </c>
      <c r="G116" s="7">
        <f t="shared" si="120"/>
        <v>324438.712367738</v>
      </c>
      <c r="H116" s="1">
        <f>Inputs!$C$8*(1-Inputs!$C$12)*(1+Inputs!$C$9)^(Output!A116-1)</f>
        <v>3800.75412914736</v>
      </c>
      <c r="I116" s="1">
        <f>Inputs!$C$10*(1-Inputs!$C$12)*(1+Inputs!$C$9)^(Output!$A116-1)</f>
        <v>0</v>
      </c>
      <c r="J116" s="1">
        <f>Inputs!$C$13*Inputs!$C$8*(1+Inputs!$C$9)^(Output!A116-1)</f>
        <v>193.916026997314</v>
      </c>
      <c r="K116" s="1">
        <f>'Key Variables'!$B$3*(1+Inputs!$C$16)^(Output!A116-1)</f>
        <v>598.021042588404</v>
      </c>
      <c r="L116" s="1">
        <f>'Key Variables'!$B$4*(1+Inputs!$C$18)^(Output!$A116-1)</f>
        <v>86.9848789219496</v>
      </c>
      <c r="M116" s="1">
        <f>'Key Variables'!$B$5*(1+Inputs!$C$20)^(Output!$A116-1)</f>
        <v>326.193295957311</v>
      </c>
      <c r="N116" s="1">
        <f>'Key Variables'!$B$6*(1+Inputs!$C$22)^(Output!$A116-1)</f>
        <v>108.731098652437</v>
      </c>
      <c r="O116" s="1">
        <f>'Key Variables'!$B$7*(1+Inputs!$C$24)^(Output!$A116-1)</f>
        <v>21.7462197304874</v>
      </c>
      <c r="P116" s="1">
        <f t="shared" si="68"/>
        <v>2465.16156629946</v>
      </c>
    </row>
    <row r="117" spans="1:16">
      <c r="A117">
        <f t="shared" si="82"/>
        <v>10</v>
      </c>
      <c r="B117" s="8">
        <f t="shared" si="69"/>
        <v>116</v>
      </c>
      <c r="C117" s="7">
        <f>IF($A117&gt;Inputs!$C$5,0,C116)</f>
        <v>2026.74123930352</v>
      </c>
      <c r="D117" s="7">
        <f t="shared" si="70"/>
        <v>324438.712367738</v>
      </c>
      <c r="E117" s="7">
        <f>D117*Inputs!$C$4/12</f>
        <v>1216.64517137902</v>
      </c>
      <c r="F117" s="7">
        <f t="shared" ref="F117:G117" si="121">C117-E117</f>
        <v>810.096067924505</v>
      </c>
      <c r="G117" s="7">
        <f t="shared" si="121"/>
        <v>323628.616299813</v>
      </c>
      <c r="H117" s="1">
        <f>Inputs!$C$8*(1-Inputs!$C$12)*(1+Inputs!$C$9)^(Output!A117-1)</f>
        <v>3800.75412914736</v>
      </c>
      <c r="I117" s="1">
        <f>Inputs!$C$10*(1-Inputs!$C$12)*(1+Inputs!$C$9)^(Output!$A117-1)</f>
        <v>0</v>
      </c>
      <c r="J117" s="1">
        <f>Inputs!$C$13*Inputs!$C$8*(1+Inputs!$C$9)^(Output!A117-1)</f>
        <v>193.916026997314</v>
      </c>
      <c r="K117" s="1">
        <f>'Key Variables'!$B$3*(1+Inputs!$C$16)^(Output!A117-1)</f>
        <v>598.021042588404</v>
      </c>
      <c r="L117" s="1">
        <f>'Key Variables'!$B$4*(1+Inputs!$C$18)^(Output!$A117-1)</f>
        <v>86.9848789219496</v>
      </c>
      <c r="M117" s="1">
        <f>'Key Variables'!$B$5*(1+Inputs!$C$20)^(Output!$A117-1)</f>
        <v>326.193295957311</v>
      </c>
      <c r="N117" s="1">
        <f>'Key Variables'!$B$6*(1+Inputs!$C$22)^(Output!$A117-1)</f>
        <v>108.731098652437</v>
      </c>
      <c r="O117" s="1">
        <f>'Key Variables'!$B$7*(1+Inputs!$C$24)^(Output!$A117-1)</f>
        <v>21.7462197304874</v>
      </c>
      <c r="P117" s="1">
        <f t="shared" si="68"/>
        <v>2465.16156629946</v>
      </c>
    </row>
    <row r="118" spans="1:16">
      <c r="A118">
        <f t="shared" si="82"/>
        <v>10</v>
      </c>
      <c r="B118" s="8">
        <f t="shared" si="69"/>
        <v>117</v>
      </c>
      <c r="C118" s="7">
        <f>IF($A118&gt;Inputs!$C$5,0,C117)</f>
        <v>2026.74123930352</v>
      </c>
      <c r="D118" s="7">
        <f t="shared" si="70"/>
        <v>323628.616299813</v>
      </c>
      <c r="E118" s="7">
        <f>D118*Inputs!$C$4/12</f>
        <v>1213.6073111243</v>
      </c>
      <c r="F118" s="7">
        <f t="shared" ref="F118:G118" si="122">C118-E118</f>
        <v>813.133928179222</v>
      </c>
      <c r="G118" s="7">
        <f t="shared" si="122"/>
        <v>322815.482371634</v>
      </c>
      <c r="H118" s="1">
        <f>Inputs!$C$8*(1-Inputs!$C$12)*(1+Inputs!$C$9)^(Output!A118-1)</f>
        <v>3800.75412914736</v>
      </c>
      <c r="I118" s="1">
        <f>Inputs!$C$10*(1-Inputs!$C$12)*(1+Inputs!$C$9)^(Output!$A118-1)</f>
        <v>0</v>
      </c>
      <c r="J118" s="1">
        <f>Inputs!$C$13*Inputs!$C$8*(1+Inputs!$C$9)^(Output!A118-1)</f>
        <v>193.916026997314</v>
      </c>
      <c r="K118" s="1">
        <f>'Key Variables'!$B$3*(1+Inputs!$C$16)^(Output!A118-1)</f>
        <v>598.021042588404</v>
      </c>
      <c r="L118" s="1">
        <f>'Key Variables'!$B$4*(1+Inputs!$C$18)^(Output!$A118-1)</f>
        <v>86.9848789219496</v>
      </c>
      <c r="M118" s="1">
        <f>'Key Variables'!$B$5*(1+Inputs!$C$20)^(Output!$A118-1)</f>
        <v>326.193295957311</v>
      </c>
      <c r="N118" s="1">
        <f>'Key Variables'!$B$6*(1+Inputs!$C$22)^(Output!$A118-1)</f>
        <v>108.731098652437</v>
      </c>
      <c r="O118" s="1">
        <f>'Key Variables'!$B$7*(1+Inputs!$C$24)^(Output!$A118-1)</f>
        <v>21.7462197304874</v>
      </c>
      <c r="P118" s="1">
        <f t="shared" si="68"/>
        <v>2465.16156629946</v>
      </c>
    </row>
    <row r="119" spans="1:16">
      <c r="A119">
        <f t="shared" si="82"/>
        <v>10</v>
      </c>
      <c r="B119" s="8">
        <f t="shared" si="69"/>
        <v>118</v>
      </c>
      <c r="C119" s="7">
        <f>IF($A119&gt;Inputs!$C$5,0,C118)</f>
        <v>2026.74123930352</v>
      </c>
      <c r="D119" s="7">
        <f t="shared" si="70"/>
        <v>322815.482371634</v>
      </c>
      <c r="E119" s="7">
        <f>D119*Inputs!$C$4/12</f>
        <v>1210.55805889363</v>
      </c>
      <c r="F119" s="7">
        <f t="shared" ref="F119:G119" si="123">C119-E119</f>
        <v>816.183180409894</v>
      </c>
      <c r="G119" s="7">
        <f t="shared" si="123"/>
        <v>321999.299191224</v>
      </c>
      <c r="H119" s="1">
        <f>Inputs!$C$8*(1-Inputs!$C$12)*(1+Inputs!$C$9)^(Output!A119-1)</f>
        <v>3800.75412914736</v>
      </c>
      <c r="I119" s="1">
        <f>Inputs!$C$10*(1-Inputs!$C$12)*(1+Inputs!$C$9)^(Output!$A119-1)</f>
        <v>0</v>
      </c>
      <c r="J119" s="1">
        <f>Inputs!$C$13*Inputs!$C$8*(1+Inputs!$C$9)^(Output!A119-1)</f>
        <v>193.916026997314</v>
      </c>
      <c r="K119" s="1">
        <f>'Key Variables'!$B$3*(1+Inputs!$C$16)^(Output!A119-1)</f>
        <v>598.021042588404</v>
      </c>
      <c r="L119" s="1">
        <f>'Key Variables'!$B$4*(1+Inputs!$C$18)^(Output!$A119-1)</f>
        <v>86.9848789219496</v>
      </c>
      <c r="M119" s="1">
        <f>'Key Variables'!$B$5*(1+Inputs!$C$20)^(Output!$A119-1)</f>
        <v>326.193295957311</v>
      </c>
      <c r="N119" s="1">
        <f>'Key Variables'!$B$6*(1+Inputs!$C$22)^(Output!$A119-1)</f>
        <v>108.731098652437</v>
      </c>
      <c r="O119" s="1">
        <f>'Key Variables'!$B$7*(1+Inputs!$C$24)^(Output!$A119-1)</f>
        <v>21.7462197304874</v>
      </c>
      <c r="P119" s="1">
        <f t="shared" si="68"/>
        <v>2465.16156629946</v>
      </c>
    </row>
    <row r="120" spans="1:16">
      <c r="A120">
        <f t="shared" si="82"/>
        <v>10</v>
      </c>
      <c r="B120" s="8">
        <f t="shared" si="69"/>
        <v>119</v>
      </c>
      <c r="C120" s="7">
        <f>IF($A120&gt;Inputs!$C$5,0,C119)</f>
        <v>2026.74123930352</v>
      </c>
      <c r="D120" s="7">
        <f t="shared" si="70"/>
        <v>321999.299191224</v>
      </c>
      <c r="E120" s="7">
        <f>D120*Inputs!$C$4/12</f>
        <v>1207.49737196709</v>
      </c>
      <c r="F120" s="7">
        <f t="shared" ref="F120:G120" si="124">C120-E120</f>
        <v>819.243867336431</v>
      </c>
      <c r="G120" s="7">
        <f t="shared" si="124"/>
        <v>321180.055323888</v>
      </c>
      <c r="H120" s="1">
        <f>Inputs!$C$8*(1-Inputs!$C$12)*(1+Inputs!$C$9)^(Output!A120-1)</f>
        <v>3800.75412914736</v>
      </c>
      <c r="I120" s="1">
        <f>Inputs!$C$10*(1-Inputs!$C$12)*(1+Inputs!$C$9)^(Output!$A120-1)</f>
        <v>0</v>
      </c>
      <c r="J120" s="1">
        <f>Inputs!$C$13*Inputs!$C$8*(1+Inputs!$C$9)^(Output!A120-1)</f>
        <v>193.916026997314</v>
      </c>
      <c r="K120" s="1">
        <f>'Key Variables'!$B$3*(1+Inputs!$C$16)^(Output!A120-1)</f>
        <v>598.021042588404</v>
      </c>
      <c r="L120" s="1">
        <f>'Key Variables'!$B$4*(1+Inputs!$C$18)^(Output!$A120-1)</f>
        <v>86.9848789219496</v>
      </c>
      <c r="M120" s="1">
        <f>'Key Variables'!$B$5*(1+Inputs!$C$20)^(Output!$A120-1)</f>
        <v>326.193295957311</v>
      </c>
      <c r="N120" s="1">
        <f>'Key Variables'!$B$6*(1+Inputs!$C$22)^(Output!$A120-1)</f>
        <v>108.731098652437</v>
      </c>
      <c r="O120" s="1">
        <f>'Key Variables'!$B$7*(1+Inputs!$C$24)^(Output!$A120-1)</f>
        <v>21.7462197304874</v>
      </c>
      <c r="P120" s="1">
        <f t="shared" si="68"/>
        <v>2465.16156629946</v>
      </c>
    </row>
    <row r="121" spans="1:16">
      <c r="A121">
        <f t="shared" si="82"/>
        <v>10</v>
      </c>
      <c r="B121" s="8">
        <f t="shared" si="69"/>
        <v>120</v>
      </c>
      <c r="C121" s="7">
        <f>IF($A121&gt;Inputs!$C$5,0,C120)</f>
        <v>2026.74123930352</v>
      </c>
      <c r="D121" s="7">
        <f t="shared" si="70"/>
        <v>321180.055323888</v>
      </c>
      <c r="E121" s="7">
        <f>D121*Inputs!$C$4/12</f>
        <v>1204.42520746458</v>
      </c>
      <c r="F121" s="7">
        <f t="shared" ref="F121:G121" si="125">C121-E121</f>
        <v>822.316031838943</v>
      </c>
      <c r="G121" s="7">
        <f t="shared" si="125"/>
        <v>320357.739292049</v>
      </c>
      <c r="H121" s="1">
        <f>Inputs!$C$8*(1-Inputs!$C$12)*(1+Inputs!$C$9)^(Output!A121-1)</f>
        <v>3800.75412914736</v>
      </c>
      <c r="I121" s="1">
        <f>Inputs!$C$10*(1-Inputs!$C$12)*(1+Inputs!$C$9)^(Output!$A121-1)</f>
        <v>0</v>
      </c>
      <c r="J121" s="1">
        <f>Inputs!$C$13*Inputs!$C$8*(1+Inputs!$C$9)^(Output!A121-1)</f>
        <v>193.916026997314</v>
      </c>
      <c r="K121" s="1">
        <f>'Key Variables'!$B$3*(1+Inputs!$C$16)^(Output!A121-1)</f>
        <v>598.021042588404</v>
      </c>
      <c r="L121" s="1">
        <f>'Key Variables'!$B$4*(1+Inputs!$C$18)^(Output!$A121-1)</f>
        <v>86.9848789219496</v>
      </c>
      <c r="M121" s="1">
        <f>'Key Variables'!$B$5*(1+Inputs!$C$20)^(Output!$A121-1)</f>
        <v>326.193295957311</v>
      </c>
      <c r="N121" s="1">
        <f>'Key Variables'!$B$6*(1+Inputs!$C$22)^(Output!$A121-1)</f>
        <v>108.731098652437</v>
      </c>
      <c r="O121" s="1">
        <f>'Key Variables'!$B$7*(1+Inputs!$C$24)^(Output!$A121-1)</f>
        <v>21.7462197304874</v>
      </c>
      <c r="P121" s="1">
        <f t="shared" si="68"/>
        <v>2465.16156629946</v>
      </c>
    </row>
    <row r="122" spans="1:16">
      <c r="A122">
        <f t="shared" si="82"/>
        <v>11</v>
      </c>
      <c r="B122" s="8">
        <f t="shared" si="69"/>
        <v>121</v>
      </c>
      <c r="C122" s="7">
        <f>IF($A122&gt;Inputs!$C$5,0,C121)</f>
        <v>2026.74123930352</v>
      </c>
      <c r="D122" s="7">
        <f t="shared" si="70"/>
        <v>320357.739292049</v>
      </c>
      <c r="E122" s="7">
        <f>D122*Inputs!$C$4/12</f>
        <v>1201.34152234518</v>
      </c>
      <c r="F122" s="7">
        <f t="shared" ref="F122:G122" si="126">C122-E122</f>
        <v>825.399716958339</v>
      </c>
      <c r="G122" s="7">
        <f t="shared" si="126"/>
        <v>319532.339575091</v>
      </c>
      <c r="H122" s="1">
        <f>Inputs!$C$8*(1-Inputs!$C$12)*(1+Inputs!$C$9)^(Output!A122-1)</f>
        <v>3990.79183560473</v>
      </c>
      <c r="I122" s="1">
        <f>Inputs!$C$10*(1-Inputs!$C$12)*(1+Inputs!$C$9)^(Output!$A122-1)</f>
        <v>0</v>
      </c>
      <c r="J122" s="1">
        <f>Inputs!$C$13*Inputs!$C$8*(1+Inputs!$C$9)^(Output!A122-1)</f>
        <v>203.61182834718</v>
      </c>
      <c r="K122" s="1">
        <f>'Key Variables'!$B$3*(1+Inputs!$C$16)^(Output!A122-1)</f>
        <v>615.961673866056</v>
      </c>
      <c r="L122" s="1">
        <f>'Key Variables'!$B$4*(1+Inputs!$C$18)^(Output!$A122-1)</f>
        <v>89.5944252896081</v>
      </c>
      <c r="M122" s="1">
        <f>'Key Variables'!$B$5*(1+Inputs!$C$20)^(Output!$A122-1)</f>
        <v>335.97909483603</v>
      </c>
      <c r="N122" s="1">
        <f>'Key Variables'!$B$6*(1+Inputs!$C$22)^(Output!$A122-1)</f>
        <v>111.99303161201</v>
      </c>
      <c r="O122" s="1">
        <f>'Key Variables'!$B$7*(1+Inputs!$C$24)^(Output!$A122-1)</f>
        <v>22.398606322402</v>
      </c>
      <c r="P122" s="1">
        <f t="shared" si="68"/>
        <v>2611.25317533144</v>
      </c>
    </row>
    <row r="123" spans="1:16">
      <c r="A123">
        <f t="shared" si="82"/>
        <v>11</v>
      </c>
      <c r="B123" s="8">
        <f t="shared" si="69"/>
        <v>122</v>
      </c>
      <c r="C123" s="7">
        <f>IF($A123&gt;Inputs!$C$5,0,C122)</f>
        <v>2026.74123930352</v>
      </c>
      <c r="D123" s="7">
        <f t="shared" si="70"/>
        <v>319532.339575091</v>
      </c>
      <c r="E123" s="7">
        <f>D123*Inputs!$C$4/12</f>
        <v>1198.24627340659</v>
      </c>
      <c r="F123" s="7">
        <f t="shared" ref="F123:G123" si="127">C123-E123</f>
        <v>828.494965896932</v>
      </c>
      <c r="G123" s="7">
        <f t="shared" si="127"/>
        <v>318703.844609194</v>
      </c>
      <c r="H123" s="1">
        <f>Inputs!$C$8*(1-Inputs!$C$12)*(1+Inputs!$C$9)^(Output!A123-1)</f>
        <v>3990.79183560473</v>
      </c>
      <c r="I123" s="1">
        <f>Inputs!$C$10*(1-Inputs!$C$12)*(1+Inputs!$C$9)^(Output!$A123-1)</f>
        <v>0</v>
      </c>
      <c r="J123" s="1">
        <f>Inputs!$C$13*Inputs!$C$8*(1+Inputs!$C$9)^(Output!A123-1)</f>
        <v>203.61182834718</v>
      </c>
      <c r="K123" s="1">
        <f>'Key Variables'!$B$3*(1+Inputs!$C$16)^(Output!A123-1)</f>
        <v>615.961673866056</v>
      </c>
      <c r="L123" s="1">
        <f>'Key Variables'!$B$4*(1+Inputs!$C$18)^(Output!$A123-1)</f>
        <v>89.5944252896081</v>
      </c>
      <c r="M123" s="1">
        <f>'Key Variables'!$B$5*(1+Inputs!$C$20)^(Output!$A123-1)</f>
        <v>335.97909483603</v>
      </c>
      <c r="N123" s="1">
        <f>'Key Variables'!$B$6*(1+Inputs!$C$22)^(Output!$A123-1)</f>
        <v>111.99303161201</v>
      </c>
      <c r="O123" s="1">
        <f>'Key Variables'!$B$7*(1+Inputs!$C$24)^(Output!$A123-1)</f>
        <v>22.398606322402</v>
      </c>
      <c r="P123" s="1">
        <f t="shared" si="68"/>
        <v>2611.25317533144</v>
      </c>
    </row>
    <row r="124" spans="1:16">
      <c r="A124">
        <f t="shared" si="82"/>
        <v>11</v>
      </c>
      <c r="B124" s="8">
        <f t="shared" si="69"/>
        <v>123</v>
      </c>
      <c r="C124" s="7">
        <f>IF($A124&gt;Inputs!$C$5,0,C123)</f>
        <v>2026.74123930352</v>
      </c>
      <c r="D124" s="7">
        <f t="shared" si="70"/>
        <v>318703.844609194</v>
      </c>
      <c r="E124" s="7">
        <f>D124*Inputs!$C$4/12</f>
        <v>1195.13941728448</v>
      </c>
      <c r="F124" s="7">
        <f t="shared" ref="F124:G124" si="128">C124-E124</f>
        <v>831.601822019046</v>
      </c>
      <c r="G124" s="7">
        <f t="shared" si="128"/>
        <v>317872.242787175</v>
      </c>
      <c r="H124" s="1">
        <f>Inputs!$C$8*(1-Inputs!$C$12)*(1+Inputs!$C$9)^(Output!A124-1)</f>
        <v>3990.79183560473</v>
      </c>
      <c r="I124" s="1">
        <f>Inputs!$C$10*(1-Inputs!$C$12)*(1+Inputs!$C$9)^(Output!$A124-1)</f>
        <v>0</v>
      </c>
      <c r="J124" s="1">
        <f>Inputs!$C$13*Inputs!$C$8*(1+Inputs!$C$9)^(Output!A124-1)</f>
        <v>203.61182834718</v>
      </c>
      <c r="K124" s="1">
        <f>'Key Variables'!$B$3*(1+Inputs!$C$16)^(Output!A124-1)</f>
        <v>615.961673866056</v>
      </c>
      <c r="L124" s="1">
        <f>'Key Variables'!$B$4*(1+Inputs!$C$18)^(Output!$A124-1)</f>
        <v>89.5944252896081</v>
      </c>
      <c r="M124" s="1">
        <f>'Key Variables'!$B$5*(1+Inputs!$C$20)^(Output!$A124-1)</f>
        <v>335.97909483603</v>
      </c>
      <c r="N124" s="1">
        <f>'Key Variables'!$B$6*(1+Inputs!$C$22)^(Output!$A124-1)</f>
        <v>111.99303161201</v>
      </c>
      <c r="O124" s="1">
        <f>'Key Variables'!$B$7*(1+Inputs!$C$24)^(Output!$A124-1)</f>
        <v>22.398606322402</v>
      </c>
      <c r="P124" s="1">
        <f t="shared" si="68"/>
        <v>2611.25317533144</v>
      </c>
    </row>
    <row r="125" spans="1:16">
      <c r="A125">
        <f t="shared" si="82"/>
        <v>11</v>
      </c>
      <c r="B125" s="8">
        <f t="shared" si="69"/>
        <v>124</v>
      </c>
      <c r="C125" s="7">
        <f>IF($A125&gt;Inputs!$C$5,0,C124)</f>
        <v>2026.74123930352</v>
      </c>
      <c r="D125" s="7">
        <f t="shared" si="70"/>
        <v>317872.242787175</v>
      </c>
      <c r="E125" s="7">
        <f>D125*Inputs!$C$4/12</f>
        <v>1192.02091045191</v>
      </c>
      <c r="F125" s="7">
        <f t="shared" ref="F125:G125" si="129">C125-E125</f>
        <v>834.720328851617</v>
      </c>
      <c r="G125" s="7">
        <f t="shared" si="129"/>
        <v>317037.522458323</v>
      </c>
      <c r="H125" s="1">
        <f>Inputs!$C$8*(1-Inputs!$C$12)*(1+Inputs!$C$9)^(Output!A125-1)</f>
        <v>3990.79183560473</v>
      </c>
      <c r="I125" s="1">
        <f>Inputs!$C$10*(1-Inputs!$C$12)*(1+Inputs!$C$9)^(Output!$A125-1)</f>
        <v>0</v>
      </c>
      <c r="J125" s="1">
        <f>Inputs!$C$13*Inputs!$C$8*(1+Inputs!$C$9)^(Output!A125-1)</f>
        <v>203.61182834718</v>
      </c>
      <c r="K125" s="1">
        <f>'Key Variables'!$B$3*(1+Inputs!$C$16)^(Output!A125-1)</f>
        <v>615.961673866056</v>
      </c>
      <c r="L125" s="1">
        <f>'Key Variables'!$B$4*(1+Inputs!$C$18)^(Output!$A125-1)</f>
        <v>89.5944252896081</v>
      </c>
      <c r="M125" s="1">
        <f>'Key Variables'!$B$5*(1+Inputs!$C$20)^(Output!$A125-1)</f>
        <v>335.97909483603</v>
      </c>
      <c r="N125" s="1">
        <f>'Key Variables'!$B$6*(1+Inputs!$C$22)^(Output!$A125-1)</f>
        <v>111.99303161201</v>
      </c>
      <c r="O125" s="1">
        <f>'Key Variables'!$B$7*(1+Inputs!$C$24)^(Output!$A125-1)</f>
        <v>22.398606322402</v>
      </c>
      <c r="P125" s="1">
        <f t="shared" si="68"/>
        <v>2611.25317533144</v>
      </c>
    </row>
    <row r="126" spans="1:16">
      <c r="A126">
        <f t="shared" si="82"/>
        <v>11</v>
      </c>
      <c r="B126" s="8">
        <f t="shared" si="69"/>
        <v>125</v>
      </c>
      <c r="C126" s="7">
        <f>IF($A126&gt;Inputs!$C$5,0,C125)</f>
        <v>2026.74123930352</v>
      </c>
      <c r="D126" s="7">
        <f t="shared" si="70"/>
        <v>317037.522458323</v>
      </c>
      <c r="E126" s="7">
        <f>D126*Inputs!$C$4/12</f>
        <v>1188.89070921871</v>
      </c>
      <c r="F126" s="7">
        <f t="shared" ref="F126:G126" si="130">C126-E126</f>
        <v>837.850530084811</v>
      </c>
      <c r="G126" s="7">
        <f t="shared" si="130"/>
        <v>316199.671928238</v>
      </c>
      <c r="H126" s="1">
        <f>Inputs!$C$8*(1-Inputs!$C$12)*(1+Inputs!$C$9)^(Output!A126-1)</f>
        <v>3990.79183560473</v>
      </c>
      <c r="I126" s="1">
        <f>Inputs!$C$10*(1-Inputs!$C$12)*(1+Inputs!$C$9)^(Output!$A126-1)</f>
        <v>0</v>
      </c>
      <c r="J126" s="1">
        <f>Inputs!$C$13*Inputs!$C$8*(1+Inputs!$C$9)^(Output!A126-1)</f>
        <v>203.61182834718</v>
      </c>
      <c r="K126" s="1">
        <f>'Key Variables'!$B$3*(1+Inputs!$C$16)^(Output!A126-1)</f>
        <v>615.961673866056</v>
      </c>
      <c r="L126" s="1">
        <f>'Key Variables'!$B$4*(1+Inputs!$C$18)^(Output!$A126-1)</f>
        <v>89.5944252896081</v>
      </c>
      <c r="M126" s="1">
        <f>'Key Variables'!$B$5*(1+Inputs!$C$20)^(Output!$A126-1)</f>
        <v>335.97909483603</v>
      </c>
      <c r="N126" s="1">
        <f>'Key Variables'!$B$6*(1+Inputs!$C$22)^(Output!$A126-1)</f>
        <v>111.99303161201</v>
      </c>
      <c r="O126" s="1">
        <f>'Key Variables'!$B$7*(1+Inputs!$C$24)^(Output!$A126-1)</f>
        <v>22.398606322402</v>
      </c>
      <c r="P126" s="1">
        <f t="shared" si="68"/>
        <v>2611.25317533144</v>
      </c>
    </row>
    <row r="127" spans="1:16">
      <c r="A127">
        <f t="shared" si="82"/>
        <v>11</v>
      </c>
      <c r="B127" s="8">
        <f t="shared" si="69"/>
        <v>126</v>
      </c>
      <c r="C127" s="7">
        <f>IF($A127&gt;Inputs!$C$5,0,C126)</f>
        <v>2026.74123930352</v>
      </c>
      <c r="D127" s="7">
        <f t="shared" si="70"/>
        <v>316199.671928238</v>
      </c>
      <c r="E127" s="7">
        <f>D127*Inputs!$C$4/12</f>
        <v>1185.74876973089</v>
      </c>
      <c r="F127" s="7">
        <f t="shared" ref="F127:G127" si="131">C127-E127</f>
        <v>840.992469572629</v>
      </c>
      <c r="G127" s="7">
        <f t="shared" si="131"/>
        <v>315358.679458666</v>
      </c>
      <c r="H127" s="1">
        <f>Inputs!$C$8*(1-Inputs!$C$12)*(1+Inputs!$C$9)^(Output!A127-1)</f>
        <v>3990.79183560473</v>
      </c>
      <c r="I127" s="1">
        <f>Inputs!$C$10*(1-Inputs!$C$12)*(1+Inputs!$C$9)^(Output!$A127-1)</f>
        <v>0</v>
      </c>
      <c r="J127" s="1">
        <f>Inputs!$C$13*Inputs!$C$8*(1+Inputs!$C$9)^(Output!A127-1)</f>
        <v>203.61182834718</v>
      </c>
      <c r="K127" s="1">
        <f>'Key Variables'!$B$3*(1+Inputs!$C$16)^(Output!A127-1)</f>
        <v>615.961673866056</v>
      </c>
      <c r="L127" s="1">
        <f>'Key Variables'!$B$4*(1+Inputs!$C$18)^(Output!$A127-1)</f>
        <v>89.5944252896081</v>
      </c>
      <c r="M127" s="1">
        <f>'Key Variables'!$B$5*(1+Inputs!$C$20)^(Output!$A127-1)</f>
        <v>335.97909483603</v>
      </c>
      <c r="N127" s="1">
        <f>'Key Variables'!$B$6*(1+Inputs!$C$22)^(Output!$A127-1)</f>
        <v>111.99303161201</v>
      </c>
      <c r="O127" s="1">
        <f>'Key Variables'!$B$7*(1+Inputs!$C$24)^(Output!$A127-1)</f>
        <v>22.398606322402</v>
      </c>
      <c r="P127" s="1">
        <f t="shared" si="68"/>
        <v>2611.25317533144</v>
      </c>
    </row>
    <row r="128" spans="1:16">
      <c r="A128">
        <f t="shared" si="82"/>
        <v>11</v>
      </c>
      <c r="B128" s="8">
        <f t="shared" si="69"/>
        <v>127</v>
      </c>
      <c r="C128" s="7">
        <f>IF($A128&gt;Inputs!$C$5,0,C127)</f>
        <v>2026.74123930352</v>
      </c>
      <c r="D128" s="7">
        <f t="shared" si="70"/>
        <v>315358.679458666</v>
      </c>
      <c r="E128" s="7">
        <f>D128*Inputs!$C$4/12</f>
        <v>1182.59504797</v>
      </c>
      <c r="F128" s="7">
        <f t="shared" ref="F128:G128" si="132">C128-E128</f>
        <v>844.146191333526</v>
      </c>
      <c r="G128" s="7">
        <f t="shared" si="132"/>
        <v>314514.533267332</v>
      </c>
      <c r="H128" s="1">
        <f>Inputs!$C$8*(1-Inputs!$C$12)*(1+Inputs!$C$9)^(Output!A128-1)</f>
        <v>3990.79183560473</v>
      </c>
      <c r="I128" s="1">
        <f>Inputs!$C$10*(1-Inputs!$C$12)*(1+Inputs!$C$9)^(Output!$A128-1)</f>
        <v>0</v>
      </c>
      <c r="J128" s="1">
        <f>Inputs!$C$13*Inputs!$C$8*(1+Inputs!$C$9)^(Output!A128-1)</f>
        <v>203.61182834718</v>
      </c>
      <c r="K128" s="1">
        <f>'Key Variables'!$B$3*(1+Inputs!$C$16)^(Output!A128-1)</f>
        <v>615.961673866056</v>
      </c>
      <c r="L128" s="1">
        <f>'Key Variables'!$B$4*(1+Inputs!$C$18)^(Output!$A128-1)</f>
        <v>89.5944252896081</v>
      </c>
      <c r="M128" s="1">
        <f>'Key Variables'!$B$5*(1+Inputs!$C$20)^(Output!$A128-1)</f>
        <v>335.97909483603</v>
      </c>
      <c r="N128" s="1">
        <f>'Key Variables'!$B$6*(1+Inputs!$C$22)^(Output!$A128-1)</f>
        <v>111.99303161201</v>
      </c>
      <c r="O128" s="1">
        <f>'Key Variables'!$B$7*(1+Inputs!$C$24)^(Output!$A128-1)</f>
        <v>22.398606322402</v>
      </c>
      <c r="P128" s="1">
        <f t="shared" si="68"/>
        <v>2611.25317533144</v>
      </c>
    </row>
    <row r="129" spans="1:16">
      <c r="A129">
        <f t="shared" si="82"/>
        <v>11</v>
      </c>
      <c r="B129" s="8">
        <f t="shared" si="69"/>
        <v>128</v>
      </c>
      <c r="C129" s="7">
        <f>IF($A129&gt;Inputs!$C$5,0,C128)</f>
        <v>2026.74123930352</v>
      </c>
      <c r="D129" s="7">
        <f t="shared" si="70"/>
        <v>314514.533267332</v>
      </c>
      <c r="E129" s="7">
        <f>D129*Inputs!$C$4/12</f>
        <v>1179.4294997525</v>
      </c>
      <c r="F129" s="7">
        <f t="shared" ref="F129:G129" si="133">C129-E129</f>
        <v>847.311739551027</v>
      </c>
      <c r="G129" s="7">
        <f t="shared" si="133"/>
        <v>313667.221527781</v>
      </c>
      <c r="H129" s="1">
        <f>Inputs!$C$8*(1-Inputs!$C$12)*(1+Inputs!$C$9)^(Output!A129-1)</f>
        <v>3990.79183560473</v>
      </c>
      <c r="I129" s="1">
        <f>Inputs!$C$10*(1-Inputs!$C$12)*(1+Inputs!$C$9)^(Output!$A129-1)</f>
        <v>0</v>
      </c>
      <c r="J129" s="1">
        <f>Inputs!$C$13*Inputs!$C$8*(1+Inputs!$C$9)^(Output!A129-1)</f>
        <v>203.61182834718</v>
      </c>
      <c r="K129" s="1">
        <f>'Key Variables'!$B$3*(1+Inputs!$C$16)^(Output!A129-1)</f>
        <v>615.961673866056</v>
      </c>
      <c r="L129" s="1">
        <f>'Key Variables'!$B$4*(1+Inputs!$C$18)^(Output!$A129-1)</f>
        <v>89.5944252896081</v>
      </c>
      <c r="M129" s="1">
        <f>'Key Variables'!$B$5*(1+Inputs!$C$20)^(Output!$A129-1)</f>
        <v>335.97909483603</v>
      </c>
      <c r="N129" s="1">
        <f>'Key Variables'!$B$6*(1+Inputs!$C$22)^(Output!$A129-1)</f>
        <v>111.99303161201</v>
      </c>
      <c r="O129" s="1">
        <f>'Key Variables'!$B$7*(1+Inputs!$C$24)^(Output!$A129-1)</f>
        <v>22.398606322402</v>
      </c>
      <c r="P129" s="1">
        <f t="shared" si="68"/>
        <v>2611.25317533144</v>
      </c>
    </row>
    <row r="130" spans="1:16">
      <c r="A130">
        <f t="shared" si="82"/>
        <v>11</v>
      </c>
      <c r="B130" s="8">
        <f t="shared" si="69"/>
        <v>129</v>
      </c>
      <c r="C130" s="7">
        <f>IF($A130&gt;Inputs!$C$5,0,C129)</f>
        <v>2026.74123930352</v>
      </c>
      <c r="D130" s="7">
        <f t="shared" si="70"/>
        <v>313667.221527781</v>
      </c>
      <c r="E130" s="7">
        <f>D130*Inputs!$C$4/12</f>
        <v>1176.25208072918</v>
      </c>
      <c r="F130" s="7">
        <f t="shared" ref="F130:G130" si="134">C130-E130</f>
        <v>850.489158574343</v>
      </c>
      <c r="G130" s="7">
        <f t="shared" si="134"/>
        <v>312816.732369207</v>
      </c>
      <c r="H130" s="1">
        <f>Inputs!$C$8*(1-Inputs!$C$12)*(1+Inputs!$C$9)^(Output!A130-1)</f>
        <v>3990.79183560473</v>
      </c>
      <c r="I130" s="1">
        <f>Inputs!$C$10*(1-Inputs!$C$12)*(1+Inputs!$C$9)^(Output!$A130-1)</f>
        <v>0</v>
      </c>
      <c r="J130" s="1">
        <f>Inputs!$C$13*Inputs!$C$8*(1+Inputs!$C$9)^(Output!A130-1)</f>
        <v>203.61182834718</v>
      </c>
      <c r="K130" s="1">
        <f>'Key Variables'!$B$3*(1+Inputs!$C$16)^(Output!A130-1)</f>
        <v>615.961673866056</v>
      </c>
      <c r="L130" s="1">
        <f>'Key Variables'!$B$4*(1+Inputs!$C$18)^(Output!$A130-1)</f>
        <v>89.5944252896081</v>
      </c>
      <c r="M130" s="1">
        <f>'Key Variables'!$B$5*(1+Inputs!$C$20)^(Output!$A130-1)</f>
        <v>335.97909483603</v>
      </c>
      <c r="N130" s="1">
        <f>'Key Variables'!$B$6*(1+Inputs!$C$22)^(Output!$A130-1)</f>
        <v>111.99303161201</v>
      </c>
      <c r="O130" s="1">
        <f>'Key Variables'!$B$7*(1+Inputs!$C$24)^(Output!$A130-1)</f>
        <v>22.398606322402</v>
      </c>
      <c r="P130" s="1">
        <f t="shared" si="68"/>
        <v>2611.25317533144</v>
      </c>
    </row>
    <row r="131" spans="1:16">
      <c r="A131">
        <f t="shared" si="82"/>
        <v>11</v>
      </c>
      <c r="B131" s="8">
        <f t="shared" si="69"/>
        <v>130</v>
      </c>
      <c r="C131" s="7">
        <f>IF($A131&gt;Inputs!$C$5,0,C130)</f>
        <v>2026.74123930352</v>
      </c>
      <c r="D131" s="7">
        <f t="shared" si="70"/>
        <v>312816.732369207</v>
      </c>
      <c r="E131" s="7">
        <f>D131*Inputs!$C$4/12</f>
        <v>1173.06274638453</v>
      </c>
      <c r="F131" s="7">
        <f t="shared" ref="F131:G131" si="135">C131-E131</f>
        <v>853.678492918997</v>
      </c>
      <c r="G131" s="7">
        <f t="shared" si="135"/>
        <v>311963.053876288</v>
      </c>
      <c r="H131" s="1">
        <f>Inputs!$C$8*(1-Inputs!$C$12)*(1+Inputs!$C$9)^(Output!A131-1)</f>
        <v>3990.79183560473</v>
      </c>
      <c r="I131" s="1">
        <f>Inputs!$C$10*(1-Inputs!$C$12)*(1+Inputs!$C$9)^(Output!$A131-1)</f>
        <v>0</v>
      </c>
      <c r="J131" s="1">
        <f>Inputs!$C$13*Inputs!$C$8*(1+Inputs!$C$9)^(Output!A131-1)</f>
        <v>203.61182834718</v>
      </c>
      <c r="K131" s="1">
        <f>'Key Variables'!$B$3*(1+Inputs!$C$16)^(Output!A131-1)</f>
        <v>615.961673866056</v>
      </c>
      <c r="L131" s="1">
        <f>'Key Variables'!$B$4*(1+Inputs!$C$18)^(Output!$A131-1)</f>
        <v>89.5944252896081</v>
      </c>
      <c r="M131" s="1">
        <f>'Key Variables'!$B$5*(1+Inputs!$C$20)^(Output!$A131-1)</f>
        <v>335.97909483603</v>
      </c>
      <c r="N131" s="1">
        <f>'Key Variables'!$B$6*(1+Inputs!$C$22)^(Output!$A131-1)</f>
        <v>111.99303161201</v>
      </c>
      <c r="O131" s="1">
        <f>'Key Variables'!$B$7*(1+Inputs!$C$24)^(Output!$A131-1)</f>
        <v>22.398606322402</v>
      </c>
      <c r="P131" s="1">
        <f t="shared" ref="P131:P194" si="136">H131+I131-J131-K131-L131-M131-N131-O131</f>
        <v>2611.25317533144</v>
      </c>
    </row>
    <row r="132" spans="1:16">
      <c r="A132">
        <f t="shared" si="82"/>
        <v>11</v>
      </c>
      <c r="B132" s="8">
        <f t="shared" ref="B132:B195" si="137">B131+1</f>
        <v>131</v>
      </c>
      <c r="C132" s="7">
        <f>IF($A132&gt;Inputs!$C$5,0,C131)</f>
        <v>2026.74123930352</v>
      </c>
      <c r="D132" s="7">
        <f t="shared" ref="D132:D195" si="138">G131</f>
        <v>311963.053876288</v>
      </c>
      <c r="E132" s="7">
        <f>D132*Inputs!$C$4/12</f>
        <v>1169.86145203608</v>
      </c>
      <c r="F132" s="7">
        <f t="shared" ref="F132:G132" si="139">C132-E132</f>
        <v>856.879787267443</v>
      </c>
      <c r="G132" s="7">
        <f t="shared" si="139"/>
        <v>311106.17408902</v>
      </c>
      <c r="H132" s="1">
        <f>Inputs!$C$8*(1-Inputs!$C$12)*(1+Inputs!$C$9)^(Output!A132-1)</f>
        <v>3990.79183560473</v>
      </c>
      <c r="I132" s="1">
        <f>Inputs!$C$10*(1-Inputs!$C$12)*(1+Inputs!$C$9)^(Output!$A132-1)</f>
        <v>0</v>
      </c>
      <c r="J132" s="1">
        <f>Inputs!$C$13*Inputs!$C$8*(1+Inputs!$C$9)^(Output!A132-1)</f>
        <v>203.61182834718</v>
      </c>
      <c r="K132" s="1">
        <f>'Key Variables'!$B$3*(1+Inputs!$C$16)^(Output!A132-1)</f>
        <v>615.961673866056</v>
      </c>
      <c r="L132" s="1">
        <f>'Key Variables'!$B$4*(1+Inputs!$C$18)^(Output!$A132-1)</f>
        <v>89.5944252896081</v>
      </c>
      <c r="M132" s="1">
        <f>'Key Variables'!$B$5*(1+Inputs!$C$20)^(Output!$A132-1)</f>
        <v>335.97909483603</v>
      </c>
      <c r="N132" s="1">
        <f>'Key Variables'!$B$6*(1+Inputs!$C$22)^(Output!$A132-1)</f>
        <v>111.99303161201</v>
      </c>
      <c r="O132" s="1">
        <f>'Key Variables'!$B$7*(1+Inputs!$C$24)^(Output!$A132-1)</f>
        <v>22.398606322402</v>
      </c>
      <c r="P132" s="1">
        <f t="shared" si="136"/>
        <v>2611.25317533144</v>
      </c>
    </row>
    <row r="133" spans="1:16">
      <c r="A133">
        <f t="shared" si="82"/>
        <v>11</v>
      </c>
      <c r="B133" s="8">
        <f t="shared" si="137"/>
        <v>132</v>
      </c>
      <c r="C133" s="7">
        <f>IF($A133&gt;Inputs!$C$5,0,C132)</f>
        <v>2026.74123930352</v>
      </c>
      <c r="D133" s="7">
        <f t="shared" si="138"/>
        <v>311106.17408902</v>
      </c>
      <c r="E133" s="7">
        <f>D133*Inputs!$C$4/12</f>
        <v>1166.64815283383</v>
      </c>
      <c r="F133" s="7">
        <f t="shared" ref="F133:G133" si="140">C133-E133</f>
        <v>860.093086469696</v>
      </c>
      <c r="G133" s="7">
        <f t="shared" si="140"/>
        <v>310246.081002551</v>
      </c>
      <c r="H133" s="1">
        <f>Inputs!$C$8*(1-Inputs!$C$12)*(1+Inputs!$C$9)^(Output!A133-1)</f>
        <v>3990.79183560473</v>
      </c>
      <c r="I133" s="1">
        <f>Inputs!$C$10*(1-Inputs!$C$12)*(1+Inputs!$C$9)^(Output!$A133-1)</f>
        <v>0</v>
      </c>
      <c r="J133" s="1">
        <f>Inputs!$C$13*Inputs!$C$8*(1+Inputs!$C$9)^(Output!A133-1)</f>
        <v>203.61182834718</v>
      </c>
      <c r="K133" s="1">
        <f>'Key Variables'!$B$3*(1+Inputs!$C$16)^(Output!A133-1)</f>
        <v>615.961673866056</v>
      </c>
      <c r="L133" s="1">
        <f>'Key Variables'!$B$4*(1+Inputs!$C$18)^(Output!$A133-1)</f>
        <v>89.5944252896081</v>
      </c>
      <c r="M133" s="1">
        <f>'Key Variables'!$B$5*(1+Inputs!$C$20)^(Output!$A133-1)</f>
        <v>335.97909483603</v>
      </c>
      <c r="N133" s="1">
        <f>'Key Variables'!$B$6*(1+Inputs!$C$22)^(Output!$A133-1)</f>
        <v>111.99303161201</v>
      </c>
      <c r="O133" s="1">
        <f>'Key Variables'!$B$7*(1+Inputs!$C$24)^(Output!$A133-1)</f>
        <v>22.398606322402</v>
      </c>
      <c r="P133" s="1">
        <f t="shared" si="136"/>
        <v>2611.25317533144</v>
      </c>
    </row>
    <row r="134" spans="1:16">
      <c r="A134">
        <f t="shared" si="82"/>
        <v>12</v>
      </c>
      <c r="B134" s="8">
        <f t="shared" si="137"/>
        <v>133</v>
      </c>
      <c r="C134" s="7">
        <f>IF($A134&gt;Inputs!$C$5,0,C133)</f>
        <v>2026.74123930352</v>
      </c>
      <c r="D134" s="7">
        <f t="shared" si="138"/>
        <v>310246.081002551</v>
      </c>
      <c r="E134" s="7">
        <f>D134*Inputs!$C$4/12</f>
        <v>1163.42280375956</v>
      </c>
      <c r="F134" s="7">
        <f t="shared" ref="F134:G134" si="141">C134-E134</f>
        <v>863.318435543958</v>
      </c>
      <c r="G134" s="7">
        <f t="shared" si="141"/>
        <v>309382.762567007</v>
      </c>
      <c r="H134" s="1">
        <f>Inputs!$C$8*(1-Inputs!$C$12)*(1+Inputs!$C$9)^(Output!A134-1)</f>
        <v>4190.33142738497</v>
      </c>
      <c r="I134" s="1">
        <f>Inputs!$C$10*(1-Inputs!$C$12)*(1+Inputs!$C$9)^(Output!$A134-1)</f>
        <v>0</v>
      </c>
      <c r="J134" s="1">
        <f>Inputs!$C$13*Inputs!$C$8*(1+Inputs!$C$9)^(Output!A134-1)</f>
        <v>213.792419764539</v>
      </c>
      <c r="K134" s="1">
        <f>'Key Variables'!$B$3*(1+Inputs!$C$16)^(Output!A134-1)</f>
        <v>634.440524082038</v>
      </c>
      <c r="L134" s="1">
        <f>'Key Variables'!$B$4*(1+Inputs!$C$18)^(Output!$A134-1)</f>
        <v>92.2822580482964</v>
      </c>
      <c r="M134" s="1">
        <f>'Key Variables'!$B$5*(1+Inputs!$C$20)^(Output!$A134-1)</f>
        <v>346.058467681111</v>
      </c>
      <c r="N134" s="1">
        <f>'Key Variables'!$B$6*(1+Inputs!$C$22)^(Output!$A134-1)</f>
        <v>115.35282256037</v>
      </c>
      <c r="O134" s="1">
        <f>'Key Variables'!$B$7*(1+Inputs!$C$24)^(Output!$A134-1)</f>
        <v>23.0705645120741</v>
      </c>
      <c r="P134" s="1">
        <f t="shared" si="136"/>
        <v>2765.33437073654</v>
      </c>
    </row>
    <row r="135" spans="1:16">
      <c r="A135">
        <f t="shared" si="82"/>
        <v>12</v>
      </c>
      <c r="B135" s="8">
        <f t="shared" si="137"/>
        <v>134</v>
      </c>
      <c r="C135" s="7">
        <f>IF($A135&gt;Inputs!$C$5,0,C134)</f>
        <v>2026.74123930352</v>
      </c>
      <c r="D135" s="7">
        <f t="shared" si="138"/>
        <v>309382.762567007</v>
      </c>
      <c r="E135" s="7">
        <f>D135*Inputs!$C$4/12</f>
        <v>1160.18535962628</v>
      </c>
      <c r="F135" s="7">
        <f t="shared" ref="F135:G135" si="142">C135-E135</f>
        <v>866.555879677247</v>
      </c>
      <c r="G135" s="7">
        <f t="shared" si="142"/>
        <v>308516.206687329</v>
      </c>
      <c r="H135" s="1">
        <f>Inputs!$C$8*(1-Inputs!$C$12)*(1+Inputs!$C$9)^(Output!A135-1)</f>
        <v>4190.33142738497</v>
      </c>
      <c r="I135" s="1">
        <f>Inputs!$C$10*(1-Inputs!$C$12)*(1+Inputs!$C$9)^(Output!$A135-1)</f>
        <v>0</v>
      </c>
      <c r="J135" s="1">
        <f>Inputs!$C$13*Inputs!$C$8*(1+Inputs!$C$9)^(Output!A135-1)</f>
        <v>213.792419764539</v>
      </c>
      <c r="K135" s="1">
        <f>'Key Variables'!$B$3*(1+Inputs!$C$16)^(Output!A135-1)</f>
        <v>634.440524082038</v>
      </c>
      <c r="L135" s="1">
        <f>'Key Variables'!$B$4*(1+Inputs!$C$18)^(Output!$A135-1)</f>
        <v>92.2822580482964</v>
      </c>
      <c r="M135" s="1">
        <f>'Key Variables'!$B$5*(1+Inputs!$C$20)^(Output!$A135-1)</f>
        <v>346.058467681111</v>
      </c>
      <c r="N135" s="1">
        <f>'Key Variables'!$B$6*(1+Inputs!$C$22)^(Output!$A135-1)</f>
        <v>115.35282256037</v>
      </c>
      <c r="O135" s="1">
        <f>'Key Variables'!$B$7*(1+Inputs!$C$24)^(Output!$A135-1)</f>
        <v>23.0705645120741</v>
      </c>
      <c r="P135" s="1">
        <f t="shared" si="136"/>
        <v>2765.33437073654</v>
      </c>
    </row>
    <row r="136" spans="1:16">
      <c r="A136">
        <f t="shared" si="82"/>
        <v>12</v>
      </c>
      <c r="B136" s="8">
        <f t="shared" si="137"/>
        <v>135</v>
      </c>
      <c r="C136" s="7">
        <f>IF($A136&gt;Inputs!$C$5,0,C135)</f>
        <v>2026.74123930352</v>
      </c>
      <c r="D136" s="7">
        <f t="shared" si="138"/>
        <v>308516.206687329</v>
      </c>
      <c r="E136" s="7">
        <f>D136*Inputs!$C$4/12</f>
        <v>1156.93577507749</v>
      </c>
      <c r="F136" s="7">
        <f t="shared" ref="F136:G136" si="143">C136-E136</f>
        <v>869.805464226037</v>
      </c>
      <c r="G136" s="7">
        <f t="shared" si="143"/>
        <v>307646.401223103</v>
      </c>
      <c r="H136" s="1">
        <f>Inputs!$C$8*(1-Inputs!$C$12)*(1+Inputs!$C$9)^(Output!A136-1)</f>
        <v>4190.33142738497</v>
      </c>
      <c r="I136" s="1">
        <f>Inputs!$C$10*(1-Inputs!$C$12)*(1+Inputs!$C$9)^(Output!$A136-1)</f>
        <v>0</v>
      </c>
      <c r="J136" s="1">
        <f>Inputs!$C$13*Inputs!$C$8*(1+Inputs!$C$9)^(Output!A136-1)</f>
        <v>213.792419764539</v>
      </c>
      <c r="K136" s="1">
        <f>'Key Variables'!$B$3*(1+Inputs!$C$16)^(Output!A136-1)</f>
        <v>634.440524082038</v>
      </c>
      <c r="L136" s="1">
        <f>'Key Variables'!$B$4*(1+Inputs!$C$18)^(Output!$A136-1)</f>
        <v>92.2822580482964</v>
      </c>
      <c r="M136" s="1">
        <f>'Key Variables'!$B$5*(1+Inputs!$C$20)^(Output!$A136-1)</f>
        <v>346.058467681111</v>
      </c>
      <c r="N136" s="1">
        <f>'Key Variables'!$B$6*(1+Inputs!$C$22)^(Output!$A136-1)</f>
        <v>115.35282256037</v>
      </c>
      <c r="O136" s="1">
        <f>'Key Variables'!$B$7*(1+Inputs!$C$24)^(Output!$A136-1)</f>
        <v>23.0705645120741</v>
      </c>
      <c r="P136" s="1">
        <f t="shared" si="136"/>
        <v>2765.33437073654</v>
      </c>
    </row>
    <row r="137" spans="1:16">
      <c r="A137">
        <f t="shared" si="82"/>
        <v>12</v>
      </c>
      <c r="B137" s="8">
        <f t="shared" si="137"/>
        <v>136</v>
      </c>
      <c r="C137" s="7">
        <f>IF($A137&gt;Inputs!$C$5,0,C136)</f>
        <v>2026.74123930352</v>
      </c>
      <c r="D137" s="7">
        <f t="shared" si="138"/>
        <v>307646.401223103</v>
      </c>
      <c r="E137" s="7">
        <f>D137*Inputs!$C$4/12</f>
        <v>1153.67400458664</v>
      </c>
      <c r="F137" s="7">
        <f t="shared" ref="F137:G137" si="144">C137-E137</f>
        <v>873.067234716885</v>
      </c>
      <c r="G137" s="7">
        <f t="shared" si="144"/>
        <v>306773.333988386</v>
      </c>
      <c r="H137" s="1">
        <f>Inputs!$C$8*(1-Inputs!$C$12)*(1+Inputs!$C$9)^(Output!A137-1)</f>
        <v>4190.33142738497</v>
      </c>
      <c r="I137" s="1">
        <f>Inputs!$C$10*(1-Inputs!$C$12)*(1+Inputs!$C$9)^(Output!$A137-1)</f>
        <v>0</v>
      </c>
      <c r="J137" s="1">
        <f>Inputs!$C$13*Inputs!$C$8*(1+Inputs!$C$9)^(Output!A137-1)</f>
        <v>213.792419764539</v>
      </c>
      <c r="K137" s="1">
        <f>'Key Variables'!$B$3*(1+Inputs!$C$16)^(Output!A137-1)</f>
        <v>634.440524082038</v>
      </c>
      <c r="L137" s="1">
        <f>'Key Variables'!$B$4*(1+Inputs!$C$18)^(Output!$A137-1)</f>
        <v>92.2822580482964</v>
      </c>
      <c r="M137" s="1">
        <f>'Key Variables'!$B$5*(1+Inputs!$C$20)^(Output!$A137-1)</f>
        <v>346.058467681111</v>
      </c>
      <c r="N137" s="1">
        <f>'Key Variables'!$B$6*(1+Inputs!$C$22)^(Output!$A137-1)</f>
        <v>115.35282256037</v>
      </c>
      <c r="O137" s="1">
        <f>'Key Variables'!$B$7*(1+Inputs!$C$24)^(Output!$A137-1)</f>
        <v>23.0705645120741</v>
      </c>
      <c r="P137" s="1">
        <f t="shared" si="136"/>
        <v>2765.33437073654</v>
      </c>
    </row>
    <row r="138" spans="1:16">
      <c r="A138">
        <f t="shared" si="82"/>
        <v>12</v>
      </c>
      <c r="B138" s="8">
        <f t="shared" si="137"/>
        <v>137</v>
      </c>
      <c r="C138" s="7">
        <f>IF($A138&gt;Inputs!$C$5,0,C137)</f>
        <v>2026.74123930352</v>
      </c>
      <c r="D138" s="7">
        <f t="shared" si="138"/>
        <v>306773.333988386</v>
      </c>
      <c r="E138" s="7">
        <f>D138*Inputs!$C$4/12</f>
        <v>1150.40000245645</v>
      </c>
      <c r="F138" s="7">
        <f t="shared" ref="F138:G138" si="145">C138-E138</f>
        <v>876.341236847073</v>
      </c>
      <c r="G138" s="7">
        <f t="shared" si="145"/>
        <v>305896.992751539</v>
      </c>
      <c r="H138" s="1">
        <f>Inputs!$C$8*(1-Inputs!$C$12)*(1+Inputs!$C$9)^(Output!A138-1)</f>
        <v>4190.33142738497</v>
      </c>
      <c r="I138" s="1">
        <f>Inputs!$C$10*(1-Inputs!$C$12)*(1+Inputs!$C$9)^(Output!$A138-1)</f>
        <v>0</v>
      </c>
      <c r="J138" s="1">
        <f>Inputs!$C$13*Inputs!$C$8*(1+Inputs!$C$9)^(Output!A138-1)</f>
        <v>213.792419764539</v>
      </c>
      <c r="K138" s="1">
        <f>'Key Variables'!$B$3*(1+Inputs!$C$16)^(Output!A138-1)</f>
        <v>634.440524082038</v>
      </c>
      <c r="L138" s="1">
        <f>'Key Variables'!$B$4*(1+Inputs!$C$18)^(Output!$A138-1)</f>
        <v>92.2822580482964</v>
      </c>
      <c r="M138" s="1">
        <f>'Key Variables'!$B$5*(1+Inputs!$C$20)^(Output!$A138-1)</f>
        <v>346.058467681111</v>
      </c>
      <c r="N138" s="1">
        <f>'Key Variables'!$B$6*(1+Inputs!$C$22)^(Output!$A138-1)</f>
        <v>115.35282256037</v>
      </c>
      <c r="O138" s="1">
        <f>'Key Variables'!$B$7*(1+Inputs!$C$24)^(Output!$A138-1)</f>
        <v>23.0705645120741</v>
      </c>
      <c r="P138" s="1">
        <f t="shared" si="136"/>
        <v>2765.33437073654</v>
      </c>
    </row>
    <row r="139" spans="1:16">
      <c r="A139">
        <f t="shared" si="82"/>
        <v>12</v>
      </c>
      <c r="B139" s="8">
        <f t="shared" si="137"/>
        <v>138</v>
      </c>
      <c r="C139" s="7">
        <f>IF($A139&gt;Inputs!$C$5,0,C138)</f>
        <v>2026.74123930352</v>
      </c>
      <c r="D139" s="7">
        <f t="shared" si="138"/>
        <v>305896.992751539</v>
      </c>
      <c r="E139" s="7">
        <f>D139*Inputs!$C$4/12</f>
        <v>1147.11372281827</v>
      </c>
      <c r="F139" s="7">
        <f t="shared" ref="F139:G139" si="146">C139-E139</f>
        <v>879.62751648525</v>
      </c>
      <c r="G139" s="7">
        <f t="shared" si="146"/>
        <v>305017.365235054</v>
      </c>
      <c r="H139" s="1">
        <f>Inputs!$C$8*(1-Inputs!$C$12)*(1+Inputs!$C$9)^(Output!A139-1)</f>
        <v>4190.33142738497</v>
      </c>
      <c r="I139" s="1">
        <f>Inputs!$C$10*(1-Inputs!$C$12)*(1+Inputs!$C$9)^(Output!$A139-1)</f>
        <v>0</v>
      </c>
      <c r="J139" s="1">
        <f>Inputs!$C$13*Inputs!$C$8*(1+Inputs!$C$9)^(Output!A139-1)</f>
        <v>213.792419764539</v>
      </c>
      <c r="K139" s="1">
        <f>'Key Variables'!$B$3*(1+Inputs!$C$16)^(Output!A139-1)</f>
        <v>634.440524082038</v>
      </c>
      <c r="L139" s="1">
        <f>'Key Variables'!$B$4*(1+Inputs!$C$18)^(Output!$A139-1)</f>
        <v>92.2822580482964</v>
      </c>
      <c r="M139" s="1">
        <f>'Key Variables'!$B$5*(1+Inputs!$C$20)^(Output!$A139-1)</f>
        <v>346.058467681111</v>
      </c>
      <c r="N139" s="1">
        <f>'Key Variables'!$B$6*(1+Inputs!$C$22)^(Output!$A139-1)</f>
        <v>115.35282256037</v>
      </c>
      <c r="O139" s="1">
        <f>'Key Variables'!$B$7*(1+Inputs!$C$24)^(Output!$A139-1)</f>
        <v>23.0705645120741</v>
      </c>
      <c r="P139" s="1">
        <f t="shared" si="136"/>
        <v>2765.33437073654</v>
      </c>
    </row>
    <row r="140" spans="1:16">
      <c r="A140">
        <f t="shared" si="82"/>
        <v>12</v>
      </c>
      <c r="B140" s="8">
        <f t="shared" si="137"/>
        <v>139</v>
      </c>
      <c r="C140" s="7">
        <f>IF($A140&gt;Inputs!$C$5,0,C139)</f>
        <v>2026.74123930352</v>
      </c>
      <c r="D140" s="7">
        <f t="shared" si="138"/>
        <v>305017.365235054</v>
      </c>
      <c r="E140" s="7">
        <f>D140*Inputs!$C$4/12</f>
        <v>1143.81511963145</v>
      </c>
      <c r="F140" s="7">
        <f t="shared" ref="F140:G140" si="147">C140-E140</f>
        <v>882.926119672069</v>
      </c>
      <c r="G140" s="7">
        <f t="shared" si="147"/>
        <v>304134.439115382</v>
      </c>
      <c r="H140" s="1">
        <f>Inputs!$C$8*(1-Inputs!$C$12)*(1+Inputs!$C$9)^(Output!A140-1)</f>
        <v>4190.33142738497</v>
      </c>
      <c r="I140" s="1">
        <f>Inputs!$C$10*(1-Inputs!$C$12)*(1+Inputs!$C$9)^(Output!$A140-1)</f>
        <v>0</v>
      </c>
      <c r="J140" s="1">
        <f>Inputs!$C$13*Inputs!$C$8*(1+Inputs!$C$9)^(Output!A140-1)</f>
        <v>213.792419764539</v>
      </c>
      <c r="K140" s="1">
        <f>'Key Variables'!$B$3*(1+Inputs!$C$16)^(Output!A140-1)</f>
        <v>634.440524082038</v>
      </c>
      <c r="L140" s="1">
        <f>'Key Variables'!$B$4*(1+Inputs!$C$18)^(Output!$A140-1)</f>
        <v>92.2822580482964</v>
      </c>
      <c r="M140" s="1">
        <f>'Key Variables'!$B$5*(1+Inputs!$C$20)^(Output!$A140-1)</f>
        <v>346.058467681111</v>
      </c>
      <c r="N140" s="1">
        <f>'Key Variables'!$B$6*(1+Inputs!$C$22)^(Output!$A140-1)</f>
        <v>115.35282256037</v>
      </c>
      <c r="O140" s="1">
        <f>'Key Variables'!$B$7*(1+Inputs!$C$24)^(Output!$A140-1)</f>
        <v>23.0705645120741</v>
      </c>
      <c r="P140" s="1">
        <f t="shared" si="136"/>
        <v>2765.33437073654</v>
      </c>
    </row>
    <row r="141" spans="1:16">
      <c r="A141">
        <f t="shared" si="82"/>
        <v>12</v>
      </c>
      <c r="B141" s="8">
        <f t="shared" si="137"/>
        <v>140</v>
      </c>
      <c r="C141" s="7">
        <f>IF($A141&gt;Inputs!$C$5,0,C140)</f>
        <v>2026.74123930352</v>
      </c>
      <c r="D141" s="7">
        <f t="shared" si="138"/>
        <v>304134.439115382</v>
      </c>
      <c r="E141" s="7">
        <f>D141*Inputs!$C$4/12</f>
        <v>1140.50414668268</v>
      </c>
      <c r="F141" s="7">
        <f t="shared" ref="F141:G141" si="148">C141-E141</f>
        <v>886.237092620839</v>
      </c>
      <c r="G141" s="7">
        <f t="shared" si="148"/>
        <v>303248.202022761</v>
      </c>
      <c r="H141" s="1">
        <f>Inputs!$C$8*(1-Inputs!$C$12)*(1+Inputs!$C$9)^(Output!A141-1)</f>
        <v>4190.33142738497</v>
      </c>
      <c r="I141" s="1">
        <f>Inputs!$C$10*(1-Inputs!$C$12)*(1+Inputs!$C$9)^(Output!$A141-1)</f>
        <v>0</v>
      </c>
      <c r="J141" s="1">
        <f>Inputs!$C$13*Inputs!$C$8*(1+Inputs!$C$9)^(Output!A141-1)</f>
        <v>213.792419764539</v>
      </c>
      <c r="K141" s="1">
        <f>'Key Variables'!$B$3*(1+Inputs!$C$16)^(Output!A141-1)</f>
        <v>634.440524082038</v>
      </c>
      <c r="L141" s="1">
        <f>'Key Variables'!$B$4*(1+Inputs!$C$18)^(Output!$A141-1)</f>
        <v>92.2822580482964</v>
      </c>
      <c r="M141" s="1">
        <f>'Key Variables'!$B$5*(1+Inputs!$C$20)^(Output!$A141-1)</f>
        <v>346.058467681111</v>
      </c>
      <c r="N141" s="1">
        <f>'Key Variables'!$B$6*(1+Inputs!$C$22)^(Output!$A141-1)</f>
        <v>115.35282256037</v>
      </c>
      <c r="O141" s="1">
        <f>'Key Variables'!$B$7*(1+Inputs!$C$24)^(Output!$A141-1)</f>
        <v>23.0705645120741</v>
      </c>
      <c r="P141" s="1">
        <f t="shared" si="136"/>
        <v>2765.33437073654</v>
      </c>
    </row>
    <row r="142" spans="1:16">
      <c r="A142">
        <f t="shared" si="82"/>
        <v>12</v>
      </c>
      <c r="B142" s="8">
        <f t="shared" si="137"/>
        <v>141</v>
      </c>
      <c r="C142" s="7">
        <f>IF($A142&gt;Inputs!$C$5,0,C141)</f>
        <v>2026.74123930352</v>
      </c>
      <c r="D142" s="7">
        <f t="shared" si="138"/>
        <v>303248.202022761</v>
      </c>
      <c r="E142" s="7">
        <f>D142*Inputs!$C$4/12</f>
        <v>1137.18075758535</v>
      </c>
      <c r="F142" s="7">
        <f t="shared" ref="F142:G142" si="149">C142-E142</f>
        <v>889.560481718168</v>
      </c>
      <c r="G142" s="7">
        <f t="shared" si="149"/>
        <v>302358.641541043</v>
      </c>
      <c r="H142" s="1">
        <f>Inputs!$C$8*(1-Inputs!$C$12)*(1+Inputs!$C$9)^(Output!A142-1)</f>
        <v>4190.33142738497</v>
      </c>
      <c r="I142" s="1">
        <f>Inputs!$C$10*(1-Inputs!$C$12)*(1+Inputs!$C$9)^(Output!$A142-1)</f>
        <v>0</v>
      </c>
      <c r="J142" s="1">
        <f>Inputs!$C$13*Inputs!$C$8*(1+Inputs!$C$9)^(Output!A142-1)</f>
        <v>213.792419764539</v>
      </c>
      <c r="K142" s="1">
        <f>'Key Variables'!$B$3*(1+Inputs!$C$16)^(Output!A142-1)</f>
        <v>634.440524082038</v>
      </c>
      <c r="L142" s="1">
        <f>'Key Variables'!$B$4*(1+Inputs!$C$18)^(Output!$A142-1)</f>
        <v>92.2822580482964</v>
      </c>
      <c r="M142" s="1">
        <f>'Key Variables'!$B$5*(1+Inputs!$C$20)^(Output!$A142-1)</f>
        <v>346.058467681111</v>
      </c>
      <c r="N142" s="1">
        <f>'Key Variables'!$B$6*(1+Inputs!$C$22)^(Output!$A142-1)</f>
        <v>115.35282256037</v>
      </c>
      <c r="O142" s="1">
        <f>'Key Variables'!$B$7*(1+Inputs!$C$24)^(Output!$A142-1)</f>
        <v>23.0705645120741</v>
      </c>
      <c r="P142" s="1">
        <f t="shared" si="136"/>
        <v>2765.33437073654</v>
      </c>
    </row>
    <row r="143" spans="1:16">
      <c r="A143">
        <f t="shared" ref="A143:A206" si="150">A131+1</f>
        <v>12</v>
      </c>
      <c r="B143" s="8">
        <f t="shared" si="137"/>
        <v>142</v>
      </c>
      <c r="C143" s="7">
        <f>IF($A143&gt;Inputs!$C$5,0,C142)</f>
        <v>2026.74123930352</v>
      </c>
      <c r="D143" s="7">
        <f t="shared" si="138"/>
        <v>302358.641541043</v>
      </c>
      <c r="E143" s="7">
        <f>D143*Inputs!$C$4/12</f>
        <v>1133.84490577891</v>
      </c>
      <c r="F143" s="7">
        <f t="shared" ref="F143:G143" si="151">C143-E143</f>
        <v>892.896333524611</v>
      </c>
      <c r="G143" s="7">
        <f t="shared" si="151"/>
        <v>301465.745207519</v>
      </c>
      <c r="H143" s="1">
        <f>Inputs!$C$8*(1-Inputs!$C$12)*(1+Inputs!$C$9)^(Output!A143-1)</f>
        <v>4190.33142738497</v>
      </c>
      <c r="I143" s="1">
        <f>Inputs!$C$10*(1-Inputs!$C$12)*(1+Inputs!$C$9)^(Output!$A143-1)</f>
        <v>0</v>
      </c>
      <c r="J143" s="1">
        <f>Inputs!$C$13*Inputs!$C$8*(1+Inputs!$C$9)^(Output!A143-1)</f>
        <v>213.792419764539</v>
      </c>
      <c r="K143" s="1">
        <f>'Key Variables'!$B$3*(1+Inputs!$C$16)^(Output!A143-1)</f>
        <v>634.440524082038</v>
      </c>
      <c r="L143" s="1">
        <f>'Key Variables'!$B$4*(1+Inputs!$C$18)^(Output!$A143-1)</f>
        <v>92.2822580482964</v>
      </c>
      <c r="M143" s="1">
        <f>'Key Variables'!$B$5*(1+Inputs!$C$20)^(Output!$A143-1)</f>
        <v>346.058467681111</v>
      </c>
      <c r="N143" s="1">
        <f>'Key Variables'!$B$6*(1+Inputs!$C$22)^(Output!$A143-1)</f>
        <v>115.35282256037</v>
      </c>
      <c r="O143" s="1">
        <f>'Key Variables'!$B$7*(1+Inputs!$C$24)^(Output!$A143-1)</f>
        <v>23.0705645120741</v>
      </c>
      <c r="P143" s="1">
        <f t="shared" si="136"/>
        <v>2765.33437073654</v>
      </c>
    </row>
    <row r="144" spans="1:16">
      <c r="A144">
        <f t="shared" si="150"/>
        <v>12</v>
      </c>
      <c r="B144" s="8">
        <f t="shared" si="137"/>
        <v>143</v>
      </c>
      <c r="C144" s="7">
        <f>IF($A144&gt;Inputs!$C$5,0,C143)</f>
        <v>2026.74123930352</v>
      </c>
      <c r="D144" s="7">
        <f t="shared" si="138"/>
        <v>301465.745207519</v>
      </c>
      <c r="E144" s="7">
        <f>D144*Inputs!$C$4/12</f>
        <v>1130.49654452819</v>
      </c>
      <c r="F144" s="7">
        <f t="shared" ref="F144:G144" si="152">C144-E144</f>
        <v>896.244694775328</v>
      </c>
      <c r="G144" s="7">
        <f t="shared" si="152"/>
        <v>300569.500512743</v>
      </c>
      <c r="H144" s="1">
        <f>Inputs!$C$8*(1-Inputs!$C$12)*(1+Inputs!$C$9)^(Output!A144-1)</f>
        <v>4190.33142738497</v>
      </c>
      <c r="I144" s="1">
        <f>Inputs!$C$10*(1-Inputs!$C$12)*(1+Inputs!$C$9)^(Output!$A144-1)</f>
        <v>0</v>
      </c>
      <c r="J144" s="1">
        <f>Inputs!$C$13*Inputs!$C$8*(1+Inputs!$C$9)^(Output!A144-1)</f>
        <v>213.792419764539</v>
      </c>
      <c r="K144" s="1">
        <f>'Key Variables'!$B$3*(1+Inputs!$C$16)^(Output!A144-1)</f>
        <v>634.440524082038</v>
      </c>
      <c r="L144" s="1">
        <f>'Key Variables'!$B$4*(1+Inputs!$C$18)^(Output!$A144-1)</f>
        <v>92.2822580482964</v>
      </c>
      <c r="M144" s="1">
        <f>'Key Variables'!$B$5*(1+Inputs!$C$20)^(Output!$A144-1)</f>
        <v>346.058467681111</v>
      </c>
      <c r="N144" s="1">
        <f>'Key Variables'!$B$6*(1+Inputs!$C$22)^(Output!$A144-1)</f>
        <v>115.35282256037</v>
      </c>
      <c r="O144" s="1">
        <f>'Key Variables'!$B$7*(1+Inputs!$C$24)^(Output!$A144-1)</f>
        <v>23.0705645120741</v>
      </c>
      <c r="P144" s="1">
        <f t="shared" si="136"/>
        <v>2765.33437073654</v>
      </c>
    </row>
    <row r="145" spans="1:16">
      <c r="A145">
        <f t="shared" si="150"/>
        <v>12</v>
      </c>
      <c r="B145" s="8">
        <f t="shared" si="137"/>
        <v>144</v>
      </c>
      <c r="C145" s="7">
        <f>IF($A145&gt;Inputs!$C$5,0,C144)</f>
        <v>2026.74123930352</v>
      </c>
      <c r="D145" s="7">
        <f t="shared" si="138"/>
        <v>300569.500512743</v>
      </c>
      <c r="E145" s="7">
        <f>D145*Inputs!$C$4/12</f>
        <v>1127.13562692279</v>
      </c>
      <c r="F145" s="7">
        <f t="shared" ref="F145:G145" si="153">C145-E145</f>
        <v>899.605612380735</v>
      </c>
      <c r="G145" s="7">
        <f t="shared" si="153"/>
        <v>299669.894900362</v>
      </c>
      <c r="H145" s="1">
        <f>Inputs!$C$8*(1-Inputs!$C$12)*(1+Inputs!$C$9)^(Output!A145-1)</f>
        <v>4190.33142738497</v>
      </c>
      <c r="I145" s="1">
        <f>Inputs!$C$10*(1-Inputs!$C$12)*(1+Inputs!$C$9)^(Output!$A145-1)</f>
        <v>0</v>
      </c>
      <c r="J145" s="1">
        <f>Inputs!$C$13*Inputs!$C$8*(1+Inputs!$C$9)^(Output!A145-1)</f>
        <v>213.792419764539</v>
      </c>
      <c r="K145" s="1">
        <f>'Key Variables'!$B$3*(1+Inputs!$C$16)^(Output!A145-1)</f>
        <v>634.440524082038</v>
      </c>
      <c r="L145" s="1">
        <f>'Key Variables'!$B$4*(1+Inputs!$C$18)^(Output!$A145-1)</f>
        <v>92.2822580482964</v>
      </c>
      <c r="M145" s="1">
        <f>'Key Variables'!$B$5*(1+Inputs!$C$20)^(Output!$A145-1)</f>
        <v>346.058467681111</v>
      </c>
      <c r="N145" s="1">
        <f>'Key Variables'!$B$6*(1+Inputs!$C$22)^(Output!$A145-1)</f>
        <v>115.35282256037</v>
      </c>
      <c r="O145" s="1">
        <f>'Key Variables'!$B$7*(1+Inputs!$C$24)^(Output!$A145-1)</f>
        <v>23.0705645120741</v>
      </c>
      <c r="P145" s="1">
        <f t="shared" si="136"/>
        <v>2765.33437073654</v>
      </c>
    </row>
    <row r="146" spans="1:16">
      <c r="A146">
        <f t="shared" si="150"/>
        <v>13</v>
      </c>
      <c r="B146" s="8">
        <f t="shared" si="137"/>
        <v>145</v>
      </c>
      <c r="C146" s="7">
        <f>IF($A146&gt;Inputs!$C$5,0,C145)</f>
        <v>2026.74123930352</v>
      </c>
      <c r="D146" s="7">
        <f t="shared" si="138"/>
        <v>299669.894900362</v>
      </c>
      <c r="E146" s="7">
        <f>D146*Inputs!$C$4/12</f>
        <v>1123.76210587636</v>
      </c>
      <c r="F146" s="7">
        <f t="shared" ref="F146:G146" si="154">C146-E146</f>
        <v>902.979133427163</v>
      </c>
      <c r="G146" s="7">
        <f t="shared" si="154"/>
        <v>298766.915766935</v>
      </c>
      <c r="H146" s="1">
        <f>Inputs!$C$8*(1-Inputs!$C$12)*(1+Inputs!$C$9)^(Output!A146-1)</f>
        <v>4399.84799875422</v>
      </c>
      <c r="I146" s="1">
        <f>Inputs!$C$10*(1-Inputs!$C$12)*(1+Inputs!$C$9)^(Output!$A146-1)</f>
        <v>0</v>
      </c>
      <c r="J146" s="1">
        <f>Inputs!$C$13*Inputs!$C$8*(1+Inputs!$C$9)^(Output!A146-1)</f>
        <v>224.482040752766</v>
      </c>
      <c r="K146" s="1">
        <f>'Key Variables'!$B$3*(1+Inputs!$C$16)^(Output!A146-1)</f>
        <v>653.473739804499</v>
      </c>
      <c r="L146" s="1">
        <f>'Key Variables'!$B$4*(1+Inputs!$C$18)^(Output!$A146-1)</f>
        <v>95.0507257897452</v>
      </c>
      <c r="M146" s="1">
        <f>'Key Variables'!$B$5*(1+Inputs!$C$20)^(Output!$A146-1)</f>
        <v>356.440221711545</v>
      </c>
      <c r="N146" s="1">
        <f>'Key Variables'!$B$6*(1+Inputs!$C$22)^(Output!$A146-1)</f>
        <v>118.813407237182</v>
      </c>
      <c r="O146" s="1">
        <f>'Key Variables'!$B$7*(1+Inputs!$C$24)^(Output!$A146-1)</f>
        <v>23.7626814474363</v>
      </c>
      <c r="P146" s="1">
        <f t="shared" si="136"/>
        <v>2927.82518201104</v>
      </c>
    </row>
    <row r="147" spans="1:16">
      <c r="A147">
        <f t="shared" si="150"/>
        <v>13</v>
      </c>
      <c r="B147" s="8">
        <f t="shared" si="137"/>
        <v>146</v>
      </c>
      <c r="C147" s="7">
        <f>IF($A147&gt;Inputs!$C$5,0,C146)</f>
        <v>2026.74123930352</v>
      </c>
      <c r="D147" s="7">
        <f t="shared" si="138"/>
        <v>298766.915766935</v>
      </c>
      <c r="E147" s="7">
        <f>D147*Inputs!$C$4/12</f>
        <v>1120.37593412601</v>
      </c>
      <c r="F147" s="7">
        <f t="shared" ref="F147:G147" si="155">C147-E147</f>
        <v>906.365305177515</v>
      </c>
      <c r="G147" s="7">
        <f t="shared" si="155"/>
        <v>297860.550461758</v>
      </c>
      <c r="H147" s="1">
        <f>Inputs!$C$8*(1-Inputs!$C$12)*(1+Inputs!$C$9)^(Output!A147-1)</f>
        <v>4399.84799875422</v>
      </c>
      <c r="I147" s="1">
        <f>Inputs!$C$10*(1-Inputs!$C$12)*(1+Inputs!$C$9)^(Output!$A147-1)</f>
        <v>0</v>
      </c>
      <c r="J147" s="1">
        <f>Inputs!$C$13*Inputs!$C$8*(1+Inputs!$C$9)^(Output!A147-1)</f>
        <v>224.482040752766</v>
      </c>
      <c r="K147" s="1">
        <f>'Key Variables'!$B$3*(1+Inputs!$C$16)^(Output!A147-1)</f>
        <v>653.473739804499</v>
      </c>
      <c r="L147" s="1">
        <f>'Key Variables'!$B$4*(1+Inputs!$C$18)^(Output!$A147-1)</f>
        <v>95.0507257897452</v>
      </c>
      <c r="M147" s="1">
        <f>'Key Variables'!$B$5*(1+Inputs!$C$20)^(Output!$A147-1)</f>
        <v>356.440221711545</v>
      </c>
      <c r="N147" s="1">
        <f>'Key Variables'!$B$6*(1+Inputs!$C$22)^(Output!$A147-1)</f>
        <v>118.813407237182</v>
      </c>
      <c r="O147" s="1">
        <f>'Key Variables'!$B$7*(1+Inputs!$C$24)^(Output!$A147-1)</f>
        <v>23.7626814474363</v>
      </c>
      <c r="P147" s="1">
        <f t="shared" si="136"/>
        <v>2927.82518201104</v>
      </c>
    </row>
    <row r="148" spans="1:16">
      <c r="A148">
        <f t="shared" si="150"/>
        <v>13</v>
      </c>
      <c r="B148" s="8">
        <f t="shared" si="137"/>
        <v>147</v>
      </c>
      <c r="C148" s="7">
        <f>IF($A148&gt;Inputs!$C$5,0,C147)</f>
        <v>2026.74123930352</v>
      </c>
      <c r="D148" s="7">
        <f t="shared" si="138"/>
        <v>297860.550461758</v>
      </c>
      <c r="E148" s="7">
        <f>D148*Inputs!$C$4/12</f>
        <v>1116.97706423159</v>
      </c>
      <c r="F148" s="7">
        <f t="shared" ref="F148:G148" si="156">C148-E148</f>
        <v>909.764175071931</v>
      </c>
      <c r="G148" s="7">
        <f t="shared" si="156"/>
        <v>296950.786286686</v>
      </c>
      <c r="H148" s="1">
        <f>Inputs!$C$8*(1-Inputs!$C$12)*(1+Inputs!$C$9)^(Output!A148-1)</f>
        <v>4399.84799875422</v>
      </c>
      <c r="I148" s="1">
        <f>Inputs!$C$10*(1-Inputs!$C$12)*(1+Inputs!$C$9)^(Output!$A148-1)</f>
        <v>0</v>
      </c>
      <c r="J148" s="1">
        <f>Inputs!$C$13*Inputs!$C$8*(1+Inputs!$C$9)^(Output!A148-1)</f>
        <v>224.482040752766</v>
      </c>
      <c r="K148" s="1">
        <f>'Key Variables'!$B$3*(1+Inputs!$C$16)^(Output!A148-1)</f>
        <v>653.473739804499</v>
      </c>
      <c r="L148" s="1">
        <f>'Key Variables'!$B$4*(1+Inputs!$C$18)^(Output!$A148-1)</f>
        <v>95.0507257897452</v>
      </c>
      <c r="M148" s="1">
        <f>'Key Variables'!$B$5*(1+Inputs!$C$20)^(Output!$A148-1)</f>
        <v>356.440221711545</v>
      </c>
      <c r="N148" s="1">
        <f>'Key Variables'!$B$6*(1+Inputs!$C$22)^(Output!$A148-1)</f>
        <v>118.813407237182</v>
      </c>
      <c r="O148" s="1">
        <f>'Key Variables'!$B$7*(1+Inputs!$C$24)^(Output!$A148-1)</f>
        <v>23.7626814474363</v>
      </c>
      <c r="P148" s="1">
        <f t="shared" si="136"/>
        <v>2927.82518201104</v>
      </c>
    </row>
    <row r="149" spans="1:16">
      <c r="A149">
        <f t="shared" si="150"/>
        <v>13</v>
      </c>
      <c r="B149" s="8">
        <f t="shared" si="137"/>
        <v>148</v>
      </c>
      <c r="C149" s="7">
        <f>IF($A149&gt;Inputs!$C$5,0,C148)</f>
        <v>2026.74123930352</v>
      </c>
      <c r="D149" s="7">
        <f t="shared" si="138"/>
        <v>296950.786286686</v>
      </c>
      <c r="E149" s="7">
        <f>D149*Inputs!$C$4/12</f>
        <v>1113.56544857507</v>
      </c>
      <c r="F149" s="7">
        <f t="shared" ref="F149:G149" si="157">C149-E149</f>
        <v>913.17579072845</v>
      </c>
      <c r="G149" s="7">
        <f t="shared" si="157"/>
        <v>296037.610495957</v>
      </c>
      <c r="H149" s="1">
        <f>Inputs!$C$8*(1-Inputs!$C$12)*(1+Inputs!$C$9)^(Output!A149-1)</f>
        <v>4399.84799875422</v>
      </c>
      <c r="I149" s="1">
        <f>Inputs!$C$10*(1-Inputs!$C$12)*(1+Inputs!$C$9)^(Output!$A149-1)</f>
        <v>0</v>
      </c>
      <c r="J149" s="1">
        <f>Inputs!$C$13*Inputs!$C$8*(1+Inputs!$C$9)^(Output!A149-1)</f>
        <v>224.482040752766</v>
      </c>
      <c r="K149" s="1">
        <f>'Key Variables'!$B$3*(1+Inputs!$C$16)^(Output!A149-1)</f>
        <v>653.473739804499</v>
      </c>
      <c r="L149" s="1">
        <f>'Key Variables'!$B$4*(1+Inputs!$C$18)^(Output!$A149-1)</f>
        <v>95.0507257897452</v>
      </c>
      <c r="M149" s="1">
        <f>'Key Variables'!$B$5*(1+Inputs!$C$20)^(Output!$A149-1)</f>
        <v>356.440221711545</v>
      </c>
      <c r="N149" s="1">
        <f>'Key Variables'!$B$6*(1+Inputs!$C$22)^(Output!$A149-1)</f>
        <v>118.813407237182</v>
      </c>
      <c r="O149" s="1">
        <f>'Key Variables'!$B$7*(1+Inputs!$C$24)^(Output!$A149-1)</f>
        <v>23.7626814474363</v>
      </c>
      <c r="P149" s="1">
        <f t="shared" si="136"/>
        <v>2927.82518201104</v>
      </c>
    </row>
    <row r="150" spans="1:16">
      <c r="A150">
        <f t="shared" si="150"/>
        <v>13</v>
      </c>
      <c r="B150" s="8">
        <f t="shared" si="137"/>
        <v>149</v>
      </c>
      <c r="C150" s="7">
        <f>IF($A150&gt;Inputs!$C$5,0,C149)</f>
        <v>2026.74123930352</v>
      </c>
      <c r="D150" s="7">
        <f t="shared" si="138"/>
        <v>296037.610495957</v>
      </c>
      <c r="E150" s="7">
        <f>D150*Inputs!$C$4/12</f>
        <v>1110.14103935984</v>
      </c>
      <c r="F150" s="7">
        <f t="shared" ref="F150:G150" si="158">C150-E150</f>
        <v>916.600199943682</v>
      </c>
      <c r="G150" s="7">
        <f t="shared" si="158"/>
        <v>295121.010296014</v>
      </c>
      <c r="H150" s="1">
        <f>Inputs!$C$8*(1-Inputs!$C$12)*(1+Inputs!$C$9)^(Output!A150-1)</f>
        <v>4399.84799875422</v>
      </c>
      <c r="I150" s="1">
        <f>Inputs!$C$10*(1-Inputs!$C$12)*(1+Inputs!$C$9)^(Output!$A150-1)</f>
        <v>0</v>
      </c>
      <c r="J150" s="1">
        <f>Inputs!$C$13*Inputs!$C$8*(1+Inputs!$C$9)^(Output!A150-1)</f>
        <v>224.482040752766</v>
      </c>
      <c r="K150" s="1">
        <f>'Key Variables'!$B$3*(1+Inputs!$C$16)^(Output!A150-1)</f>
        <v>653.473739804499</v>
      </c>
      <c r="L150" s="1">
        <f>'Key Variables'!$B$4*(1+Inputs!$C$18)^(Output!$A150-1)</f>
        <v>95.0507257897452</v>
      </c>
      <c r="M150" s="1">
        <f>'Key Variables'!$B$5*(1+Inputs!$C$20)^(Output!$A150-1)</f>
        <v>356.440221711545</v>
      </c>
      <c r="N150" s="1">
        <f>'Key Variables'!$B$6*(1+Inputs!$C$22)^(Output!$A150-1)</f>
        <v>118.813407237182</v>
      </c>
      <c r="O150" s="1">
        <f>'Key Variables'!$B$7*(1+Inputs!$C$24)^(Output!$A150-1)</f>
        <v>23.7626814474363</v>
      </c>
      <c r="P150" s="1">
        <f t="shared" si="136"/>
        <v>2927.82518201104</v>
      </c>
    </row>
    <row r="151" spans="1:16">
      <c r="A151">
        <f t="shared" si="150"/>
        <v>13</v>
      </c>
      <c r="B151" s="8">
        <f t="shared" si="137"/>
        <v>150</v>
      </c>
      <c r="C151" s="7">
        <f>IF($A151&gt;Inputs!$C$5,0,C150)</f>
        <v>2026.74123930352</v>
      </c>
      <c r="D151" s="7">
        <f t="shared" si="138"/>
        <v>295121.010296014</v>
      </c>
      <c r="E151" s="7">
        <f>D151*Inputs!$C$4/12</f>
        <v>1106.70378861005</v>
      </c>
      <c r="F151" s="7">
        <f t="shared" ref="F151:G151" si="159">C151-E151</f>
        <v>920.037450693471</v>
      </c>
      <c r="G151" s="7">
        <f t="shared" si="159"/>
        <v>294200.97284532</v>
      </c>
      <c r="H151" s="1">
        <f>Inputs!$C$8*(1-Inputs!$C$12)*(1+Inputs!$C$9)^(Output!A151-1)</f>
        <v>4399.84799875422</v>
      </c>
      <c r="I151" s="1">
        <f>Inputs!$C$10*(1-Inputs!$C$12)*(1+Inputs!$C$9)^(Output!$A151-1)</f>
        <v>0</v>
      </c>
      <c r="J151" s="1">
        <f>Inputs!$C$13*Inputs!$C$8*(1+Inputs!$C$9)^(Output!A151-1)</f>
        <v>224.482040752766</v>
      </c>
      <c r="K151" s="1">
        <f>'Key Variables'!$B$3*(1+Inputs!$C$16)^(Output!A151-1)</f>
        <v>653.473739804499</v>
      </c>
      <c r="L151" s="1">
        <f>'Key Variables'!$B$4*(1+Inputs!$C$18)^(Output!$A151-1)</f>
        <v>95.0507257897452</v>
      </c>
      <c r="M151" s="1">
        <f>'Key Variables'!$B$5*(1+Inputs!$C$20)^(Output!$A151-1)</f>
        <v>356.440221711545</v>
      </c>
      <c r="N151" s="1">
        <f>'Key Variables'!$B$6*(1+Inputs!$C$22)^(Output!$A151-1)</f>
        <v>118.813407237182</v>
      </c>
      <c r="O151" s="1">
        <f>'Key Variables'!$B$7*(1+Inputs!$C$24)^(Output!$A151-1)</f>
        <v>23.7626814474363</v>
      </c>
      <c r="P151" s="1">
        <f t="shared" si="136"/>
        <v>2927.82518201104</v>
      </c>
    </row>
    <row r="152" spans="1:16">
      <c r="A152">
        <f t="shared" si="150"/>
        <v>13</v>
      </c>
      <c r="B152" s="8">
        <f t="shared" si="137"/>
        <v>151</v>
      </c>
      <c r="C152" s="7">
        <f>IF($A152&gt;Inputs!$C$5,0,C151)</f>
        <v>2026.74123930352</v>
      </c>
      <c r="D152" s="7">
        <f t="shared" si="138"/>
        <v>294200.97284532</v>
      </c>
      <c r="E152" s="7">
        <f>D152*Inputs!$C$4/12</f>
        <v>1103.25364816995</v>
      </c>
      <c r="F152" s="7">
        <f t="shared" ref="F152:G152" si="160">C152-E152</f>
        <v>923.487591133572</v>
      </c>
      <c r="G152" s="7">
        <f t="shared" si="160"/>
        <v>293277.485254187</v>
      </c>
      <c r="H152" s="1">
        <f>Inputs!$C$8*(1-Inputs!$C$12)*(1+Inputs!$C$9)^(Output!A152-1)</f>
        <v>4399.84799875422</v>
      </c>
      <c r="I152" s="1">
        <f>Inputs!$C$10*(1-Inputs!$C$12)*(1+Inputs!$C$9)^(Output!$A152-1)</f>
        <v>0</v>
      </c>
      <c r="J152" s="1">
        <f>Inputs!$C$13*Inputs!$C$8*(1+Inputs!$C$9)^(Output!A152-1)</f>
        <v>224.482040752766</v>
      </c>
      <c r="K152" s="1">
        <f>'Key Variables'!$B$3*(1+Inputs!$C$16)^(Output!A152-1)</f>
        <v>653.473739804499</v>
      </c>
      <c r="L152" s="1">
        <f>'Key Variables'!$B$4*(1+Inputs!$C$18)^(Output!$A152-1)</f>
        <v>95.0507257897452</v>
      </c>
      <c r="M152" s="1">
        <f>'Key Variables'!$B$5*(1+Inputs!$C$20)^(Output!$A152-1)</f>
        <v>356.440221711545</v>
      </c>
      <c r="N152" s="1">
        <f>'Key Variables'!$B$6*(1+Inputs!$C$22)^(Output!$A152-1)</f>
        <v>118.813407237182</v>
      </c>
      <c r="O152" s="1">
        <f>'Key Variables'!$B$7*(1+Inputs!$C$24)^(Output!$A152-1)</f>
        <v>23.7626814474363</v>
      </c>
      <c r="P152" s="1">
        <f t="shared" si="136"/>
        <v>2927.82518201104</v>
      </c>
    </row>
    <row r="153" spans="1:16">
      <c r="A153">
        <f t="shared" si="150"/>
        <v>13</v>
      </c>
      <c r="B153" s="8">
        <f t="shared" si="137"/>
        <v>152</v>
      </c>
      <c r="C153" s="7">
        <f>IF($A153&gt;Inputs!$C$5,0,C152)</f>
        <v>2026.74123930352</v>
      </c>
      <c r="D153" s="7">
        <f t="shared" si="138"/>
        <v>293277.485254187</v>
      </c>
      <c r="E153" s="7">
        <f>D153*Inputs!$C$4/12</f>
        <v>1099.7905697032</v>
      </c>
      <c r="F153" s="7">
        <f t="shared" ref="F153:G153" si="161">C153-E153</f>
        <v>926.950669600323</v>
      </c>
      <c r="G153" s="7">
        <f t="shared" si="161"/>
        <v>292350.534584586</v>
      </c>
      <c r="H153" s="1">
        <f>Inputs!$C$8*(1-Inputs!$C$12)*(1+Inputs!$C$9)^(Output!A153-1)</f>
        <v>4399.84799875422</v>
      </c>
      <c r="I153" s="1">
        <f>Inputs!$C$10*(1-Inputs!$C$12)*(1+Inputs!$C$9)^(Output!$A153-1)</f>
        <v>0</v>
      </c>
      <c r="J153" s="1">
        <f>Inputs!$C$13*Inputs!$C$8*(1+Inputs!$C$9)^(Output!A153-1)</f>
        <v>224.482040752766</v>
      </c>
      <c r="K153" s="1">
        <f>'Key Variables'!$B$3*(1+Inputs!$C$16)^(Output!A153-1)</f>
        <v>653.473739804499</v>
      </c>
      <c r="L153" s="1">
        <f>'Key Variables'!$B$4*(1+Inputs!$C$18)^(Output!$A153-1)</f>
        <v>95.0507257897452</v>
      </c>
      <c r="M153" s="1">
        <f>'Key Variables'!$B$5*(1+Inputs!$C$20)^(Output!$A153-1)</f>
        <v>356.440221711545</v>
      </c>
      <c r="N153" s="1">
        <f>'Key Variables'!$B$6*(1+Inputs!$C$22)^(Output!$A153-1)</f>
        <v>118.813407237182</v>
      </c>
      <c r="O153" s="1">
        <f>'Key Variables'!$B$7*(1+Inputs!$C$24)^(Output!$A153-1)</f>
        <v>23.7626814474363</v>
      </c>
      <c r="P153" s="1">
        <f t="shared" si="136"/>
        <v>2927.82518201104</v>
      </c>
    </row>
    <row r="154" spans="1:16">
      <c r="A154">
        <f t="shared" si="150"/>
        <v>13</v>
      </c>
      <c r="B154" s="8">
        <f t="shared" si="137"/>
        <v>153</v>
      </c>
      <c r="C154" s="7">
        <f>IF($A154&gt;Inputs!$C$5,0,C153)</f>
        <v>2026.74123930352</v>
      </c>
      <c r="D154" s="7">
        <f t="shared" si="138"/>
        <v>292350.534584586</v>
      </c>
      <c r="E154" s="7">
        <f>D154*Inputs!$C$4/12</f>
        <v>1096.3145046922</v>
      </c>
      <c r="F154" s="7">
        <f t="shared" ref="F154:G154" si="162">C154-E154</f>
        <v>930.426734611324</v>
      </c>
      <c r="G154" s="7">
        <f t="shared" si="162"/>
        <v>291420.107849975</v>
      </c>
      <c r="H154" s="1">
        <f>Inputs!$C$8*(1-Inputs!$C$12)*(1+Inputs!$C$9)^(Output!A154-1)</f>
        <v>4399.84799875422</v>
      </c>
      <c r="I154" s="1">
        <f>Inputs!$C$10*(1-Inputs!$C$12)*(1+Inputs!$C$9)^(Output!$A154-1)</f>
        <v>0</v>
      </c>
      <c r="J154" s="1">
        <f>Inputs!$C$13*Inputs!$C$8*(1+Inputs!$C$9)^(Output!A154-1)</f>
        <v>224.482040752766</v>
      </c>
      <c r="K154" s="1">
        <f>'Key Variables'!$B$3*(1+Inputs!$C$16)^(Output!A154-1)</f>
        <v>653.473739804499</v>
      </c>
      <c r="L154" s="1">
        <f>'Key Variables'!$B$4*(1+Inputs!$C$18)^(Output!$A154-1)</f>
        <v>95.0507257897452</v>
      </c>
      <c r="M154" s="1">
        <f>'Key Variables'!$B$5*(1+Inputs!$C$20)^(Output!$A154-1)</f>
        <v>356.440221711545</v>
      </c>
      <c r="N154" s="1">
        <f>'Key Variables'!$B$6*(1+Inputs!$C$22)^(Output!$A154-1)</f>
        <v>118.813407237182</v>
      </c>
      <c r="O154" s="1">
        <f>'Key Variables'!$B$7*(1+Inputs!$C$24)^(Output!$A154-1)</f>
        <v>23.7626814474363</v>
      </c>
      <c r="P154" s="1">
        <f t="shared" si="136"/>
        <v>2927.82518201104</v>
      </c>
    </row>
    <row r="155" spans="1:16">
      <c r="A155">
        <f t="shared" si="150"/>
        <v>13</v>
      </c>
      <c r="B155" s="8">
        <f t="shared" si="137"/>
        <v>154</v>
      </c>
      <c r="C155" s="7">
        <f>IF($A155&gt;Inputs!$C$5,0,C154)</f>
        <v>2026.74123930352</v>
      </c>
      <c r="D155" s="7">
        <f t="shared" si="138"/>
        <v>291420.107849975</v>
      </c>
      <c r="E155" s="7">
        <f>D155*Inputs!$C$4/12</f>
        <v>1092.82540443741</v>
      </c>
      <c r="F155" s="7">
        <f t="shared" ref="F155:G155" si="163">C155-E155</f>
        <v>933.915834866116</v>
      </c>
      <c r="G155" s="7">
        <f t="shared" si="163"/>
        <v>290486.192015109</v>
      </c>
      <c r="H155" s="1">
        <f>Inputs!$C$8*(1-Inputs!$C$12)*(1+Inputs!$C$9)^(Output!A155-1)</f>
        <v>4399.84799875422</v>
      </c>
      <c r="I155" s="1">
        <f>Inputs!$C$10*(1-Inputs!$C$12)*(1+Inputs!$C$9)^(Output!$A155-1)</f>
        <v>0</v>
      </c>
      <c r="J155" s="1">
        <f>Inputs!$C$13*Inputs!$C$8*(1+Inputs!$C$9)^(Output!A155-1)</f>
        <v>224.482040752766</v>
      </c>
      <c r="K155" s="1">
        <f>'Key Variables'!$B$3*(1+Inputs!$C$16)^(Output!A155-1)</f>
        <v>653.473739804499</v>
      </c>
      <c r="L155" s="1">
        <f>'Key Variables'!$B$4*(1+Inputs!$C$18)^(Output!$A155-1)</f>
        <v>95.0507257897452</v>
      </c>
      <c r="M155" s="1">
        <f>'Key Variables'!$B$5*(1+Inputs!$C$20)^(Output!$A155-1)</f>
        <v>356.440221711545</v>
      </c>
      <c r="N155" s="1">
        <f>'Key Variables'!$B$6*(1+Inputs!$C$22)^(Output!$A155-1)</f>
        <v>118.813407237182</v>
      </c>
      <c r="O155" s="1">
        <f>'Key Variables'!$B$7*(1+Inputs!$C$24)^(Output!$A155-1)</f>
        <v>23.7626814474363</v>
      </c>
      <c r="P155" s="1">
        <f t="shared" si="136"/>
        <v>2927.82518201104</v>
      </c>
    </row>
    <row r="156" spans="1:16">
      <c r="A156">
        <f t="shared" si="150"/>
        <v>13</v>
      </c>
      <c r="B156" s="8">
        <f t="shared" si="137"/>
        <v>155</v>
      </c>
      <c r="C156" s="7">
        <f>IF($A156&gt;Inputs!$C$5,0,C155)</f>
        <v>2026.74123930352</v>
      </c>
      <c r="D156" s="7">
        <f t="shared" si="138"/>
        <v>290486.192015109</v>
      </c>
      <c r="E156" s="7">
        <f>D156*Inputs!$C$4/12</f>
        <v>1089.32322005666</v>
      </c>
      <c r="F156" s="7">
        <f t="shared" ref="F156:G156" si="164">C156-E156</f>
        <v>937.418019246864</v>
      </c>
      <c r="G156" s="7">
        <f t="shared" si="164"/>
        <v>289548.773995862</v>
      </c>
      <c r="H156" s="1">
        <f>Inputs!$C$8*(1-Inputs!$C$12)*(1+Inputs!$C$9)^(Output!A156-1)</f>
        <v>4399.84799875422</v>
      </c>
      <c r="I156" s="1">
        <f>Inputs!$C$10*(1-Inputs!$C$12)*(1+Inputs!$C$9)^(Output!$A156-1)</f>
        <v>0</v>
      </c>
      <c r="J156" s="1">
        <f>Inputs!$C$13*Inputs!$C$8*(1+Inputs!$C$9)^(Output!A156-1)</f>
        <v>224.482040752766</v>
      </c>
      <c r="K156" s="1">
        <f>'Key Variables'!$B$3*(1+Inputs!$C$16)^(Output!A156-1)</f>
        <v>653.473739804499</v>
      </c>
      <c r="L156" s="1">
        <f>'Key Variables'!$B$4*(1+Inputs!$C$18)^(Output!$A156-1)</f>
        <v>95.0507257897452</v>
      </c>
      <c r="M156" s="1">
        <f>'Key Variables'!$B$5*(1+Inputs!$C$20)^(Output!$A156-1)</f>
        <v>356.440221711545</v>
      </c>
      <c r="N156" s="1">
        <f>'Key Variables'!$B$6*(1+Inputs!$C$22)^(Output!$A156-1)</f>
        <v>118.813407237182</v>
      </c>
      <c r="O156" s="1">
        <f>'Key Variables'!$B$7*(1+Inputs!$C$24)^(Output!$A156-1)</f>
        <v>23.7626814474363</v>
      </c>
      <c r="P156" s="1">
        <f t="shared" si="136"/>
        <v>2927.82518201104</v>
      </c>
    </row>
    <row r="157" spans="1:16">
      <c r="A157">
        <f t="shared" si="150"/>
        <v>13</v>
      </c>
      <c r="B157" s="8">
        <f t="shared" si="137"/>
        <v>156</v>
      </c>
      <c r="C157" s="7">
        <f>IF($A157&gt;Inputs!$C$5,0,C156)</f>
        <v>2026.74123930352</v>
      </c>
      <c r="D157" s="7">
        <f t="shared" si="138"/>
        <v>289548.773995862</v>
      </c>
      <c r="E157" s="7">
        <f>D157*Inputs!$C$4/12</f>
        <v>1085.80790248448</v>
      </c>
      <c r="F157" s="7">
        <f t="shared" ref="F157:G157" si="165">C157-E157</f>
        <v>940.93333681904</v>
      </c>
      <c r="G157" s="7">
        <f t="shared" si="165"/>
        <v>288607.840659043</v>
      </c>
      <c r="H157" s="1">
        <f>Inputs!$C$8*(1-Inputs!$C$12)*(1+Inputs!$C$9)^(Output!A157-1)</f>
        <v>4399.84799875422</v>
      </c>
      <c r="I157" s="1">
        <f>Inputs!$C$10*(1-Inputs!$C$12)*(1+Inputs!$C$9)^(Output!$A157-1)</f>
        <v>0</v>
      </c>
      <c r="J157" s="1">
        <f>Inputs!$C$13*Inputs!$C$8*(1+Inputs!$C$9)^(Output!A157-1)</f>
        <v>224.482040752766</v>
      </c>
      <c r="K157" s="1">
        <f>'Key Variables'!$B$3*(1+Inputs!$C$16)^(Output!A157-1)</f>
        <v>653.473739804499</v>
      </c>
      <c r="L157" s="1">
        <f>'Key Variables'!$B$4*(1+Inputs!$C$18)^(Output!$A157-1)</f>
        <v>95.0507257897452</v>
      </c>
      <c r="M157" s="1">
        <f>'Key Variables'!$B$5*(1+Inputs!$C$20)^(Output!$A157-1)</f>
        <v>356.440221711545</v>
      </c>
      <c r="N157" s="1">
        <f>'Key Variables'!$B$6*(1+Inputs!$C$22)^(Output!$A157-1)</f>
        <v>118.813407237182</v>
      </c>
      <c r="O157" s="1">
        <f>'Key Variables'!$B$7*(1+Inputs!$C$24)^(Output!$A157-1)</f>
        <v>23.7626814474363</v>
      </c>
      <c r="P157" s="1">
        <f t="shared" si="136"/>
        <v>2927.82518201104</v>
      </c>
    </row>
    <row r="158" spans="1:16">
      <c r="A158">
        <f t="shared" si="150"/>
        <v>14</v>
      </c>
      <c r="B158" s="8">
        <f t="shared" si="137"/>
        <v>157</v>
      </c>
      <c r="C158" s="7">
        <f>IF($A158&gt;Inputs!$C$5,0,C157)</f>
        <v>2026.74123930352</v>
      </c>
      <c r="D158" s="7">
        <f t="shared" si="138"/>
        <v>288607.840659043</v>
      </c>
      <c r="E158" s="7">
        <f>D158*Inputs!$C$4/12</f>
        <v>1082.27940247141</v>
      </c>
      <c r="F158" s="7">
        <f t="shared" ref="F158:G158" si="166">C158-E158</f>
        <v>944.461836832111</v>
      </c>
      <c r="G158" s="7">
        <f t="shared" si="166"/>
        <v>287663.378822211</v>
      </c>
      <c r="H158" s="1">
        <f>Inputs!$C$8*(1-Inputs!$C$12)*(1+Inputs!$C$9)^(Output!A158-1)</f>
        <v>4619.84039869193</v>
      </c>
      <c r="I158" s="1">
        <f>Inputs!$C$10*(1-Inputs!$C$12)*(1+Inputs!$C$9)^(Output!$A158-1)</f>
        <v>0</v>
      </c>
      <c r="J158" s="1">
        <f>Inputs!$C$13*Inputs!$C$8*(1+Inputs!$C$9)^(Output!A158-1)</f>
        <v>235.706142790404</v>
      </c>
      <c r="K158" s="1">
        <f>'Key Variables'!$B$3*(1+Inputs!$C$16)^(Output!A158-1)</f>
        <v>673.077951998633</v>
      </c>
      <c r="L158" s="1">
        <f>'Key Variables'!$B$4*(1+Inputs!$C$18)^(Output!$A158-1)</f>
        <v>97.9022475634376</v>
      </c>
      <c r="M158" s="1">
        <f>'Key Variables'!$B$5*(1+Inputs!$C$20)^(Output!$A158-1)</f>
        <v>367.133428362891</v>
      </c>
      <c r="N158" s="1">
        <f>'Key Variables'!$B$6*(1+Inputs!$C$22)^(Output!$A158-1)</f>
        <v>122.377809454297</v>
      </c>
      <c r="O158" s="1">
        <f>'Key Variables'!$B$7*(1+Inputs!$C$24)^(Output!$A158-1)</f>
        <v>24.4755618908594</v>
      </c>
      <c r="P158" s="1">
        <f t="shared" si="136"/>
        <v>3099.16725663141</v>
      </c>
    </row>
    <row r="159" spans="1:16">
      <c r="A159">
        <f t="shared" si="150"/>
        <v>14</v>
      </c>
      <c r="B159" s="8">
        <f t="shared" si="137"/>
        <v>158</v>
      </c>
      <c r="C159" s="7">
        <f>IF($A159&gt;Inputs!$C$5,0,C158)</f>
        <v>2026.74123930352</v>
      </c>
      <c r="D159" s="7">
        <f t="shared" si="138"/>
        <v>287663.378822211</v>
      </c>
      <c r="E159" s="7">
        <f>D159*Inputs!$C$4/12</f>
        <v>1078.73767058329</v>
      </c>
      <c r="F159" s="7">
        <f t="shared" ref="F159:G159" si="167">C159-E159</f>
        <v>948.003568720232</v>
      </c>
      <c r="G159" s="7">
        <f t="shared" si="167"/>
        <v>286715.375253491</v>
      </c>
      <c r="H159" s="1">
        <f>Inputs!$C$8*(1-Inputs!$C$12)*(1+Inputs!$C$9)^(Output!A159-1)</f>
        <v>4619.84039869193</v>
      </c>
      <c r="I159" s="1">
        <f>Inputs!$C$10*(1-Inputs!$C$12)*(1+Inputs!$C$9)^(Output!$A159-1)</f>
        <v>0</v>
      </c>
      <c r="J159" s="1">
        <f>Inputs!$C$13*Inputs!$C$8*(1+Inputs!$C$9)^(Output!A159-1)</f>
        <v>235.706142790404</v>
      </c>
      <c r="K159" s="1">
        <f>'Key Variables'!$B$3*(1+Inputs!$C$16)^(Output!A159-1)</f>
        <v>673.077951998633</v>
      </c>
      <c r="L159" s="1">
        <f>'Key Variables'!$B$4*(1+Inputs!$C$18)^(Output!$A159-1)</f>
        <v>97.9022475634376</v>
      </c>
      <c r="M159" s="1">
        <f>'Key Variables'!$B$5*(1+Inputs!$C$20)^(Output!$A159-1)</f>
        <v>367.133428362891</v>
      </c>
      <c r="N159" s="1">
        <f>'Key Variables'!$B$6*(1+Inputs!$C$22)^(Output!$A159-1)</f>
        <v>122.377809454297</v>
      </c>
      <c r="O159" s="1">
        <f>'Key Variables'!$B$7*(1+Inputs!$C$24)^(Output!$A159-1)</f>
        <v>24.4755618908594</v>
      </c>
      <c r="P159" s="1">
        <f t="shared" si="136"/>
        <v>3099.16725663141</v>
      </c>
    </row>
    <row r="160" spans="1:16">
      <c r="A160">
        <f t="shared" si="150"/>
        <v>14</v>
      </c>
      <c r="B160" s="8">
        <f t="shared" si="137"/>
        <v>159</v>
      </c>
      <c r="C160" s="7">
        <f>IF($A160&gt;Inputs!$C$5,0,C159)</f>
        <v>2026.74123930352</v>
      </c>
      <c r="D160" s="7">
        <f t="shared" si="138"/>
        <v>286715.375253491</v>
      </c>
      <c r="E160" s="7">
        <f>D160*Inputs!$C$4/12</f>
        <v>1075.18265720059</v>
      </c>
      <c r="F160" s="7">
        <f t="shared" ref="F160:G160" si="168">C160-E160</f>
        <v>951.558582102933</v>
      </c>
      <c r="G160" s="7">
        <f t="shared" si="168"/>
        <v>285763.816671388</v>
      </c>
      <c r="H160" s="1">
        <f>Inputs!$C$8*(1-Inputs!$C$12)*(1+Inputs!$C$9)^(Output!A160-1)</f>
        <v>4619.84039869193</v>
      </c>
      <c r="I160" s="1">
        <f>Inputs!$C$10*(1-Inputs!$C$12)*(1+Inputs!$C$9)^(Output!$A160-1)</f>
        <v>0</v>
      </c>
      <c r="J160" s="1">
        <f>Inputs!$C$13*Inputs!$C$8*(1+Inputs!$C$9)^(Output!A160-1)</f>
        <v>235.706142790404</v>
      </c>
      <c r="K160" s="1">
        <f>'Key Variables'!$B$3*(1+Inputs!$C$16)^(Output!A160-1)</f>
        <v>673.077951998633</v>
      </c>
      <c r="L160" s="1">
        <f>'Key Variables'!$B$4*(1+Inputs!$C$18)^(Output!$A160-1)</f>
        <v>97.9022475634376</v>
      </c>
      <c r="M160" s="1">
        <f>'Key Variables'!$B$5*(1+Inputs!$C$20)^(Output!$A160-1)</f>
        <v>367.133428362891</v>
      </c>
      <c r="N160" s="1">
        <f>'Key Variables'!$B$6*(1+Inputs!$C$22)^(Output!$A160-1)</f>
        <v>122.377809454297</v>
      </c>
      <c r="O160" s="1">
        <f>'Key Variables'!$B$7*(1+Inputs!$C$24)^(Output!$A160-1)</f>
        <v>24.4755618908594</v>
      </c>
      <c r="P160" s="1">
        <f t="shared" si="136"/>
        <v>3099.16725663141</v>
      </c>
    </row>
    <row r="161" spans="1:16">
      <c r="A161">
        <f t="shared" si="150"/>
        <v>14</v>
      </c>
      <c r="B161" s="8">
        <f t="shared" si="137"/>
        <v>160</v>
      </c>
      <c r="C161" s="7">
        <f>IF($A161&gt;Inputs!$C$5,0,C160)</f>
        <v>2026.74123930352</v>
      </c>
      <c r="D161" s="7">
        <f t="shared" si="138"/>
        <v>285763.816671388</v>
      </c>
      <c r="E161" s="7">
        <f>D161*Inputs!$C$4/12</f>
        <v>1071.6143125177</v>
      </c>
      <c r="F161" s="7">
        <f t="shared" ref="F161:G161" si="169">C161-E161</f>
        <v>955.126926785819</v>
      </c>
      <c r="G161" s="7">
        <f t="shared" si="169"/>
        <v>284808.689744602</v>
      </c>
      <c r="H161" s="1">
        <f>Inputs!$C$8*(1-Inputs!$C$12)*(1+Inputs!$C$9)^(Output!A161-1)</f>
        <v>4619.84039869193</v>
      </c>
      <c r="I161" s="1">
        <f>Inputs!$C$10*(1-Inputs!$C$12)*(1+Inputs!$C$9)^(Output!$A161-1)</f>
        <v>0</v>
      </c>
      <c r="J161" s="1">
        <f>Inputs!$C$13*Inputs!$C$8*(1+Inputs!$C$9)^(Output!A161-1)</f>
        <v>235.706142790404</v>
      </c>
      <c r="K161" s="1">
        <f>'Key Variables'!$B$3*(1+Inputs!$C$16)^(Output!A161-1)</f>
        <v>673.077951998633</v>
      </c>
      <c r="L161" s="1">
        <f>'Key Variables'!$B$4*(1+Inputs!$C$18)^(Output!$A161-1)</f>
        <v>97.9022475634376</v>
      </c>
      <c r="M161" s="1">
        <f>'Key Variables'!$B$5*(1+Inputs!$C$20)^(Output!$A161-1)</f>
        <v>367.133428362891</v>
      </c>
      <c r="N161" s="1">
        <f>'Key Variables'!$B$6*(1+Inputs!$C$22)^(Output!$A161-1)</f>
        <v>122.377809454297</v>
      </c>
      <c r="O161" s="1">
        <f>'Key Variables'!$B$7*(1+Inputs!$C$24)^(Output!$A161-1)</f>
        <v>24.4755618908594</v>
      </c>
      <c r="P161" s="1">
        <f t="shared" si="136"/>
        <v>3099.16725663141</v>
      </c>
    </row>
    <row r="162" spans="1:16">
      <c r="A162">
        <f t="shared" si="150"/>
        <v>14</v>
      </c>
      <c r="B162" s="8">
        <f t="shared" si="137"/>
        <v>161</v>
      </c>
      <c r="C162" s="7">
        <f>IF($A162&gt;Inputs!$C$5,0,C161)</f>
        <v>2026.74123930352</v>
      </c>
      <c r="D162" s="7">
        <f t="shared" si="138"/>
        <v>284808.689744602</v>
      </c>
      <c r="E162" s="7">
        <f>D162*Inputs!$C$4/12</f>
        <v>1068.03258654226</v>
      </c>
      <c r="F162" s="7">
        <f t="shared" ref="F162:G162" si="170">C162-E162</f>
        <v>958.708652761266</v>
      </c>
      <c r="G162" s="7">
        <f t="shared" si="170"/>
        <v>283849.981091841</v>
      </c>
      <c r="H162" s="1">
        <f>Inputs!$C$8*(1-Inputs!$C$12)*(1+Inputs!$C$9)^(Output!A162-1)</f>
        <v>4619.84039869193</v>
      </c>
      <c r="I162" s="1">
        <f>Inputs!$C$10*(1-Inputs!$C$12)*(1+Inputs!$C$9)^(Output!$A162-1)</f>
        <v>0</v>
      </c>
      <c r="J162" s="1">
        <f>Inputs!$C$13*Inputs!$C$8*(1+Inputs!$C$9)^(Output!A162-1)</f>
        <v>235.706142790404</v>
      </c>
      <c r="K162" s="1">
        <f>'Key Variables'!$B$3*(1+Inputs!$C$16)^(Output!A162-1)</f>
        <v>673.077951998633</v>
      </c>
      <c r="L162" s="1">
        <f>'Key Variables'!$B$4*(1+Inputs!$C$18)^(Output!$A162-1)</f>
        <v>97.9022475634376</v>
      </c>
      <c r="M162" s="1">
        <f>'Key Variables'!$B$5*(1+Inputs!$C$20)^(Output!$A162-1)</f>
        <v>367.133428362891</v>
      </c>
      <c r="N162" s="1">
        <f>'Key Variables'!$B$6*(1+Inputs!$C$22)^(Output!$A162-1)</f>
        <v>122.377809454297</v>
      </c>
      <c r="O162" s="1">
        <f>'Key Variables'!$B$7*(1+Inputs!$C$24)^(Output!$A162-1)</f>
        <v>24.4755618908594</v>
      </c>
      <c r="P162" s="1">
        <f t="shared" si="136"/>
        <v>3099.16725663141</v>
      </c>
    </row>
    <row r="163" spans="1:16">
      <c r="A163">
        <f t="shared" si="150"/>
        <v>14</v>
      </c>
      <c r="B163" s="8">
        <f t="shared" si="137"/>
        <v>162</v>
      </c>
      <c r="C163" s="7">
        <f>IF($A163&gt;Inputs!$C$5,0,C162)</f>
        <v>2026.74123930352</v>
      </c>
      <c r="D163" s="7">
        <f t="shared" si="138"/>
        <v>283849.981091841</v>
      </c>
      <c r="E163" s="7">
        <f>D163*Inputs!$C$4/12</f>
        <v>1064.4374290944</v>
      </c>
      <c r="F163" s="7">
        <f t="shared" ref="F163:G163" si="171">C163-E163</f>
        <v>962.30381020912</v>
      </c>
      <c r="G163" s="7">
        <f t="shared" si="171"/>
        <v>282887.677281632</v>
      </c>
      <c r="H163" s="1">
        <f>Inputs!$C$8*(1-Inputs!$C$12)*(1+Inputs!$C$9)^(Output!A163-1)</f>
        <v>4619.84039869193</v>
      </c>
      <c r="I163" s="1">
        <f>Inputs!$C$10*(1-Inputs!$C$12)*(1+Inputs!$C$9)^(Output!$A163-1)</f>
        <v>0</v>
      </c>
      <c r="J163" s="1">
        <f>Inputs!$C$13*Inputs!$C$8*(1+Inputs!$C$9)^(Output!A163-1)</f>
        <v>235.706142790404</v>
      </c>
      <c r="K163" s="1">
        <f>'Key Variables'!$B$3*(1+Inputs!$C$16)^(Output!A163-1)</f>
        <v>673.077951998633</v>
      </c>
      <c r="L163" s="1">
        <f>'Key Variables'!$B$4*(1+Inputs!$C$18)^(Output!$A163-1)</f>
        <v>97.9022475634376</v>
      </c>
      <c r="M163" s="1">
        <f>'Key Variables'!$B$5*(1+Inputs!$C$20)^(Output!$A163-1)</f>
        <v>367.133428362891</v>
      </c>
      <c r="N163" s="1">
        <f>'Key Variables'!$B$6*(1+Inputs!$C$22)^(Output!$A163-1)</f>
        <v>122.377809454297</v>
      </c>
      <c r="O163" s="1">
        <f>'Key Variables'!$B$7*(1+Inputs!$C$24)^(Output!$A163-1)</f>
        <v>24.4755618908594</v>
      </c>
      <c r="P163" s="1">
        <f t="shared" si="136"/>
        <v>3099.16725663141</v>
      </c>
    </row>
    <row r="164" spans="1:16">
      <c r="A164">
        <f t="shared" si="150"/>
        <v>14</v>
      </c>
      <c r="B164" s="8">
        <f t="shared" si="137"/>
        <v>163</v>
      </c>
      <c r="C164" s="7">
        <f>IF($A164&gt;Inputs!$C$5,0,C163)</f>
        <v>2026.74123930352</v>
      </c>
      <c r="D164" s="7">
        <f t="shared" si="138"/>
        <v>282887.677281632</v>
      </c>
      <c r="E164" s="7">
        <f>D164*Inputs!$C$4/12</f>
        <v>1060.82878980612</v>
      </c>
      <c r="F164" s="7">
        <f t="shared" ref="F164:G164" si="172">C164-E164</f>
        <v>965.912449497404</v>
      </c>
      <c r="G164" s="7">
        <f t="shared" si="172"/>
        <v>281921.764832134</v>
      </c>
      <c r="H164" s="1">
        <f>Inputs!$C$8*(1-Inputs!$C$12)*(1+Inputs!$C$9)^(Output!A164-1)</f>
        <v>4619.84039869193</v>
      </c>
      <c r="I164" s="1">
        <f>Inputs!$C$10*(1-Inputs!$C$12)*(1+Inputs!$C$9)^(Output!$A164-1)</f>
        <v>0</v>
      </c>
      <c r="J164" s="1">
        <f>Inputs!$C$13*Inputs!$C$8*(1+Inputs!$C$9)^(Output!A164-1)</f>
        <v>235.706142790404</v>
      </c>
      <c r="K164" s="1">
        <f>'Key Variables'!$B$3*(1+Inputs!$C$16)^(Output!A164-1)</f>
        <v>673.077951998633</v>
      </c>
      <c r="L164" s="1">
        <f>'Key Variables'!$B$4*(1+Inputs!$C$18)^(Output!$A164-1)</f>
        <v>97.9022475634376</v>
      </c>
      <c r="M164" s="1">
        <f>'Key Variables'!$B$5*(1+Inputs!$C$20)^(Output!$A164-1)</f>
        <v>367.133428362891</v>
      </c>
      <c r="N164" s="1">
        <f>'Key Variables'!$B$6*(1+Inputs!$C$22)^(Output!$A164-1)</f>
        <v>122.377809454297</v>
      </c>
      <c r="O164" s="1">
        <f>'Key Variables'!$B$7*(1+Inputs!$C$24)^(Output!$A164-1)</f>
        <v>24.4755618908594</v>
      </c>
      <c r="P164" s="1">
        <f t="shared" si="136"/>
        <v>3099.16725663141</v>
      </c>
    </row>
    <row r="165" spans="1:16">
      <c r="A165">
        <f t="shared" si="150"/>
        <v>14</v>
      </c>
      <c r="B165" s="8">
        <f t="shared" si="137"/>
        <v>164</v>
      </c>
      <c r="C165" s="7">
        <f>IF($A165&gt;Inputs!$C$5,0,C164)</f>
        <v>2026.74123930352</v>
      </c>
      <c r="D165" s="7">
        <f t="shared" si="138"/>
        <v>281921.764832134</v>
      </c>
      <c r="E165" s="7">
        <f>D165*Inputs!$C$4/12</f>
        <v>1057.2066181205</v>
      </c>
      <c r="F165" s="7">
        <f t="shared" ref="F165:G165" si="173">C165-E165</f>
        <v>969.534621183019</v>
      </c>
      <c r="G165" s="7">
        <f t="shared" si="173"/>
        <v>280952.230210951</v>
      </c>
      <c r="H165" s="1">
        <f>Inputs!$C$8*(1-Inputs!$C$12)*(1+Inputs!$C$9)^(Output!A165-1)</f>
        <v>4619.84039869193</v>
      </c>
      <c r="I165" s="1">
        <f>Inputs!$C$10*(1-Inputs!$C$12)*(1+Inputs!$C$9)^(Output!$A165-1)</f>
        <v>0</v>
      </c>
      <c r="J165" s="1">
        <f>Inputs!$C$13*Inputs!$C$8*(1+Inputs!$C$9)^(Output!A165-1)</f>
        <v>235.706142790404</v>
      </c>
      <c r="K165" s="1">
        <f>'Key Variables'!$B$3*(1+Inputs!$C$16)^(Output!A165-1)</f>
        <v>673.077951998633</v>
      </c>
      <c r="L165" s="1">
        <f>'Key Variables'!$B$4*(1+Inputs!$C$18)^(Output!$A165-1)</f>
        <v>97.9022475634376</v>
      </c>
      <c r="M165" s="1">
        <f>'Key Variables'!$B$5*(1+Inputs!$C$20)^(Output!$A165-1)</f>
        <v>367.133428362891</v>
      </c>
      <c r="N165" s="1">
        <f>'Key Variables'!$B$6*(1+Inputs!$C$22)^(Output!$A165-1)</f>
        <v>122.377809454297</v>
      </c>
      <c r="O165" s="1">
        <f>'Key Variables'!$B$7*(1+Inputs!$C$24)^(Output!$A165-1)</f>
        <v>24.4755618908594</v>
      </c>
      <c r="P165" s="1">
        <f t="shared" si="136"/>
        <v>3099.16725663141</v>
      </c>
    </row>
    <row r="166" spans="1:16">
      <c r="A166">
        <f t="shared" si="150"/>
        <v>14</v>
      </c>
      <c r="B166" s="8">
        <f t="shared" si="137"/>
        <v>165</v>
      </c>
      <c r="C166" s="7">
        <f>IF($A166&gt;Inputs!$C$5,0,C165)</f>
        <v>2026.74123930352</v>
      </c>
      <c r="D166" s="7">
        <f t="shared" si="138"/>
        <v>280952.230210951</v>
      </c>
      <c r="E166" s="7">
        <f>D166*Inputs!$C$4/12</f>
        <v>1053.57086329107</v>
      </c>
      <c r="F166" s="7">
        <f t="shared" ref="F166:G166" si="174">C166-E166</f>
        <v>973.170376012456</v>
      </c>
      <c r="G166" s="7">
        <f t="shared" si="174"/>
        <v>279979.059834939</v>
      </c>
      <c r="H166" s="1">
        <f>Inputs!$C$8*(1-Inputs!$C$12)*(1+Inputs!$C$9)^(Output!A166-1)</f>
        <v>4619.84039869193</v>
      </c>
      <c r="I166" s="1">
        <f>Inputs!$C$10*(1-Inputs!$C$12)*(1+Inputs!$C$9)^(Output!$A166-1)</f>
        <v>0</v>
      </c>
      <c r="J166" s="1">
        <f>Inputs!$C$13*Inputs!$C$8*(1+Inputs!$C$9)^(Output!A166-1)</f>
        <v>235.706142790404</v>
      </c>
      <c r="K166" s="1">
        <f>'Key Variables'!$B$3*(1+Inputs!$C$16)^(Output!A166-1)</f>
        <v>673.077951998633</v>
      </c>
      <c r="L166" s="1">
        <f>'Key Variables'!$B$4*(1+Inputs!$C$18)^(Output!$A166-1)</f>
        <v>97.9022475634376</v>
      </c>
      <c r="M166" s="1">
        <f>'Key Variables'!$B$5*(1+Inputs!$C$20)^(Output!$A166-1)</f>
        <v>367.133428362891</v>
      </c>
      <c r="N166" s="1">
        <f>'Key Variables'!$B$6*(1+Inputs!$C$22)^(Output!$A166-1)</f>
        <v>122.377809454297</v>
      </c>
      <c r="O166" s="1">
        <f>'Key Variables'!$B$7*(1+Inputs!$C$24)^(Output!$A166-1)</f>
        <v>24.4755618908594</v>
      </c>
      <c r="P166" s="1">
        <f t="shared" si="136"/>
        <v>3099.16725663141</v>
      </c>
    </row>
    <row r="167" spans="1:16">
      <c r="A167">
        <f t="shared" si="150"/>
        <v>14</v>
      </c>
      <c r="B167" s="8">
        <f t="shared" si="137"/>
        <v>166</v>
      </c>
      <c r="C167" s="7">
        <f>IF($A167&gt;Inputs!$C$5,0,C166)</f>
        <v>2026.74123930352</v>
      </c>
      <c r="D167" s="7">
        <f t="shared" si="138"/>
        <v>279979.059834939</v>
      </c>
      <c r="E167" s="7">
        <f>D167*Inputs!$C$4/12</f>
        <v>1049.92147438102</v>
      </c>
      <c r="F167" s="7">
        <f t="shared" ref="F167:G167" si="175">C167-E167</f>
        <v>976.819764922502</v>
      </c>
      <c r="G167" s="7">
        <f t="shared" si="175"/>
        <v>279002.240070016</v>
      </c>
      <c r="H167" s="1">
        <f>Inputs!$C$8*(1-Inputs!$C$12)*(1+Inputs!$C$9)^(Output!A167-1)</f>
        <v>4619.84039869193</v>
      </c>
      <c r="I167" s="1">
        <f>Inputs!$C$10*(1-Inputs!$C$12)*(1+Inputs!$C$9)^(Output!$A167-1)</f>
        <v>0</v>
      </c>
      <c r="J167" s="1">
        <f>Inputs!$C$13*Inputs!$C$8*(1+Inputs!$C$9)^(Output!A167-1)</f>
        <v>235.706142790404</v>
      </c>
      <c r="K167" s="1">
        <f>'Key Variables'!$B$3*(1+Inputs!$C$16)^(Output!A167-1)</f>
        <v>673.077951998633</v>
      </c>
      <c r="L167" s="1">
        <f>'Key Variables'!$B$4*(1+Inputs!$C$18)^(Output!$A167-1)</f>
        <v>97.9022475634376</v>
      </c>
      <c r="M167" s="1">
        <f>'Key Variables'!$B$5*(1+Inputs!$C$20)^(Output!$A167-1)</f>
        <v>367.133428362891</v>
      </c>
      <c r="N167" s="1">
        <f>'Key Variables'!$B$6*(1+Inputs!$C$22)^(Output!$A167-1)</f>
        <v>122.377809454297</v>
      </c>
      <c r="O167" s="1">
        <f>'Key Variables'!$B$7*(1+Inputs!$C$24)^(Output!$A167-1)</f>
        <v>24.4755618908594</v>
      </c>
      <c r="P167" s="1">
        <f t="shared" si="136"/>
        <v>3099.16725663141</v>
      </c>
    </row>
    <row r="168" spans="1:16">
      <c r="A168">
        <f t="shared" si="150"/>
        <v>14</v>
      </c>
      <c r="B168" s="8">
        <f t="shared" si="137"/>
        <v>167</v>
      </c>
      <c r="C168" s="7">
        <f>IF($A168&gt;Inputs!$C$5,0,C167)</f>
        <v>2026.74123930352</v>
      </c>
      <c r="D168" s="7">
        <f t="shared" si="138"/>
        <v>279002.240070016</v>
      </c>
      <c r="E168" s="7">
        <f>D168*Inputs!$C$4/12</f>
        <v>1046.25840026256</v>
      </c>
      <c r="F168" s="7">
        <f t="shared" ref="F168:G168" si="176">C168-E168</f>
        <v>980.482839040962</v>
      </c>
      <c r="G168" s="7">
        <f t="shared" si="176"/>
        <v>278021.757230975</v>
      </c>
      <c r="H168" s="1">
        <f>Inputs!$C$8*(1-Inputs!$C$12)*(1+Inputs!$C$9)^(Output!A168-1)</f>
        <v>4619.84039869193</v>
      </c>
      <c r="I168" s="1">
        <f>Inputs!$C$10*(1-Inputs!$C$12)*(1+Inputs!$C$9)^(Output!$A168-1)</f>
        <v>0</v>
      </c>
      <c r="J168" s="1">
        <f>Inputs!$C$13*Inputs!$C$8*(1+Inputs!$C$9)^(Output!A168-1)</f>
        <v>235.706142790404</v>
      </c>
      <c r="K168" s="1">
        <f>'Key Variables'!$B$3*(1+Inputs!$C$16)^(Output!A168-1)</f>
        <v>673.077951998633</v>
      </c>
      <c r="L168" s="1">
        <f>'Key Variables'!$B$4*(1+Inputs!$C$18)^(Output!$A168-1)</f>
        <v>97.9022475634376</v>
      </c>
      <c r="M168" s="1">
        <f>'Key Variables'!$B$5*(1+Inputs!$C$20)^(Output!$A168-1)</f>
        <v>367.133428362891</v>
      </c>
      <c r="N168" s="1">
        <f>'Key Variables'!$B$6*(1+Inputs!$C$22)^(Output!$A168-1)</f>
        <v>122.377809454297</v>
      </c>
      <c r="O168" s="1">
        <f>'Key Variables'!$B$7*(1+Inputs!$C$24)^(Output!$A168-1)</f>
        <v>24.4755618908594</v>
      </c>
      <c r="P168" s="1">
        <f t="shared" si="136"/>
        <v>3099.16725663141</v>
      </c>
    </row>
    <row r="169" spans="1:16">
      <c r="A169">
        <f t="shared" si="150"/>
        <v>14</v>
      </c>
      <c r="B169" s="8">
        <f t="shared" si="137"/>
        <v>168</v>
      </c>
      <c r="C169" s="7">
        <f>IF($A169&gt;Inputs!$C$5,0,C168)</f>
        <v>2026.74123930352</v>
      </c>
      <c r="D169" s="7">
        <f t="shared" si="138"/>
        <v>278021.757230975</v>
      </c>
      <c r="E169" s="7">
        <f>D169*Inputs!$C$4/12</f>
        <v>1042.58158961616</v>
      </c>
      <c r="F169" s="7">
        <f t="shared" ref="F169:G169" si="177">C169-E169</f>
        <v>984.159649687366</v>
      </c>
      <c r="G169" s="7">
        <f t="shared" si="177"/>
        <v>277037.597581288</v>
      </c>
      <c r="H169" s="1">
        <f>Inputs!$C$8*(1-Inputs!$C$12)*(1+Inputs!$C$9)^(Output!A169-1)</f>
        <v>4619.84039869193</v>
      </c>
      <c r="I169" s="1">
        <f>Inputs!$C$10*(1-Inputs!$C$12)*(1+Inputs!$C$9)^(Output!$A169-1)</f>
        <v>0</v>
      </c>
      <c r="J169" s="1">
        <f>Inputs!$C$13*Inputs!$C$8*(1+Inputs!$C$9)^(Output!A169-1)</f>
        <v>235.706142790404</v>
      </c>
      <c r="K169" s="1">
        <f>'Key Variables'!$B$3*(1+Inputs!$C$16)^(Output!A169-1)</f>
        <v>673.077951998633</v>
      </c>
      <c r="L169" s="1">
        <f>'Key Variables'!$B$4*(1+Inputs!$C$18)^(Output!$A169-1)</f>
        <v>97.9022475634376</v>
      </c>
      <c r="M169" s="1">
        <f>'Key Variables'!$B$5*(1+Inputs!$C$20)^(Output!$A169-1)</f>
        <v>367.133428362891</v>
      </c>
      <c r="N169" s="1">
        <f>'Key Variables'!$B$6*(1+Inputs!$C$22)^(Output!$A169-1)</f>
        <v>122.377809454297</v>
      </c>
      <c r="O169" s="1">
        <f>'Key Variables'!$B$7*(1+Inputs!$C$24)^(Output!$A169-1)</f>
        <v>24.4755618908594</v>
      </c>
      <c r="P169" s="1">
        <f t="shared" si="136"/>
        <v>3099.16725663141</v>
      </c>
    </row>
    <row r="170" spans="1:16">
      <c r="A170">
        <f t="shared" si="150"/>
        <v>15</v>
      </c>
      <c r="B170" s="8">
        <f t="shared" si="137"/>
        <v>169</v>
      </c>
      <c r="C170" s="7">
        <f>IF($A170&gt;Inputs!$C$5,0,C169)</f>
        <v>2026.74123930352</v>
      </c>
      <c r="D170" s="7">
        <f t="shared" si="138"/>
        <v>277037.597581288</v>
      </c>
      <c r="E170" s="7">
        <f>D170*Inputs!$C$4/12</f>
        <v>1038.89099092983</v>
      </c>
      <c r="F170" s="7">
        <f t="shared" ref="F170:G170" si="178">C170-E170</f>
        <v>987.850248373693</v>
      </c>
      <c r="G170" s="7">
        <f t="shared" si="178"/>
        <v>276049.747332914</v>
      </c>
      <c r="H170" s="1">
        <f>Inputs!$C$8*(1-Inputs!$C$12)*(1+Inputs!$C$9)^(Output!A170-1)</f>
        <v>4850.83241862652</v>
      </c>
      <c r="I170" s="1">
        <f>Inputs!$C$10*(1-Inputs!$C$12)*(1+Inputs!$C$9)^(Output!$A170-1)</f>
        <v>0</v>
      </c>
      <c r="J170" s="1">
        <f>Inputs!$C$13*Inputs!$C$8*(1+Inputs!$C$9)^(Output!A170-1)</f>
        <v>247.491449929925</v>
      </c>
      <c r="K170" s="1">
        <f>'Key Variables'!$B$3*(1+Inputs!$C$16)^(Output!A170-1)</f>
        <v>693.270290558592</v>
      </c>
      <c r="L170" s="1">
        <f>'Key Variables'!$B$4*(1+Inputs!$C$18)^(Output!$A170-1)</f>
        <v>100.839314990341</v>
      </c>
      <c r="M170" s="1">
        <f>'Key Variables'!$B$5*(1+Inputs!$C$20)^(Output!$A170-1)</f>
        <v>378.147431213778</v>
      </c>
      <c r="N170" s="1">
        <f>'Key Variables'!$B$6*(1+Inputs!$C$22)^(Output!$A170-1)</f>
        <v>126.049143737926</v>
      </c>
      <c r="O170" s="1">
        <f>'Key Variables'!$B$7*(1+Inputs!$C$24)^(Output!$A170-1)</f>
        <v>25.2098287475852</v>
      </c>
      <c r="P170" s="1">
        <f t="shared" si="136"/>
        <v>3279.82495944838</v>
      </c>
    </row>
    <row r="171" spans="1:16">
      <c r="A171">
        <f t="shared" si="150"/>
        <v>15</v>
      </c>
      <c r="B171" s="8">
        <f t="shared" si="137"/>
        <v>170</v>
      </c>
      <c r="C171" s="7">
        <f>IF($A171&gt;Inputs!$C$5,0,C170)</f>
        <v>2026.74123930352</v>
      </c>
      <c r="D171" s="7">
        <f t="shared" si="138"/>
        <v>276049.747332914</v>
      </c>
      <c r="E171" s="7">
        <f>D171*Inputs!$C$4/12</f>
        <v>1035.18655249843</v>
      </c>
      <c r="F171" s="7">
        <f t="shared" ref="F171:G171" si="179">C171-E171</f>
        <v>991.554686805094</v>
      </c>
      <c r="G171" s="7">
        <f t="shared" si="179"/>
        <v>275058.192646109</v>
      </c>
      <c r="H171" s="1">
        <f>Inputs!$C$8*(1-Inputs!$C$12)*(1+Inputs!$C$9)^(Output!A171-1)</f>
        <v>4850.83241862652</v>
      </c>
      <c r="I171" s="1">
        <f>Inputs!$C$10*(1-Inputs!$C$12)*(1+Inputs!$C$9)^(Output!$A171-1)</f>
        <v>0</v>
      </c>
      <c r="J171" s="1">
        <f>Inputs!$C$13*Inputs!$C$8*(1+Inputs!$C$9)^(Output!A171-1)</f>
        <v>247.491449929925</v>
      </c>
      <c r="K171" s="1">
        <f>'Key Variables'!$B$3*(1+Inputs!$C$16)^(Output!A171-1)</f>
        <v>693.270290558592</v>
      </c>
      <c r="L171" s="1">
        <f>'Key Variables'!$B$4*(1+Inputs!$C$18)^(Output!$A171-1)</f>
        <v>100.839314990341</v>
      </c>
      <c r="M171" s="1">
        <f>'Key Variables'!$B$5*(1+Inputs!$C$20)^(Output!$A171-1)</f>
        <v>378.147431213778</v>
      </c>
      <c r="N171" s="1">
        <f>'Key Variables'!$B$6*(1+Inputs!$C$22)^(Output!$A171-1)</f>
        <v>126.049143737926</v>
      </c>
      <c r="O171" s="1">
        <f>'Key Variables'!$B$7*(1+Inputs!$C$24)^(Output!$A171-1)</f>
        <v>25.2098287475852</v>
      </c>
      <c r="P171" s="1">
        <f t="shared" si="136"/>
        <v>3279.82495944838</v>
      </c>
    </row>
    <row r="172" spans="1:16">
      <c r="A172">
        <f t="shared" si="150"/>
        <v>15</v>
      </c>
      <c r="B172" s="8">
        <f t="shared" si="137"/>
        <v>171</v>
      </c>
      <c r="C172" s="7">
        <f>IF($A172&gt;Inputs!$C$5,0,C171)</f>
        <v>2026.74123930352</v>
      </c>
      <c r="D172" s="7">
        <f t="shared" si="138"/>
        <v>275058.192646109</v>
      </c>
      <c r="E172" s="7">
        <f>D172*Inputs!$C$4/12</f>
        <v>1031.46822242291</v>
      </c>
      <c r="F172" s="7">
        <f t="shared" ref="F172:G172" si="180">C172-E172</f>
        <v>995.273016880614</v>
      </c>
      <c r="G172" s="7">
        <f t="shared" si="180"/>
        <v>274062.919629228</v>
      </c>
      <c r="H172" s="1">
        <f>Inputs!$C$8*(1-Inputs!$C$12)*(1+Inputs!$C$9)^(Output!A172-1)</f>
        <v>4850.83241862652</v>
      </c>
      <c r="I172" s="1">
        <f>Inputs!$C$10*(1-Inputs!$C$12)*(1+Inputs!$C$9)^(Output!$A172-1)</f>
        <v>0</v>
      </c>
      <c r="J172" s="1">
        <f>Inputs!$C$13*Inputs!$C$8*(1+Inputs!$C$9)^(Output!A172-1)</f>
        <v>247.491449929925</v>
      </c>
      <c r="K172" s="1">
        <f>'Key Variables'!$B$3*(1+Inputs!$C$16)^(Output!A172-1)</f>
        <v>693.270290558592</v>
      </c>
      <c r="L172" s="1">
        <f>'Key Variables'!$B$4*(1+Inputs!$C$18)^(Output!$A172-1)</f>
        <v>100.839314990341</v>
      </c>
      <c r="M172" s="1">
        <f>'Key Variables'!$B$5*(1+Inputs!$C$20)^(Output!$A172-1)</f>
        <v>378.147431213778</v>
      </c>
      <c r="N172" s="1">
        <f>'Key Variables'!$B$6*(1+Inputs!$C$22)^(Output!$A172-1)</f>
        <v>126.049143737926</v>
      </c>
      <c r="O172" s="1">
        <f>'Key Variables'!$B$7*(1+Inputs!$C$24)^(Output!$A172-1)</f>
        <v>25.2098287475852</v>
      </c>
      <c r="P172" s="1">
        <f t="shared" si="136"/>
        <v>3279.82495944838</v>
      </c>
    </row>
    <row r="173" spans="1:16">
      <c r="A173">
        <f t="shared" si="150"/>
        <v>15</v>
      </c>
      <c r="B173" s="8">
        <f t="shared" si="137"/>
        <v>172</v>
      </c>
      <c r="C173" s="7">
        <f>IF($A173&gt;Inputs!$C$5,0,C172)</f>
        <v>2026.74123930352</v>
      </c>
      <c r="D173" s="7">
        <f t="shared" si="138"/>
        <v>274062.919629228</v>
      </c>
      <c r="E173" s="7">
        <f>D173*Inputs!$C$4/12</f>
        <v>1027.73594860961</v>
      </c>
      <c r="F173" s="7">
        <f t="shared" ref="F173:G173" si="181">C173-E173</f>
        <v>999.005290693916</v>
      </c>
      <c r="G173" s="7">
        <f t="shared" si="181"/>
        <v>273063.914338535</v>
      </c>
      <c r="H173" s="1">
        <f>Inputs!$C$8*(1-Inputs!$C$12)*(1+Inputs!$C$9)^(Output!A173-1)</f>
        <v>4850.83241862652</v>
      </c>
      <c r="I173" s="1">
        <f>Inputs!$C$10*(1-Inputs!$C$12)*(1+Inputs!$C$9)^(Output!$A173-1)</f>
        <v>0</v>
      </c>
      <c r="J173" s="1">
        <f>Inputs!$C$13*Inputs!$C$8*(1+Inputs!$C$9)^(Output!A173-1)</f>
        <v>247.491449929925</v>
      </c>
      <c r="K173" s="1">
        <f>'Key Variables'!$B$3*(1+Inputs!$C$16)^(Output!A173-1)</f>
        <v>693.270290558592</v>
      </c>
      <c r="L173" s="1">
        <f>'Key Variables'!$B$4*(1+Inputs!$C$18)^(Output!$A173-1)</f>
        <v>100.839314990341</v>
      </c>
      <c r="M173" s="1">
        <f>'Key Variables'!$B$5*(1+Inputs!$C$20)^(Output!$A173-1)</f>
        <v>378.147431213778</v>
      </c>
      <c r="N173" s="1">
        <f>'Key Variables'!$B$6*(1+Inputs!$C$22)^(Output!$A173-1)</f>
        <v>126.049143737926</v>
      </c>
      <c r="O173" s="1">
        <f>'Key Variables'!$B$7*(1+Inputs!$C$24)^(Output!$A173-1)</f>
        <v>25.2098287475852</v>
      </c>
      <c r="P173" s="1">
        <f t="shared" si="136"/>
        <v>3279.82495944838</v>
      </c>
    </row>
    <row r="174" spans="1:16">
      <c r="A174">
        <f t="shared" si="150"/>
        <v>15</v>
      </c>
      <c r="B174" s="8">
        <f t="shared" si="137"/>
        <v>173</v>
      </c>
      <c r="C174" s="7">
        <f>IF($A174&gt;Inputs!$C$5,0,C173)</f>
        <v>2026.74123930352</v>
      </c>
      <c r="D174" s="7">
        <f t="shared" si="138"/>
        <v>273063.914338535</v>
      </c>
      <c r="E174" s="7">
        <f>D174*Inputs!$C$4/12</f>
        <v>1023.9896787695</v>
      </c>
      <c r="F174" s="7">
        <f t="shared" ref="F174:G174" si="182">C174-E174</f>
        <v>1002.75156053402</v>
      </c>
      <c r="G174" s="7">
        <f t="shared" si="182"/>
        <v>272061.162778001</v>
      </c>
      <c r="H174" s="1">
        <f>Inputs!$C$8*(1-Inputs!$C$12)*(1+Inputs!$C$9)^(Output!A174-1)</f>
        <v>4850.83241862652</v>
      </c>
      <c r="I174" s="1">
        <f>Inputs!$C$10*(1-Inputs!$C$12)*(1+Inputs!$C$9)^(Output!$A174-1)</f>
        <v>0</v>
      </c>
      <c r="J174" s="1">
        <f>Inputs!$C$13*Inputs!$C$8*(1+Inputs!$C$9)^(Output!A174-1)</f>
        <v>247.491449929925</v>
      </c>
      <c r="K174" s="1">
        <f>'Key Variables'!$B$3*(1+Inputs!$C$16)^(Output!A174-1)</f>
        <v>693.270290558592</v>
      </c>
      <c r="L174" s="1">
        <f>'Key Variables'!$B$4*(1+Inputs!$C$18)^(Output!$A174-1)</f>
        <v>100.839314990341</v>
      </c>
      <c r="M174" s="1">
        <f>'Key Variables'!$B$5*(1+Inputs!$C$20)^(Output!$A174-1)</f>
        <v>378.147431213778</v>
      </c>
      <c r="N174" s="1">
        <f>'Key Variables'!$B$6*(1+Inputs!$C$22)^(Output!$A174-1)</f>
        <v>126.049143737926</v>
      </c>
      <c r="O174" s="1">
        <f>'Key Variables'!$B$7*(1+Inputs!$C$24)^(Output!$A174-1)</f>
        <v>25.2098287475852</v>
      </c>
      <c r="P174" s="1">
        <f t="shared" si="136"/>
        <v>3279.82495944838</v>
      </c>
    </row>
    <row r="175" spans="1:16">
      <c r="A175">
        <f t="shared" si="150"/>
        <v>15</v>
      </c>
      <c r="B175" s="8">
        <f t="shared" si="137"/>
        <v>174</v>
      </c>
      <c r="C175" s="7">
        <f>IF($A175&gt;Inputs!$C$5,0,C174)</f>
        <v>2026.74123930352</v>
      </c>
      <c r="D175" s="7">
        <f t="shared" si="138"/>
        <v>272061.162778001</v>
      </c>
      <c r="E175" s="7">
        <f>D175*Inputs!$C$4/12</f>
        <v>1020.2293604175</v>
      </c>
      <c r="F175" s="7">
        <f t="shared" ref="F175:G175" si="183">C175-E175</f>
        <v>1006.51187888602</v>
      </c>
      <c r="G175" s="7">
        <f t="shared" si="183"/>
        <v>271054.650899114</v>
      </c>
      <c r="H175" s="1">
        <f>Inputs!$C$8*(1-Inputs!$C$12)*(1+Inputs!$C$9)^(Output!A175-1)</f>
        <v>4850.83241862652</v>
      </c>
      <c r="I175" s="1">
        <f>Inputs!$C$10*(1-Inputs!$C$12)*(1+Inputs!$C$9)^(Output!$A175-1)</f>
        <v>0</v>
      </c>
      <c r="J175" s="1">
        <f>Inputs!$C$13*Inputs!$C$8*(1+Inputs!$C$9)^(Output!A175-1)</f>
        <v>247.491449929925</v>
      </c>
      <c r="K175" s="1">
        <f>'Key Variables'!$B$3*(1+Inputs!$C$16)^(Output!A175-1)</f>
        <v>693.270290558592</v>
      </c>
      <c r="L175" s="1">
        <f>'Key Variables'!$B$4*(1+Inputs!$C$18)^(Output!$A175-1)</f>
        <v>100.839314990341</v>
      </c>
      <c r="M175" s="1">
        <f>'Key Variables'!$B$5*(1+Inputs!$C$20)^(Output!$A175-1)</f>
        <v>378.147431213778</v>
      </c>
      <c r="N175" s="1">
        <f>'Key Variables'!$B$6*(1+Inputs!$C$22)^(Output!$A175-1)</f>
        <v>126.049143737926</v>
      </c>
      <c r="O175" s="1">
        <f>'Key Variables'!$B$7*(1+Inputs!$C$24)^(Output!$A175-1)</f>
        <v>25.2098287475852</v>
      </c>
      <c r="P175" s="1">
        <f t="shared" si="136"/>
        <v>3279.82495944838</v>
      </c>
    </row>
    <row r="176" spans="1:16">
      <c r="A176">
        <f t="shared" si="150"/>
        <v>15</v>
      </c>
      <c r="B176" s="8">
        <f t="shared" si="137"/>
        <v>175</v>
      </c>
      <c r="C176" s="7">
        <f>IF($A176&gt;Inputs!$C$5,0,C175)</f>
        <v>2026.74123930352</v>
      </c>
      <c r="D176" s="7">
        <f t="shared" si="138"/>
        <v>271054.650899114</v>
      </c>
      <c r="E176" s="7">
        <f>D176*Inputs!$C$4/12</f>
        <v>1016.45494087168</v>
      </c>
      <c r="F176" s="7">
        <f t="shared" ref="F176:G176" si="184">C176-E176</f>
        <v>1010.28629843184</v>
      </c>
      <c r="G176" s="7">
        <f t="shared" si="184"/>
        <v>270044.364600683</v>
      </c>
      <c r="H176" s="1">
        <f>Inputs!$C$8*(1-Inputs!$C$12)*(1+Inputs!$C$9)^(Output!A176-1)</f>
        <v>4850.83241862652</v>
      </c>
      <c r="I176" s="1">
        <f>Inputs!$C$10*(1-Inputs!$C$12)*(1+Inputs!$C$9)^(Output!$A176-1)</f>
        <v>0</v>
      </c>
      <c r="J176" s="1">
        <f>Inputs!$C$13*Inputs!$C$8*(1+Inputs!$C$9)^(Output!A176-1)</f>
        <v>247.491449929925</v>
      </c>
      <c r="K176" s="1">
        <f>'Key Variables'!$B$3*(1+Inputs!$C$16)^(Output!A176-1)</f>
        <v>693.270290558592</v>
      </c>
      <c r="L176" s="1">
        <f>'Key Variables'!$B$4*(1+Inputs!$C$18)^(Output!$A176-1)</f>
        <v>100.839314990341</v>
      </c>
      <c r="M176" s="1">
        <f>'Key Variables'!$B$5*(1+Inputs!$C$20)^(Output!$A176-1)</f>
        <v>378.147431213778</v>
      </c>
      <c r="N176" s="1">
        <f>'Key Variables'!$B$6*(1+Inputs!$C$22)^(Output!$A176-1)</f>
        <v>126.049143737926</v>
      </c>
      <c r="O176" s="1">
        <f>'Key Variables'!$B$7*(1+Inputs!$C$24)^(Output!$A176-1)</f>
        <v>25.2098287475852</v>
      </c>
      <c r="P176" s="1">
        <f t="shared" si="136"/>
        <v>3279.82495944838</v>
      </c>
    </row>
    <row r="177" spans="1:16">
      <c r="A177">
        <f t="shared" si="150"/>
        <v>15</v>
      </c>
      <c r="B177" s="8">
        <f t="shared" si="137"/>
        <v>176</v>
      </c>
      <c r="C177" s="7">
        <f>IF($A177&gt;Inputs!$C$5,0,C176)</f>
        <v>2026.74123930352</v>
      </c>
      <c r="D177" s="7">
        <f t="shared" si="138"/>
        <v>270044.364600683</v>
      </c>
      <c r="E177" s="7">
        <f>D177*Inputs!$C$4/12</f>
        <v>1012.66636725256</v>
      </c>
      <c r="F177" s="7">
        <f t="shared" ref="F177:G177" si="185">C177-E177</f>
        <v>1014.07487205096</v>
      </c>
      <c r="G177" s="7">
        <f t="shared" si="185"/>
        <v>269030.289728632</v>
      </c>
      <c r="H177" s="1">
        <f>Inputs!$C$8*(1-Inputs!$C$12)*(1+Inputs!$C$9)^(Output!A177-1)</f>
        <v>4850.83241862652</v>
      </c>
      <c r="I177" s="1">
        <f>Inputs!$C$10*(1-Inputs!$C$12)*(1+Inputs!$C$9)^(Output!$A177-1)</f>
        <v>0</v>
      </c>
      <c r="J177" s="1">
        <f>Inputs!$C$13*Inputs!$C$8*(1+Inputs!$C$9)^(Output!A177-1)</f>
        <v>247.491449929925</v>
      </c>
      <c r="K177" s="1">
        <f>'Key Variables'!$B$3*(1+Inputs!$C$16)^(Output!A177-1)</f>
        <v>693.270290558592</v>
      </c>
      <c r="L177" s="1">
        <f>'Key Variables'!$B$4*(1+Inputs!$C$18)^(Output!$A177-1)</f>
        <v>100.839314990341</v>
      </c>
      <c r="M177" s="1">
        <f>'Key Variables'!$B$5*(1+Inputs!$C$20)^(Output!$A177-1)</f>
        <v>378.147431213778</v>
      </c>
      <c r="N177" s="1">
        <f>'Key Variables'!$B$6*(1+Inputs!$C$22)^(Output!$A177-1)</f>
        <v>126.049143737926</v>
      </c>
      <c r="O177" s="1">
        <f>'Key Variables'!$B$7*(1+Inputs!$C$24)^(Output!$A177-1)</f>
        <v>25.2098287475852</v>
      </c>
      <c r="P177" s="1">
        <f t="shared" si="136"/>
        <v>3279.82495944838</v>
      </c>
    </row>
    <row r="178" spans="1:16">
      <c r="A178">
        <f t="shared" si="150"/>
        <v>15</v>
      </c>
      <c r="B178" s="8">
        <f t="shared" si="137"/>
        <v>177</v>
      </c>
      <c r="C178" s="7">
        <f>IF($A178&gt;Inputs!$C$5,0,C177)</f>
        <v>2026.74123930352</v>
      </c>
      <c r="D178" s="7">
        <f t="shared" si="138"/>
        <v>269030.289728632</v>
      </c>
      <c r="E178" s="7">
        <f>D178*Inputs!$C$4/12</f>
        <v>1008.86358648237</v>
      </c>
      <c r="F178" s="7">
        <f t="shared" ref="F178:G178" si="186">C178-E178</f>
        <v>1017.87765282115</v>
      </c>
      <c r="G178" s="7">
        <f t="shared" si="186"/>
        <v>268012.412075811</v>
      </c>
      <c r="H178" s="1">
        <f>Inputs!$C$8*(1-Inputs!$C$12)*(1+Inputs!$C$9)^(Output!A178-1)</f>
        <v>4850.83241862652</v>
      </c>
      <c r="I178" s="1">
        <f>Inputs!$C$10*(1-Inputs!$C$12)*(1+Inputs!$C$9)^(Output!$A178-1)</f>
        <v>0</v>
      </c>
      <c r="J178" s="1">
        <f>Inputs!$C$13*Inputs!$C$8*(1+Inputs!$C$9)^(Output!A178-1)</f>
        <v>247.491449929925</v>
      </c>
      <c r="K178" s="1">
        <f>'Key Variables'!$B$3*(1+Inputs!$C$16)^(Output!A178-1)</f>
        <v>693.270290558592</v>
      </c>
      <c r="L178" s="1">
        <f>'Key Variables'!$B$4*(1+Inputs!$C$18)^(Output!$A178-1)</f>
        <v>100.839314990341</v>
      </c>
      <c r="M178" s="1">
        <f>'Key Variables'!$B$5*(1+Inputs!$C$20)^(Output!$A178-1)</f>
        <v>378.147431213778</v>
      </c>
      <c r="N178" s="1">
        <f>'Key Variables'!$B$6*(1+Inputs!$C$22)^(Output!$A178-1)</f>
        <v>126.049143737926</v>
      </c>
      <c r="O178" s="1">
        <f>'Key Variables'!$B$7*(1+Inputs!$C$24)^(Output!$A178-1)</f>
        <v>25.2098287475852</v>
      </c>
      <c r="P178" s="1">
        <f t="shared" si="136"/>
        <v>3279.82495944838</v>
      </c>
    </row>
    <row r="179" spans="1:16">
      <c r="A179">
        <f t="shared" si="150"/>
        <v>15</v>
      </c>
      <c r="B179" s="8">
        <f t="shared" si="137"/>
        <v>178</v>
      </c>
      <c r="C179" s="7">
        <f>IF($A179&gt;Inputs!$C$5,0,C178)</f>
        <v>2026.74123930352</v>
      </c>
      <c r="D179" s="7">
        <f t="shared" si="138"/>
        <v>268012.412075811</v>
      </c>
      <c r="E179" s="7">
        <f>D179*Inputs!$C$4/12</f>
        <v>1005.04654528429</v>
      </c>
      <c r="F179" s="7">
        <f t="shared" ref="F179:G179" si="187">C179-E179</f>
        <v>1021.69469401923</v>
      </c>
      <c r="G179" s="7">
        <f t="shared" si="187"/>
        <v>266990.717381791</v>
      </c>
      <c r="H179" s="1">
        <f>Inputs!$C$8*(1-Inputs!$C$12)*(1+Inputs!$C$9)^(Output!A179-1)</f>
        <v>4850.83241862652</v>
      </c>
      <c r="I179" s="1">
        <f>Inputs!$C$10*(1-Inputs!$C$12)*(1+Inputs!$C$9)^(Output!$A179-1)</f>
        <v>0</v>
      </c>
      <c r="J179" s="1">
        <f>Inputs!$C$13*Inputs!$C$8*(1+Inputs!$C$9)^(Output!A179-1)</f>
        <v>247.491449929925</v>
      </c>
      <c r="K179" s="1">
        <f>'Key Variables'!$B$3*(1+Inputs!$C$16)^(Output!A179-1)</f>
        <v>693.270290558592</v>
      </c>
      <c r="L179" s="1">
        <f>'Key Variables'!$B$4*(1+Inputs!$C$18)^(Output!$A179-1)</f>
        <v>100.839314990341</v>
      </c>
      <c r="M179" s="1">
        <f>'Key Variables'!$B$5*(1+Inputs!$C$20)^(Output!$A179-1)</f>
        <v>378.147431213778</v>
      </c>
      <c r="N179" s="1">
        <f>'Key Variables'!$B$6*(1+Inputs!$C$22)^(Output!$A179-1)</f>
        <v>126.049143737926</v>
      </c>
      <c r="O179" s="1">
        <f>'Key Variables'!$B$7*(1+Inputs!$C$24)^(Output!$A179-1)</f>
        <v>25.2098287475852</v>
      </c>
      <c r="P179" s="1">
        <f t="shared" si="136"/>
        <v>3279.82495944838</v>
      </c>
    </row>
    <row r="180" spans="1:16">
      <c r="A180">
        <f t="shared" si="150"/>
        <v>15</v>
      </c>
      <c r="B180" s="8">
        <f t="shared" si="137"/>
        <v>179</v>
      </c>
      <c r="C180" s="7">
        <f>IF($A180&gt;Inputs!$C$5,0,C179)</f>
        <v>2026.74123930352</v>
      </c>
      <c r="D180" s="7">
        <f t="shared" si="138"/>
        <v>266990.717381791</v>
      </c>
      <c r="E180" s="7">
        <f>D180*Inputs!$C$4/12</f>
        <v>1001.21519018172</v>
      </c>
      <c r="F180" s="7">
        <f t="shared" ref="F180:G180" si="188">C180-E180</f>
        <v>1025.52604912181</v>
      </c>
      <c r="G180" s="7">
        <f t="shared" si="188"/>
        <v>265965.19133267</v>
      </c>
      <c r="H180" s="1">
        <f>Inputs!$C$8*(1-Inputs!$C$12)*(1+Inputs!$C$9)^(Output!A180-1)</f>
        <v>4850.83241862652</v>
      </c>
      <c r="I180" s="1">
        <f>Inputs!$C$10*(1-Inputs!$C$12)*(1+Inputs!$C$9)^(Output!$A180-1)</f>
        <v>0</v>
      </c>
      <c r="J180" s="1">
        <f>Inputs!$C$13*Inputs!$C$8*(1+Inputs!$C$9)^(Output!A180-1)</f>
        <v>247.491449929925</v>
      </c>
      <c r="K180" s="1">
        <f>'Key Variables'!$B$3*(1+Inputs!$C$16)^(Output!A180-1)</f>
        <v>693.270290558592</v>
      </c>
      <c r="L180" s="1">
        <f>'Key Variables'!$B$4*(1+Inputs!$C$18)^(Output!$A180-1)</f>
        <v>100.839314990341</v>
      </c>
      <c r="M180" s="1">
        <f>'Key Variables'!$B$5*(1+Inputs!$C$20)^(Output!$A180-1)</f>
        <v>378.147431213778</v>
      </c>
      <c r="N180" s="1">
        <f>'Key Variables'!$B$6*(1+Inputs!$C$22)^(Output!$A180-1)</f>
        <v>126.049143737926</v>
      </c>
      <c r="O180" s="1">
        <f>'Key Variables'!$B$7*(1+Inputs!$C$24)^(Output!$A180-1)</f>
        <v>25.2098287475852</v>
      </c>
      <c r="P180" s="1">
        <f t="shared" si="136"/>
        <v>3279.82495944838</v>
      </c>
    </row>
    <row r="181" spans="1:16">
      <c r="A181">
        <f t="shared" si="150"/>
        <v>15</v>
      </c>
      <c r="B181" s="8">
        <f t="shared" si="137"/>
        <v>180</v>
      </c>
      <c r="C181" s="7">
        <f>IF($A181&gt;Inputs!$C$5,0,C180)</f>
        <v>2026.74123930352</v>
      </c>
      <c r="D181" s="7">
        <f t="shared" si="138"/>
        <v>265965.19133267</v>
      </c>
      <c r="E181" s="7">
        <f>D181*Inputs!$C$4/12</f>
        <v>997.369467497511</v>
      </c>
      <c r="F181" s="7">
        <f t="shared" ref="F181:G181" si="189">C181-E181</f>
        <v>1029.37177180601</v>
      </c>
      <c r="G181" s="7">
        <f t="shared" si="189"/>
        <v>264935.819560863</v>
      </c>
      <c r="H181" s="1">
        <f>Inputs!$C$8*(1-Inputs!$C$12)*(1+Inputs!$C$9)^(Output!A181-1)</f>
        <v>4850.83241862652</v>
      </c>
      <c r="I181" s="1">
        <f>Inputs!$C$10*(1-Inputs!$C$12)*(1+Inputs!$C$9)^(Output!$A181-1)</f>
        <v>0</v>
      </c>
      <c r="J181" s="1">
        <f>Inputs!$C$13*Inputs!$C$8*(1+Inputs!$C$9)^(Output!A181-1)</f>
        <v>247.491449929925</v>
      </c>
      <c r="K181" s="1">
        <f>'Key Variables'!$B$3*(1+Inputs!$C$16)^(Output!A181-1)</f>
        <v>693.270290558592</v>
      </c>
      <c r="L181" s="1">
        <f>'Key Variables'!$B$4*(1+Inputs!$C$18)^(Output!$A181-1)</f>
        <v>100.839314990341</v>
      </c>
      <c r="M181" s="1">
        <f>'Key Variables'!$B$5*(1+Inputs!$C$20)^(Output!$A181-1)</f>
        <v>378.147431213778</v>
      </c>
      <c r="N181" s="1">
        <f>'Key Variables'!$B$6*(1+Inputs!$C$22)^(Output!$A181-1)</f>
        <v>126.049143737926</v>
      </c>
      <c r="O181" s="1">
        <f>'Key Variables'!$B$7*(1+Inputs!$C$24)^(Output!$A181-1)</f>
        <v>25.2098287475852</v>
      </c>
      <c r="P181" s="1">
        <f t="shared" si="136"/>
        <v>3279.82495944838</v>
      </c>
    </row>
    <row r="182" spans="1:16">
      <c r="A182">
        <f t="shared" si="150"/>
        <v>16</v>
      </c>
      <c r="B182" s="8">
        <f t="shared" si="137"/>
        <v>181</v>
      </c>
      <c r="C182" s="7">
        <f>IF($A182&gt;Inputs!$C$5,0,C181)</f>
        <v>2026.74123930352</v>
      </c>
      <c r="D182" s="7">
        <f t="shared" si="138"/>
        <v>264935.819560863</v>
      </c>
      <c r="E182" s="7">
        <f>D182*Inputs!$C$4/12</f>
        <v>993.509323353238</v>
      </c>
      <c r="F182" s="7">
        <f t="shared" ref="F182:G182" si="190">C182-E182</f>
        <v>1033.23191595028</v>
      </c>
      <c r="G182" s="7">
        <f t="shared" si="190"/>
        <v>263902.587644913</v>
      </c>
      <c r="H182" s="1">
        <f>Inputs!$C$8*(1-Inputs!$C$12)*(1+Inputs!$C$9)^(Output!A182-1)</f>
        <v>5093.37403955785</v>
      </c>
      <c r="I182" s="1">
        <f>Inputs!$C$10*(1-Inputs!$C$12)*(1+Inputs!$C$9)^(Output!$A182-1)</f>
        <v>0</v>
      </c>
      <c r="J182" s="1">
        <f>Inputs!$C$13*Inputs!$C$8*(1+Inputs!$C$9)^(Output!A182-1)</f>
        <v>259.866022426421</v>
      </c>
      <c r="K182" s="1">
        <f>'Key Variables'!$B$3*(1+Inputs!$C$16)^(Output!A182-1)</f>
        <v>714.06839927535</v>
      </c>
      <c r="L182" s="1">
        <f>'Key Variables'!$B$4*(1+Inputs!$C$18)^(Output!$A182-1)</f>
        <v>103.864494440051</v>
      </c>
      <c r="M182" s="1">
        <f>'Key Variables'!$B$5*(1+Inputs!$C$20)^(Output!$A182-1)</f>
        <v>389.491854150191</v>
      </c>
      <c r="N182" s="1">
        <f>'Key Variables'!$B$6*(1+Inputs!$C$22)^(Output!$A182-1)</f>
        <v>129.830618050064</v>
      </c>
      <c r="O182" s="1">
        <f>'Key Variables'!$B$7*(1+Inputs!$C$24)^(Output!$A182-1)</f>
        <v>25.9661236100127</v>
      </c>
      <c r="P182" s="1">
        <f t="shared" si="136"/>
        <v>3470.28652760576</v>
      </c>
    </row>
    <row r="183" spans="1:16">
      <c r="A183">
        <f t="shared" si="150"/>
        <v>16</v>
      </c>
      <c r="B183" s="8">
        <f t="shared" si="137"/>
        <v>182</v>
      </c>
      <c r="C183" s="7">
        <f>IF($A183&gt;Inputs!$C$5,0,C182)</f>
        <v>2026.74123930352</v>
      </c>
      <c r="D183" s="7">
        <f t="shared" si="138"/>
        <v>263902.587644913</v>
      </c>
      <c r="E183" s="7">
        <f>D183*Inputs!$C$4/12</f>
        <v>989.634703668424</v>
      </c>
      <c r="F183" s="7">
        <f t="shared" ref="F183:G183" si="191">C183-E183</f>
        <v>1037.1065356351</v>
      </c>
      <c r="G183" s="7">
        <f t="shared" si="191"/>
        <v>262865.481109278</v>
      </c>
      <c r="H183" s="1">
        <f>Inputs!$C$8*(1-Inputs!$C$12)*(1+Inputs!$C$9)^(Output!A183-1)</f>
        <v>5093.37403955785</v>
      </c>
      <c r="I183" s="1">
        <f>Inputs!$C$10*(1-Inputs!$C$12)*(1+Inputs!$C$9)^(Output!$A183-1)</f>
        <v>0</v>
      </c>
      <c r="J183" s="1">
        <f>Inputs!$C$13*Inputs!$C$8*(1+Inputs!$C$9)^(Output!A183-1)</f>
        <v>259.866022426421</v>
      </c>
      <c r="K183" s="1">
        <f>'Key Variables'!$B$3*(1+Inputs!$C$16)^(Output!A183-1)</f>
        <v>714.06839927535</v>
      </c>
      <c r="L183" s="1">
        <f>'Key Variables'!$B$4*(1+Inputs!$C$18)^(Output!$A183-1)</f>
        <v>103.864494440051</v>
      </c>
      <c r="M183" s="1">
        <f>'Key Variables'!$B$5*(1+Inputs!$C$20)^(Output!$A183-1)</f>
        <v>389.491854150191</v>
      </c>
      <c r="N183" s="1">
        <f>'Key Variables'!$B$6*(1+Inputs!$C$22)^(Output!$A183-1)</f>
        <v>129.830618050064</v>
      </c>
      <c r="O183" s="1">
        <f>'Key Variables'!$B$7*(1+Inputs!$C$24)^(Output!$A183-1)</f>
        <v>25.9661236100127</v>
      </c>
      <c r="P183" s="1">
        <f t="shared" si="136"/>
        <v>3470.28652760576</v>
      </c>
    </row>
    <row r="184" spans="1:16">
      <c r="A184">
        <f t="shared" si="150"/>
        <v>16</v>
      </c>
      <c r="B184" s="8">
        <f t="shared" si="137"/>
        <v>183</v>
      </c>
      <c r="C184" s="7">
        <f>IF($A184&gt;Inputs!$C$5,0,C183)</f>
        <v>2026.74123930352</v>
      </c>
      <c r="D184" s="7">
        <f t="shared" si="138"/>
        <v>262865.481109278</v>
      </c>
      <c r="E184" s="7">
        <f>D184*Inputs!$C$4/12</f>
        <v>985.745554159793</v>
      </c>
      <c r="F184" s="7">
        <f t="shared" ref="F184:G184" si="192">C184-E184</f>
        <v>1040.99568514373</v>
      </c>
      <c r="G184" s="7">
        <f t="shared" si="192"/>
        <v>261824.485424134</v>
      </c>
      <c r="H184" s="1">
        <f>Inputs!$C$8*(1-Inputs!$C$12)*(1+Inputs!$C$9)^(Output!A184-1)</f>
        <v>5093.37403955785</v>
      </c>
      <c r="I184" s="1">
        <f>Inputs!$C$10*(1-Inputs!$C$12)*(1+Inputs!$C$9)^(Output!$A184-1)</f>
        <v>0</v>
      </c>
      <c r="J184" s="1">
        <f>Inputs!$C$13*Inputs!$C$8*(1+Inputs!$C$9)^(Output!A184-1)</f>
        <v>259.866022426421</v>
      </c>
      <c r="K184" s="1">
        <f>'Key Variables'!$B$3*(1+Inputs!$C$16)^(Output!A184-1)</f>
        <v>714.06839927535</v>
      </c>
      <c r="L184" s="1">
        <f>'Key Variables'!$B$4*(1+Inputs!$C$18)^(Output!$A184-1)</f>
        <v>103.864494440051</v>
      </c>
      <c r="M184" s="1">
        <f>'Key Variables'!$B$5*(1+Inputs!$C$20)^(Output!$A184-1)</f>
        <v>389.491854150191</v>
      </c>
      <c r="N184" s="1">
        <f>'Key Variables'!$B$6*(1+Inputs!$C$22)^(Output!$A184-1)</f>
        <v>129.830618050064</v>
      </c>
      <c r="O184" s="1">
        <f>'Key Variables'!$B$7*(1+Inputs!$C$24)^(Output!$A184-1)</f>
        <v>25.9661236100127</v>
      </c>
      <c r="P184" s="1">
        <f t="shared" si="136"/>
        <v>3470.28652760576</v>
      </c>
    </row>
    <row r="185" spans="1:16">
      <c r="A185">
        <f t="shared" si="150"/>
        <v>16</v>
      </c>
      <c r="B185" s="8">
        <f t="shared" si="137"/>
        <v>184</v>
      </c>
      <c r="C185" s="7">
        <f>IF($A185&gt;Inputs!$C$5,0,C184)</f>
        <v>2026.74123930352</v>
      </c>
      <c r="D185" s="7">
        <f t="shared" si="138"/>
        <v>261824.485424134</v>
      </c>
      <c r="E185" s="7">
        <f>D185*Inputs!$C$4/12</f>
        <v>981.841820340504</v>
      </c>
      <c r="F185" s="7">
        <f t="shared" ref="F185:G185" si="193">C185-E185</f>
        <v>1044.89941896302</v>
      </c>
      <c r="G185" s="7">
        <f t="shared" si="193"/>
        <v>260779.586005171</v>
      </c>
      <c r="H185" s="1">
        <f>Inputs!$C$8*(1-Inputs!$C$12)*(1+Inputs!$C$9)^(Output!A185-1)</f>
        <v>5093.37403955785</v>
      </c>
      <c r="I185" s="1">
        <f>Inputs!$C$10*(1-Inputs!$C$12)*(1+Inputs!$C$9)^(Output!$A185-1)</f>
        <v>0</v>
      </c>
      <c r="J185" s="1">
        <f>Inputs!$C$13*Inputs!$C$8*(1+Inputs!$C$9)^(Output!A185-1)</f>
        <v>259.866022426421</v>
      </c>
      <c r="K185" s="1">
        <f>'Key Variables'!$B$3*(1+Inputs!$C$16)^(Output!A185-1)</f>
        <v>714.06839927535</v>
      </c>
      <c r="L185" s="1">
        <f>'Key Variables'!$B$4*(1+Inputs!$C$18)^(Output!$A185-1)</f>
        <v>103.864494440051</v>
      </c>
      <c r="M185" s="1">
        <f>'Key Variables'!$B$5*(1+Inputs!$C$20)^(Output!$A185-1)</f>
        <v>389.491854150191</v>
      </c>
      <c r="N185" s="1">
        <f>'Key Variables'!$B$6*(1+Inputs!$C$22)^(Output!$A185-1)</f>
        <v>129.830618050064</v>
      </c>
      <c r="O185" s="1">
        <f>'Key Variables'!$B$7*(1+Inputs!$C$24)^(Output!$A185-1)</f>
        <v>25.9661236100127</v>
      </c>
      <c r="P185" s="1">
        <f t="shared" si="136"/>
        <v>3470.28652760576</v>
      </c>
    </row>
    <row r="186" spans="1:16">
      <c r="A186">
        <f t="shared" si="150"/>
        <v>16</v>
      </c>
      <c r="B186" s="8">
        <f t="shared" si="137"/>
        <v>185</v>
      </c>
      <c r="C186" s="7">
        <f>IF($A186&gt;Inputs!$C$5,0,C185)</f>
        <v>2026.74123930352</v>
      </c>
      <c r="D186" s="7">
        <f t="shared" si="138"/>
        <v>260779.586005171</v>
      </c>
      <c r="E186" s="7">
        <f>D186*Inputs!$C$4/12</f>
        <v>977.923447519393</v>
      </c>
      <c r="F186" s="7">
        <f t="shared" ref="F186:G186" si="194">C186-E186</f>
        <v>1048.81779178413</v>
      </c>
      <c r="G186" s="7">
        <f t="shared" si="194"/>
        <v>259730.768213387</v>
      </c>
      <c r="H186" s="1">
        <f>Inputs!$C$8*(1-Inputs!$C$12)*(1+Inputs!$C$9)^(Output!A186-1)</f>
        <v>5093.37403955785</v>
      </c>
      <c r="I186" s="1">
        <f>Inputs!$C$10*(1-Inputs!$C$12)*(1+Inputs!$C$9)^(Output!$A186-1)</f>
        <v>0</v>
      </c>
      <c r="J186" s="1">
        <f>Inputs!$C$13*Inputs!$C$8*(1+Inputs!$C$9)^(Output!A186-1)</f>
        <v>259.866022426421</v>
      </c>
      <c r="K186" s="1">
        <f>'Key Variables'!$B$3*(1+Inputs!$C$16)^(Output!A186-1)</f>
        <v>714.06839927535</v>
      </c>
      <c r="L186" s="1">
        <f>'Key Variables'!$B$4*(1+Inputs!$C$18)^(Output!$A186-1)</f>
        <v>103.864494440051</v>
      </c>
      <c r="M186" s="1">
        <f>'Key Variables'!$B$5*(1+Inputs!$C$20)^(Output!$A186-1)</f>
        <v>389.491854150191</v>
      </c>
      <c r="N186" s="1">
        <f>'Key Variables'!$B$6*(1+Inputs!$C$22)^(Output!$A186-1)</f>
        <v>129.830618050064</v>
      </c>
      <c r="O186" s="1">
        <f>'Key Variables'!$B$7*(1+Inputs!$C$24)^(Output!$A186-1)</f>
        <v>25.9661236100127</v>
      </c>
      <c r="P186" s="1">
        <f t="shared" si="136"/>
        <v>3470.28652760576</v>
      </c>
    </row>
    <row r="187" spans="1:16">
      <c r="A187">
        <f t="shared" si="150"/>
        <v>16</v>
      </c>
      <c r="B187" s="8">
        <f t="shared" si="137"/>
        <v>186</v>
      </c>
      <c r="C187" s="7">
        <f>IF($A187&gt;Inputs!$C$5,0,C186)</f>
        <v>2026.74123930352</v>
      </c>
      <c r="D187" s="7">
        <f t="shared" si="138"/>
        <v>259730.768213387</v>
      </c>
      <c r="E187" s="7">
        <f>D187*Inputs!$C$4/12</f>
        <v>973.990380800202</v>
      </c>
      <c r="F187" s="7">
        <f t="shared" ref="F187:G187" si="195">C187-E187</f>
        <v>1052.75085850332</v>
      </c>
      <c r="G187" s="7">
        <f t="shared" si="195"/>
        <v>258678.017354884</v>
      </c>
      <c r="H187" s="1">
        <f>Inputs!$C$8*(1-Inputs!$C$12)*(1+Inputs!$C$9)^(Output!A187-1)</f>
        <v>5093.37403955785</v>
      </c>
      <c r="I187" s="1">
        <f>Inputs!$C$10*(1-Inputs!$C$12)*(1+Inputs!$C$9)^(Output!$A187-1)</f>
        <v>0</v>
      </c>
      <c r="J187" s="1">
        <f>Inputs!$C$13*Inputs!$C$8*(1+Inputs!$C$9)^(Output!A187-1)</f>
        <v>259.866022426421</v>
      </c>
      <c r="K187" s="1">
        <f>'Key Variables'!$B$3*(1+Inputs!$C$16)^(Output!A187-1)</f>
        <v>714.06839927535</v>
      </c>
      <c r="L187" s="1">
        <f>'Key Variables'!$B$4*(1+Inputs!$C$18)^(Output!$A187-1)</f>
        <v>103.864494440051</v>
      </c>
      <c r="M187" s="1">
        <f>'Key Variables'!$B$5*(1+Inputs!$C$20)^(Output!$A187-1)</f>
        <v>389.491854150191</v>
      </c>
      <c r="N187" s="1">
        <f>'Key Variables'!$B$6*(1+Inputs!$C$22)^(Output!$A187-1)</f>
        <v>129.830618050064</v>
      </c>
      <c r="O187" s="1">
        <f>'Key Variables'!$B$7*(1+Inputs!$C$24)^(Output!$A187-1)</f>
        <v>25.9661236100127</v>
      </c>
      <c r="P187" s="1">
        <f t="shared" si="136"/>
        <v>3470.28652760576</v>
      </c>
    </row>
    <row r="188" spans="1:16">
      <c r="A188">
        <f t="shared" si="150"/>
        <v>16</v>
      </c>
      <c r="B188" s="8">
        <f t="shared" si="137"/>
        <v>187</v>
      </c>
      <c r="C188" s="7">
        <f>IF($A188&gt;Inputs!$C$5,0,C187)</f>
        <v>2026.74123930352</v>
      </c>
      <c r="D188" s="7">
        <f t="shared" si="138"/>
        <v>258678.017354884</v>
      </c>
      <c r="E188" s="7">
        <f>D188*Inputs!$C$4/12</f>
        <v>970.042565080815</v>
      </c>
      <c r="F188" s="7">
        <f t="shared" ref="F188:G188" si="196">C188-E188</f>
        <v>1056.69867422271</v>
      </c>
      <c r="G188" s="7">
        <f t="shared" si="196"/>
        <v>257621.318680661</v>
      </c>
      <c r="H188" s="1">
        <f>Inputs!$C$8*(1-Inputs!$C$12)*(1+Inputs!$C$9)^(Output!A188-1)</f>
        <v>5093.37403955785</v>
      </c>
      <c r="I188" s="1">
        <f>Inputs!$C$10*(1-Inputs!$C$12)*(1+Inputs!$C$9)^(Output!$A188-1)</f>
        <v>0</v>
      </c>
      <c r="J188" s="1">
        <f>Inputs!$C$13*Inputs!$C$8*(1+Inputs!$C$9)^(Output!A188-1)</f>
        <v>259.866022426421</v>
      </c>
      <c r="K188" s="1">
        <f>'Key Variables'!$B$3*(1+Inputs!$C$16)^(Output!A188-1)</f>
        <v>714.06839927535</v>
      </c>
      <c r="L188" s="1">
        <f>'Key Variables'!$B$4*(1+Inputs!$C$18)^(Output!$A188-1)</f>
        <v>103.864494440051</v>
      </c>
      <c r="M188" s="1">
        <f>'Key Variables'!$B$5*(1+Inputs!$C$20)^(Output!$A188-1)</f>
        <v>389.491854150191</v>
      </c>
      <c r="N188" s="1">
        <f>'Key Variables'!$B$6*(1+Inputs!$C$22)^(Output!$A188-1)</f>
        <v>129.830618050064</v>
      </c>
      <c r="O188" s="1">
        <f>'Key Variables'!$B$7*(1+Inputs!$C$24)^(Output!$A188-1)</f>
        <v>25.9661236100127</v>
      </c>
      <c r="P188" s="1">
        <f t="shared" si="136"/>
        <v>3470.28652760576</v>
      </c>
    </row>
    <row r="189" spans="1:16">
      <c r="A189">
        <f t="shared" si="150"/>
        <v>16</v>
      </c>
      <c r="B189" s="8">
        <f t="shared" si="137"/>
        <v>188</v>
      </c>
      <c r="C189" s="7">
        <f>IF($A189&gt;Inputs!$C$5,0,C188)</f>
        <v>2026.74123930352</v>
      </c>
      <c r="D189" s="7">
        <f t="shared" si="138"/>
        <v>257621.318680661</v>
      </c>
      <c r="E189" s="7">
        <f>D189*Inputs!$C$4/12</f>
        <v>966.07994505248</v>
      </c>
      <c r="F189" s="7">
        <f t="shared" ref="F189:G189" si="197">C189-E189</f>
        <v>1060.66129425104</v>
      </c>
      <c r="G189" s="7">
        <f t="shared" si="197"/>
        <v>256560.65738641</v>
      </c>
      <c r="H189" s="1">
        <f>Inputs!$C$8*(1-Inputs!$C$12)*(1+Inputs!$C$9)^(Output!A189-1)</f>
        <v>5093.37403955785</v>
      </c>
      <c r="I189" s="1">
        <f>Inputs!$C$10*(1-Inputs!$C$12)*(1+Inputs!$C$9)^(Output!$A189-1)</f>
        <v>0</v>
      </c>
      <c r="J189" s="1">
        <f>Inputs!$C$13*Inputs!$C$8*(1+Inputs!$C$9)^(Output!A189-1)</f>
        <v>259.866022426421</v>
      </c>
      <c r="K189" s="1">
        <f>'Key Variables'!$B$3*(1+Inputs!$C$16)^(Output!A189-1)</f>
        <v>714.06839927535</v>
      </c>
      <c r="L189" s="1">
        <f>'Key Variables'!$B$4*(1+Inputs!$C$18)^(Output!$A189-1)</f>
        <v>103.864494440051</v>
      </c>
      <c r="M189" s="1">
        <f>'Key Variables'!$B$5*(1+Inputs!$C$20)^(Output!$A189-1)</f>
        <v>389.491854150191</v>
      </c>
      <c r="N189" s="1">
        <f>'Key Variables'!$B$6*(1+Inputs!$C$22)^(Output!$A189-1)</f>
        <v>129.830618050064</v>
      </c>
      <c r="O189" s="1">
        <f>'Key Variables'!$B$7*(1+Inputs!$C$24)^(Output!$A189-1)</f>
        <v>25.9661236100127</v>
      </c>
      <c r="P189" s="1">
        <f t="shared" si="136"/>
        <v>3470.28652760576</v>
      </c>
    </row>
    <row r="190" spans="1:16">
      <c r="A190">
        <f t="shared" si="150"/>
        <v>16</v>
      </c>
      <c r="B190" s="8">
        <f t="shared" si="137"/>
        <v>189</v>
      </c>
      <c r="C190" s="7">
        <f>IF($A190&gt;Inputs!$C$5,0,C189)</f>
        <v>2026.74123930352</v>
      </c>
      <c r="D190" s="7">
        <f t="shared" si="138"/>
        <v>256560.65738641</v>
      </c>
      <c r="E190" s="7">
        <f>D190*Inputs!$C$4/12</f>
        <v>962.102465199038</v>
      </c>
      <c r="F190" s="7">
        <f t="shared" ref="F190:G190" si="198">C190-E190</f>
        <v>1064.63877410448</v>
      </c>
      <c r="G190" s="7">
        <f t="shared" si="198"/>
        <v>255496.018612306</v>
      </c>
      <c r="H190" s="1">
        <f>Inputs!$C$8*(1-Inputs!$C$12)*(1+Inputs!$C$9)^(Output!A190-1)</f>
        <v>5093.37403955785</v>
      </c>
      <c r="I190" s="1">
        <f>Inputs!$C$10*(1-Inputs!$C$12)*(1+Inputs!$C$9)^(Output!$A190-1)</f>
        <v>0</v>
      </c>
      <c r="J190" s="1">
        <f>Inputs!$C$13*Inputs!$C$8*(1+Inputs!$C$9)^(Output!A190-1)</f>
        <v>259.866022426421</v>
      </c>
      <c r="K190" s="1">
        <f>'Key Variables'!$B$3*(1+Inputs!$C$16)^(Output!A190-1)</f>
        <v>714.06839927535</v>
      </c>
      <c r="L190" s="1">
        <f>'Key Variables'!$B$4*(1+Inputs!$C$18)^(Output!$A190-1)</f>
        <v>103.864494440051</v>
      </c>
      <c r="M190" s="1">
        <f>'Key Variables'!$B$5*(1+Inputs!$C$20)^(Output!$A190-1)</f>
        <v>389.491854150191</v>
      </c>
      <c r="N190" s="1">
        <f>'Key Variables'!$B$6*(1+Inputs!$C$22)^(Output!$A190-1)</f>
        <v>129.830618050064</v>
      </c>
      <c r="O190" s="1">
        <f>'Key Variables'!$B$7*(1+Inputs!$C$24)^(Output!$A190-1)</f>
        <v>25.9661236100127</v>
      </c>
      <c r="P190" s="1">
        <f t="shared" si="136"/>
        <v>3470.28652760576</v>
      </c>
    </row>
    <row r="191" spans="1:16">
      <c r="A191">
        <f t="shared" si="150"/>
        <v>16</v>
      </c>
      <c r="B191" s="8">
        <f t="shared" si="137"/>
        <v>190</v>
      </c>
      <c r="C191" s="7">
        <f>IF($A191&gt;Inputs!$C$5,0,C190)</f>
        <v>2026.74123930352</v>
      </c>
      <c r="D191" s="7">
        <f t="shared" si="138"/>
        <v>255496.018612306</v>
      </c>
      <c r="E191" s="7">
        <f>D191*Inputs!$C$4/12</f>
        <v>958.110069796146</v>
      </c>
      <c r="F191" s="7">
        <f t="shared" ref="F191:G191" si="199">C191-E191</f>
        <v>1068.63116950738</v>
      </c>
      <c r="G191" s="7">
        <f t="shared" si="199"/>
        <v>254427.387442798</v>
      </c>
      <c r="H191" s="1">
        <f>Inputs!$C$8*(1-Inputs!$C$12)*(1+Inputs!$C$9)^(Output!A191-1)</f>
        <v>5093.37403955785</v>
      </c>
      <c r="I191" s="1">
        <f>Inputs!$C$10*(1-Inputs!$C$12)*(1+Inputs!$C$9)^(Output!$A191-1)</f>
        <v>0</v>
      </c>
      <c r="J191" s="1">
        <f>Inputs!$C$13*Inputs!$C$8*(1+Inputs!$C$9)^(Output!A191-1)</f>
        <v>259.866022426421</v>
      </c>
      <c r="K191" s="1">
        <f>'Key Variables'!$B$3*(1+Inputs!$C$16)^(Output!A191-1)</f>
        <v>714.06839927535</v>
      </c>
      <c r="L191" s="1">
        <f>'Key Variables'!$B$4*(1+Inputs!$C$18)^(Output!$A191-1)</f>
        <v>103.864494440051</v>
      </c>
      <c r="M191" s="1">
        <f>'Key Variables'!$B$5*(1+Inputs!$C$20)^(Output!$A191-1)</f>
        <v>389.491854150191</v>
      </c>
      <c r="N191" s="1">
        <f>'Key Variables'!$B$6*(1+Inputs!$C$22)^(Output!$A191-1)</f>
        <v>129.830618050064</v>
      </c>
      <c r="O191" s="1">
        <f>'Key Variables'!$B$7*(1+Inputs!$C$24)^(Output!$A191-1)</f>
        <v>25.9661236100127</v>
      </c>
      <c r="P191" s="1">
        <f t="shared" si="136"/>
        <v>3470.28652760576</v>
      </c>
    </row>
    <row r="192" spans="1:16">
      <c r="A192">
        <f t="shared" si="150"/>
        <v>16</v>
      </c>
      <c r="B192" s="8">
        <f t="shared" si="137"/>
        <v>191</v>
      </c>
      <c r="C192" s="7">
        <f>IF($A192&gt;Inputs!$C$5,0,C191)</f>
        <v>2026.74123930352</v>
      </c>
      <c r="D192" s="7">
        <f t="shared" si="138"/>
        <v>254427.387442798</v>
      </c>
      <c r="E192" s="7">
        <f>D192*Inputs!$C$4/12</f>
        <v>954.102702910494</v>
      </c>
      <c r="F192" s="7">
        <f t="shared" ref="F192:G192" si="200">C192-E192</f>
        <v>1072.63853639303</v>
      </c>
      <c r="G192" s="7">
        <f t="shared" si="200"/>
        <v>253354.748906405</v>
      </c>
      <c r="H192" s="1">
        <f>Inputs!$C$8*(1-Inputs!$C$12)*(1+Inputs!$C$9)^(Output!A192-1)</f>
        <v>5093.37403955785</v>
      </c>
      <c r="I192" s="1">
        <f>Inputs!$C$10*(1-Inputs!$C$12)*(1+Inputs!$C$9)^(Output!$A192-1)</f>
        <v>0</v>
      </c>
      <c r="J192" s="1">
        <f>Inputs!$C$13*Inputs!$C$8*(1+Inputs!$C$9)^(Output!A192-1)</f>
        <v>259.866022426421</v>
      </c>
      <c r="K192" s="1">
        <f>'Key Variables'!$B$3*(1+Inputs!$C$16)^(Output!A192-1)</f>
        <v>714.06839927535</v>
      </c>
      <c r="L192" s="1">
        <f>'Key Variables'!$B$4*(1+Inputs!$C$18)^(Output!$A192-1)</f>
        <v>103.864494440051</v>
      </c>
      <c r="M192" s="1">
        <f>'Key Variables'!$B$5*(1+Inputs!$C$20)^(Output!$A192-1)</f>
        <v>389.491854150191</v>
      </c>
      <c r="N192" s="1">
        <f>'Key Variables'!$B$6*(1+Inputs!$C$22)^(Output!$A192-1)</f>
        <v>129.830618050064</v>
      </c>
      <c r="O192" s="1">
        <f>'Key Variables'!$B$7*(1+Inputs!$C$24)^(Output!$A192-1)</f>
        <v>25.9661236100127</v>
      </c>
      <c r="P192" s="1">
        <f t="shared" si="136"/>
        <v>3470.28652760576</v>
      </c>
    </row>
    <row r="193" spans="1:16">
      <c r="A193">
        <f t="shared" si="150"/>
        <v>16</v>
      </c>
      <c r="B193" s="8">
        <f t="shared" si="137"/>
        <v>192</v>
      </c>
      <c r="C193" s="7">
        <f>IF($A193&gt;Inputs!$C$5,0,C192)</f>
        <v>2026.74123930352</v>
      </c>
      <c r="D193" s="7">
        <f t="shared" si="138"/>
        <v>253354.748906405</v>
      </c>
      <c r="E193" s="7">
        <f>D193*Inputs!$C$4/12</f>
        <v>950.08030839902</v>
      </c>
      <c r="F193" s="7">
        <f t="shared" ref="F193:G193" si="201">C193-E193</f>
        <v>1076.6609309045</v>
      </c>
      <c r="G193" s="7">
        <f t="shared" si="201"/>
        <v>252278.087975501</v>
      </c>
      <c r="H193" s="1">
        <f>Inputs!$C$8*(1-Inputs!$C$12)*(1+Inputs!$C$9)^(Output!A193-1)</f>
        <v>5093.37403955785</v>
      </c>
      <c r="I193" s="1">
        <f>Inputs!$C$10*(1-Inputs!$C$12)*(1+Inputs!$C$9)^(Output!$A193-1)</f>
        <v>0</v>
      </c>
      <c r="J193" s="1">
        <f>Inputs!$C$13*Inputs!$C$8*(1+Inputs!$C$9)^(Output!A193-1)</f>
        <v>259.866022426421</v>
      </c>
      <c r="K193" s="1">
        <f>'Key Variables'!$B$3*(1+Inputs!$C$16)^(Output!A193-1)</f>
        <v>714.06839927535</v>
      </c>
      <c r="L193" s="1">
        <f>'Key Variables'!$B$4*(1+Inputs!$C$18)^(Output!$A193-1)</f>
        <v>103.864494440051</v>
      </c>
      <c r="M193" s="1">
        <f>'Key Variables'!$B$5*(1+Inputs!$C$20)^(Output!$A193-1)</f>
        <v>389.491854150191</v>
      </c>
      <c r="N193" s="1">
        <f>'Key Variables'!$B$6*(1+Inputs!$C$22)^(Output!$A193-1)</f>
        <v>129.830618050064</v>
      </c>
      <c r="O193" s="1">
        <f>'Key Variables'!$B$7*(1+Inputs!$C$24)^(Output!$A193-1)</f>
        <v>25.9661236100127</v>
      </c>
      <c r="P193" s="1">
        <f t="shared" si="136"/>
        <v>3470.28652760576</v>
      </c>
    </row>
    <row r="194" spans="1:16">
      <c r="A194">
        <f t="shared" si="150"/>
        <v>17</v>
      </c>
      <c r="B194" s="8">
        <f t="shared" si="137"/>
        <v>193</v>
      </c>
      <c r="C194" s="7">
        <f>IF($A194&gt;Inputs!$C$5,0,C193)</f>
        <v>2026.74123930352</v>
      </c>
      <c r="D194" s="7">
        <f t="shared" si="138"/>
        <v>252278.087975501</v>
      </c>
      <c r="E194" s="7">
        <f>D194*Inputs!$C$4/12</f>
        <v>946.042829908128</v>
      </c>
      <c r="F194" s="7">
        <f t="shared" ref="F194:G194" si="202">C194-E194</f>
        <v>1080.69840939539</v>
      </c>
      <c r="G194" s="7">
        <f t="shared" si="202"/>
        <v>251197.389566105</v>
      </c>
      <c r="H194" s="1">
        <f>Inputs!$C$8*(1-Inputs!$C$12)*(1+Inputs!$C$9)^(Output!A194-1)</f>
        <v>5348.04274153574</v>
      </c>
      <c r="I194" s="1">
        <f>Inputs!$C$10*(1-Inputs!$C$12)*(1+Inputs!$C$9)^(Output!$A194-1)</f>
        <v>0</v>
      </c>
      <c r="J194" s="1">
        <f>Inputs!$C$13*Inputs!$C$8*(1+Inputs!$C$9)^(Output!A194-1)</f>
        <v>272.859323547742</v>
      </c>
      <c r="K194" s="1">
        <f>'Key Variables'!$B$3*(1+Inputs!$C$16)^(Output!A194-1)</f>
        <v>735.490451253611</v>
      </c>
      <c r="L194" s="1">
        <f>'Key Variables'!$B$4*(1+Inputs!$C$18)^(Output!$A194-1)</f>
        <v>106.980429273252</v>
      </c>
      <c r="M194" s="1">
        <f>'Key Variables'!$B$5*(1+Inputs!$C$20)^(Output!$A194-1)</f>
        <v>401.176609774697</v>
      </c>
      <c r="N194" s="1">
        <f>'Key Variables'!$B$6*(1+Inputs!$C$22)^(Output!$A194-1)</f>
        <v>133.725536591566</v>
      </c>
      <c r="O194" s="1">
        <f>'Key Variables'!$B$7*(1+Inputs!$C$24)^(Output!$A194-1)</f>
        <v>26.7451073183131</v>
      </c>
      <c r="P194" s="1">
        <f t="shared" si="136"/>
        <v>3671.06528377656</v>
      </c>
    </row>
    <row r="195" spans="1:16">
      <c r="A195">
        <f t="shared" si="150"/>
        <v>17</v>
      </c>
      <c r="B195" s="8">
        <f t="shared" si="137"/>
        <v>194</v>
      </c>
      <c r="C195" s="7">
        <f>IF($A195&gt;Inputs!$C$5,0,C194)</f>
        <v>2026.74123930352</v>
      </c>
      <c r="D195" s="7">
        <f t="shared" si="138"/>
        <v>251197.389566105</v>
      </c>
      <c r="E195" s="7">
        <f>D195*Inputs!$C$4/12</f>
        <v>941.990210872895</v>
      </c>
      <c r="F195" s="7">
        <f t="shared" ref="F195:G195" si="203">C195-E195</f>
        <v>1084.75102843063</v>
      </c>
      <c r="G195" s="7">
        <f t="shared" si="203"/>
        <v>250112.638537675</v>
      </c>
      <c r="H195" s="1">
        <f>Inputs!$C$8*(1-Inputs!$C$12)*(1+Inputs!$C$9)^(Output!A195-1)</f>
        <v>5348.04274153574</v>
      </c>
      <c r="I195" s="1">
        <f>Inputs!$C$10*(1-Inputs!$C$12)*(1+Inputs!$C$9)^(Output!$A195-1)</f>
        <v>0</v>
      </c>
      <c r="J195" s="1">
        <f>Inputs!$C$13*Inputs!$C$8*(1+Inputs!$C$9)^(Output!A195-1)</f>
        <v>272.859323547742</v>
      </c>
      <c r="K195" s="1">
        <f>'Key Variables'!$B$3*(1+Inputs!$C$16)^(Output!A195-1)</f>
        <v>735.490451253611</v>
      </c>
      <c r="L195" s="1">
        <f>'Key Variables'!$B$4*(1+Inputs!$C$18)^(Output!$A195-1)</f>
        <v>106.980429273252</v>
      </c>
      <c r="M195" s="1">
        <f>'Key Variables'!$B$5*(1+Inputs!$C$20)^(Output!$A195-1)</f>
        <v>401.176609774697</v>
      </c>
      <c r="N195" s="1">
        <f>'Key Variables'!$B$6*(1+Inputs!$C$22)^(Output!$A195-1)</f>
        <v>133.725536591566</v>
      </c>
      <c r="O195" s="1">
        <f>'Key Variables'!$B$7*(1+Inputs!$C$24)^(Output!$A195-1)</f>
        <v>26.7451073183131</v>
      </c>
      <c r="P195" s="1">
        <f t="shared" ref="P195:P258" si="204">H195+I195-J195-K195-L195-M195-N195-O195</f>
        <v>3671.06528377656</v>
      </c>
    </row>
    <row r="196" spans="1:16">
      <c r="A196">
        <f t="shared" si="150"/>
        <v>17</v>
      </c>
      <c r="B196" s="8">
        <f t="shared" ref="B196:B259" si="205">B195+1</f>
        <v>195</v>
      </c>
      <c r="C196" s="7">
        <f>IF($A196&gt;Inputs!$C$5,0,C195)</f>
        <v>2026.74123930352</v>
      </c>
      <c r="D196" s="7">
        <f t="shared" ref="D196:D259" si="206">G195</f>
        <v>250112.638537675</v>
      </c>
      <c r="E196" s="7">
        <f>D196*Inputs!$C$4/12</f>
        <v>937.92239451628</v>
      </c>
      <c r="F196" s="7">
        <f t="shared" ref="F196:G196" si="207">C196-E196</f>
        <v>1088.81884478724</v>
      </c>
      <c r="G196" s="7">
        <f t="shared" si="207"/>
        <v>249023.819692888</v>
      </c>
      <c r="H196" s="1">
        <f>Inputs!$C$8*(1-Inputs!$C$12)*(1+Inputs!$C$9)^(Output!A196-1)</f>
        <v>5348.04274153574</v>
      </c>
      <c r="I196" s="1">
        <f>Inputs!$C$10*(1-Inputs!$C$12)*(1+Inputs!$C$9)^(Output!$A196-1)</f>
        <v>0</v>
      </c>
      <c r="J196" s="1">
        <f>Inputs!$C$13*Inputs!$C$8*(1+Inputs!$C$9)^(Output!A196-1)</f>
        <v>272.859323547742</v>
      </c>
      <c r="K196" s="1">
        <f>'Key Variables'!$B$3*(1+Inputs!$C$16)^(Output!A196-1)</f>
        <v>735.490451253611</v>
      </c>
      <c r="L196" s="1">
        <f>'Key Variables'!$B$4*(1+Inputs!$C$18)^(Output!$A196-1)</f>
        <v>106.980429273252</v>
      </c>
      <c r="M196" s="1">
        <f>'Key Variables'!$B$5*(1+Inputs!$C$20)^(Output!$A196-1)</f>
        <v>401.176609774697</v>
      </c>
      <c r="N196" s="1">
        <f>'Key Variables'!$B$6*(1+Inputs!$C$22)^(Output!$A196-1)</f>
        <v>133.725536591566</v>
      </c>
      <c r="O196" s="1">
        <f>'Key Variables'!$B$7*(1+Inputs!$C$24)^(Output!$A196-1)</f>
        <v>26.7451073183131</v>
      </c>
      <c r="P196" s="1">
        <f t="shared" si="204"/>
        <v>3671.06528377656</v>
      </c>
    </row>
    <row r="197" spans="1:16">
      <c r="A197">
        <f t="shared" si="150"/>
        <v>17</v>
      </c>
      <c r="B197" s="8">
        <f t="shared" si="205"/>
        <v>196</v>
      </c>
      <c r="C197" s="7">
        <f>IF($A197&gt;Inputs!$C$5,0,C196)</f>
        <v>2026.74123930352</v>
      </c>
      <c r="D197" s="7">
        <f t="shared" si="206"/>
        <v>249023.819692888</v>
      </c>
      <c r="E197" s="7">
        <f>D197*Inputs!$C$4/12</f>
        <v>933.839323848328</v>
      </c>
      <c r="F197" s="7">
        <f t="shared" ref="F197:G197" si="208">C197-E197</f>
        <v>1092.90191545519</v>
      </c>
      <c r="G197" s="7">
        <f t="shared" si="208"/>
        <v>247930.917777432</v>
      </c>
      <c r="H197" s="1">
        <f>Inputs!$C$8*(1-Inputs!$C$12)*(1+Inputs!$C$9)^(Output!A197-1)</f>
        <v>5348.04274153574</v>
      </c>
      <c r="I197" s="1">
        <f>Inputs!$C$10*(1-Inputs!$C$12)*(1+Inputs!$C$9)^(Output!$A197-1)</f>
        <v>0</v>
      </c>
      <c r="J197" s="1">
        <f>Inputs!$C$13*Inputs!$C$8*(1+Inputs!$C$9)^(Output!A197-1)</f>
        <v>272.859323547742</v>
      </c>
      <c r="K197" s="1">
        <f>'Key Variables'!$B$3*(1+Inputs!$C$16)^(Output!A197-1)</f>
        <v>735.490451253611</v>
      </c>
      <c r="L197" s="1">
        <f>'Key Variables'!$B$4*(1+Inputs!$C$18)^(Output!$A197-1)</f>
        <v>106.980429273252</v>
      </c>
      <c r="M197" s="1">
        <f>'Key Variables'!$B$5*(1+Inputs!$C$20)^(Output!$A197-1)</f>
        <v>401.176609774697</v>
      </c>
      <c r="N197" s="1">
        <f>'Key Variables'!$B$6*(1+Inputs!$C$22)^(Output!$A197-1)</f>
        <v>133.725536591566</v>
      </c>
      <c r="O197" s="1">
        <f>'Key Variables'!$B$7*(1+Inputs!$C$24)^(Output!$A197-1)</f>
        <v>26.7451073183131</v>
      </c>
      <c r="P197" s="1">
        <f t="shared" si="204"/>
        <v>3671.06528377656</v>
      </c>
    </row>
    <row r="198" spans="1:16">
      <c r="A198">
        <f t="shared" si="150"/>
        <v>17</v>
      </c>
      <c r="B198" s="8">
        <f t="shared" si="205"/>
        <v>197</v>
      </c>
      <c r="C198" s="7">
        <f>IF($A198&gt;Inputs!$C$5,0,C197)</f>
        <v>2026.74123930352</v>
      </c>
      <c r="D198" s="7">
        <f t="shared" si="206"/>
        <v>247930.917777432</v>
      </c>
      <c r="E198" s="7">
        <f>D198*Inputs!$C$4/12</f>
        <v>929.740941665371</v>
      </c>
      <c r="F198" s="7">
        <f t="shared" ref="F198:G198" si="209">C198-E198</f>
        <v>1097.00029763815</v>
      </c>
      <c r="G198" s="7">
        <f t="shared" si="209"/>
        <v>246833.917479794</v>
      </c>
      <c r="H198" s="1">
        <f>Inputs!$C$8*(1-Inputs!$C$12)*(1+Inputs!$C$9)^(Output!A198-1)</f>
        <v>5348.04274153574</v>
      </c>
      <c r="I198" s="1">
        <f>Inputs!$C$10*(1-Inputs!$C$12)*(1+Inputs!$C$9)^(Output!$A198-1)</f>
        <v>0</v>
      </c>
      <c r="J198" s="1">
        <f>Inputs!$C$13*Inputs!$C$8*(1+Inputs!$C$9)^(Output!A198-1)</f>
        <v>272.859323547742</v>
      </c>
      <c r="K198" s="1">
        <f>'Key Variables'!$B$3*(1+Inputs!$C$16)^(Output!A198-1)</f>
        <v>735.490451253611</v>
      </c>
      <c r="L198" s="1">
        <f>'Key Variables'!$B$4*(1+Inputs!$C$18)^(Output!$A198-1)</f>
        <v>106.980429273252</v>
      </c>
      <c r="M198" s="1">
        <f>'Key Variables'!$B$5*(1+Inputs!$C$20)^(Output!$A198-1)</f>
        <v>401.176609774697</v>
      </c>
      <c r="N198" s="1">
        <f>'Key Variables'!$B$6*(1+Inputs!$C$22)^(Output!$A198-1)</f>
        <v>133.725536591566</v>
      </c>
      <c r="O198" s="1">
        <f>'Key Variables'!$B$7*(1+Inputs!$C$24)^(Output!$A198-1)</f>
        <v>26.7451073183131</v>
      </c>
      <c r="P198" s="1">
        <f t="shared" si="204"/>
        <v>3671.06528377656</v>
      </c>
    </row>
    <row r="199" spans="1:16">
      <c r="A199">
        <f t="shared" si="150"/>
        <v>17</v>
      </c>
      <c r="B199" s="8">
        <f t="shared" si="205"/>
        <v>198</v>
      </c>
      <c r="C199" s="7">
        <f>IF($A199&gt;Inputs!$C$5,0,C198)</f>
        <v>2026.74123930352</v>
      </c>
      <c r="D199" s="7">
        <f t="shared" si="206"/>
        <v>246833.917479794</v>
      </c>
      <c r="E199" s="7">
        <f>D199*Inputs!$C$4/12</f>
        <v>925.627190549228</v>
      </c>
      <c r="F199" s="7">
        <f t="shared" ref="F199:G199" si="210">C199-E199</f>
        <v>1101.11404875429</v>
      </c>
      <c r="G199" s="7">
        <f t="shared" si="210"/>
        <v>245732.80343104</v>
      </c>
      <c r="H199" s="1">
        <f>Inputs!$C$8*(1-Inputs!$C$12)*(1+Inputs!$C$9)^(Output!A199-1)</f>
        <v>5348.04274153574</v>
      </c>
      <c r="I199" s="1">
        <f>Inputs!$C$10*(1-Inputs!$C$12)*(1+Inputs!$C$9)^(Output!$A199-1)</f>
        <v>0</v>
      </c>
      <c r="J199" s="1">
        <f>Inputs!$C$13*Inputs!$C$8*(1+Inputs!$C$9)^(Output!A199-1)</f>
        <v>272.859323547742</v>
      </c>
      <c r="K199" s="1">
        <f>'Key Variables'!$B$3*(1+Inputs!$C$16)^(Output!A199-1)</f>
        <v>735.490451253611</v>
      </c>
      <c r="L199" s="1">
        <f>'Key Variables'!$B$4*(1+Inputs!$C$18)^(Output!$A199-1)</f>
        <v>106.980429273252</v>
      </c>
      <c r="M199" s="1">
        <f>'Key Variables'!$B$5*(1+Inputs!$C$20)^(Output!$A199-1)</f>
        <v>401.176609774697</v>
      </c>
      <c r="N199" s="1">
        <f>'Key Variables'!$B$6*(1+Inputs!$C$22)^(Output!$A199-1)</f>
        <v>133.725536591566</v>
      </c>
      <c r="O199" s="1">
        <f>'Key Variables'!$B$7*(1+Inputs!$C$24)^(Output!$A199-1)</f>
        <v>26.7451073183131</v>
      </c>
      <c r="P199" s="1">
        <f t="shared" si="204"/>
        <v>3671.06528377656</v>
      </c>
    </row>
    <row r="200" spans="1:16">
      <c r="A200">
        <f t="shared" si="150"/>
        <v>17</v>
      </c>
      <c r="B200" s="8">
        <f t="shared" si="205"/>
        <v>199</v>
      </c>
      <c r="C200" s="7">
        <f>IF($A200&gt;Inputs!$C$5,0,C199)</f>
        <v>2026.74123930352</v>
      </c>
      <c r="D200" s="7">
        <f t="shared" si="206"/>
        <v>245732.80343104</v>
      </c>
      <c r="E200" s="7">
        <f>D200*Inputs!$C$4/12</f>
        <v>921.498012866399</v>
      </c>
      <c r="F200" s="7">
        <f t="shared" ref="F200:G200" si="211">C200-E200</f>
        <v>1105.24322643712</v>
      </c>
      <c r="G200" s="7">
        <f t="shared" si="211"/>
        <v>244627.560204603</v>
      </c>
      <c r="H200" s="1">
        <f>Inputs!$C$8*(1-Inputs!$C$12)*(1+Inputs!$C$9)^(Output!A200-1)</f>
        <v>5348.04274153574</v>
      </c>
      <c r="I200" s="1">
        <f>Inputs!$C$10*(1-Inputs!$C$12)*(1+Inputs!$C$9)^(Output!$A200-1)</f>
        <v>0</v>
      </c>
      <c r="J200" s="1">
        <f>Inputs!$C$13*Inputs!$C$8*(1+Inputs!$C$9)^(Output!A200-1)</f>
        <v>272.859323547742</v>
      </c>
      <c r="K200" s="1">
        <f>'Key Variables'!$B$3*(1+Inputs!$C$16)^(Output!A200-1)</f>
        <v>735.490451253611</v>
      </c>
      <c r="L200" s="1">
        <f>'Key Variables'!$B$4*(1+Inputs!$C$18)^(Output!$A200-1)</f>
        <v>106.980429273252</v>
      </c>
      <c r="M200" s="1">
        <f>'Key Variables'!$B$5*(1+Inputs!$C$20)^(Output!$A200-1)</f>
        <v>401.176609774697</v>
      </c>
      <c r="N200" s="1">
        <f>'Key Variables'!$B$6*(1+Inputs!$C$22)^(Output!$A200-1)</f>
        <v>133.725536591566</v>
      </c>
      <c r="O200" s="1">
        <f>'Key Variables'!$B$7*(1+Inputs!$C$24)^(Output!$A200-1)</f>
        <v>26.7451073183131</v>
      </c>
      <c r="P200" s="1">
        <f t="shared" si="204"/>
        <v>3671.06528377656</v>
      </c>
    </row>
    <row r="201" spans="1:16">
      <c r="A201">
        <f t="shared" si="150"/>
        <v>17</v>
      </c>
      <c r="B201" s="8">
        <f t="shared" si="205"/>
        <v>200</v>
      </c>
      <c r="C201" s="7">
        <f>IF($A201&gt;Inputs!$C$5,0,C200)</f>
        <v>2026.74123930352</v>
      </c>
      <c r="D201" s="7">
        <f t="shared" si="206"/>
        <v>244627.560204603</v>
      </c>
      <c r="E201" s="7">
        <f>D201*Inputs!$C$4/12</f>
        <v>917.35335076726</v>
      </c>
      <c r="F201" s="7">
        <f t="shared" ref="F201:G201" si="212">C201-E201</f>
        <v>1109.38788853626</v>
      </c>
      <c r="G201" s="7">
        <f t="shared" si="212"/>
        <v>243518.172316066</v>
      </c>
      <c r="H201" s="1">
        <f>Inputs!$C$8*(1-Inputs!$C$12)*(1+Inputs!$C$9)^(Output!A201-1)</f>
        <v>5348.04274153574</v>
      </c>
      <c r="I201" s="1">
        <f>Inputs!$C$10*(1-Inputs!$C$12)*(1+Inputs!$C$9)^(Output!$A201-1)</f>
        <v>0</v>
      </c>
      <c r="J201" s="1">
        <f>Inputs!$C$13*Inputs!$C$8*(1+Inputs!$C$9)^(Output!A201-1)</f>
        <v>272.859323547742</v>
      </c>
      <c r="K201" s="1">
        <f>'Key Variables'!$B$3*(1+Inputs!$C$16)^(Output!A201-1)</f>
        <v>735.490451253611</v>
      </c>
      <c r="L201" s="1">
        <f>'Key Variables'!$B$4*(1+Inputs!$C$18)^(Output!$A201-1)</f>
        <v>106.980429273252</v>
      </c>
      <c r="M201" s="1">
        <f>'Key Variables'!$B$5*(1+Inputs!$C$20)^(Output!$A201-1)</f>
        <v>401.176609774697</v>
      </c>
      <c r="N201" s="1">
        <f>'Key Variables'!$B$6*(1+Inputs!$C$22)^(Output!$A201-1)</f>
        <v>133.725536591566</v>
      </c>
      <c r="O201" s="1">
        <f>'Key Variables'!$B$7*(1+Inputs!$C$24)^(Output!$A201-1)</f>
        <v>26.7451073183131</v>
      </c>
      <c r="P201" s="1">
        <f t="shared" si="204"/>
        <v>3671.06528377656</v>
      </c>
    </row>
    <row r="202" spans="1:16">
      <c r="A202">
        <f t="shared" si="150"/>
        <v>17</v>
      </c>
      <c r="B202" s="8">
        <f t="shared" si="205"/>
        <v>201</v>
      </c>
      <c r="C202" s="7">
        <f>IF($A202&gt;Inputs!$C$5,0,C201)</f>
        <v>2026.74123930352</v>
      </c>
      <c r="D202" s="7">
        <f t="shared" si="206"/>
        <v>243518.172316066</v>
      </c>
      <c r="E202" s="7">
        <f>D202*Inputs!$C$4/12</f>
        <v>913.193146185249</v>
      </c>
      <c r="F202" s="7">
        <f t="shared" ref="F202:G202" si="213">C202-E202</f>
        <v>1113.54809311827</v>
      </c>
      <c r="G202" s="7">
        <f t="shared" si="213"/>
        <v>242404.624222948</v>
      </c>
      <c r="H202" s="1">
        <f>Inputs!$C$8*(1-Inputs!$C$12)*(1+Inputs!$C$9)^(Output!A202-1)</f>
        <v>5348.04274153574</v>
      </c>
      <c r="I202" s="1">
        <f>Inputs!$C$10*(1-Inputs!$C$12)*(1+Inputs!$C$9)^(Output!$A202-1)</f>
        <v>0</v>
      </c>
      <c r="J202" s="1">
        <f>Inputs!$C$13*Inputs!$C$8*(1+Inputs!$C$9)^(Output!A202-1)</f>
        <v>272.859323547742</v>
      </c>
      <c r="K202" s="1">
        <f>'Key Variables'!$B$3*(1+Inputs!$C$16)^(Output!A202-1)</f>
        <v>735.490451253611</v>
      </c>
      <c r="L202" s="1">
        <f>'Key Variables'!$B$4*(1+Inputs!$C$18)^(Output!$A202-1)</f>
        <v>106.980429273252</v>
      </c>
      <c r="M202" s="1">
        <f>'Key Variables'!$B$5*(1+Inputs!$C$20)^(Output!$A202-1)</f>
        <v>401.176609774697</v>
      </c>
      <c r="N202" s="1">
        <f>'Key Variables'!$B$6*(1+Inputs!$C$22)^(Output!$A202-1)</f>
        <v>133.725536591566</v>
      </c>
      <c r="O202" s="1">
        <f>'Key Variables'!$B$7*(1+Inputs!$C$24)^(Output!$A202-1)</f>
        <v>26.7451073183131</v>
      </c>
      <c r="P202" s="1">
        <f t="shared" si="204"/>
        <v>3671.06528377656</v>
      </c>
    </row>
    <row r="203" spans="1:16">
      <c r="A203">
        <f t="shared" si="150"/>
        <v>17</v>
      </c>
      <c r="B203" s="8">
        <f t="shared" si="205"/>
        <v>202</v>
      </c>
      <c r="C203" s="7">
        <f>IF($A203&gt;Inputs!$C$5,0,C202)</f>
        <v>2026.74123930352</v>
      </c>
      <c r="D203" s="7">
        <f t="shared" si="206"/>
        <v>242404.624222948</v>
      </c>
      <c r="E203" s="7">
        <f>D203*Inputs!$C$4/12</f>
        <v>909.017340836056</v>
      </c>
      <c r="F203" s="7">
        <f t="shared" ref="F203:G203" si="214">C203-E203</f>
        <v>1117.72389846747</v>
      </c>
      <c r="G203" s="7">
        <f t="shared" si="214"/>
        <v>241286.900324481</v>
      </c>
      <c r="H203" s="1">
        <f>Inputs!$C$8*(1-Inputs!$C$12)*(1+Inputs!$C$9)^(Output!A203-1)</f>
        <v>5348.04274153574</v>
      </c>
      <c r="I203" s="1">
        <f>Inputs!$C$10*(1-Inputs!$C$12)*(1+Inputs!$C$9)^(Output!$A203-1)</f>
        <v>0</v>
      </c>
      <c r="J203" s="1">
        <f>Inputs!$C$13*Inputs!$C$8*(1+Inputs!$C$9)^(Output!A203-1)</f>
        <v>272.859323547742</v>
      </c>
      <c r="K203" s="1">
        <f>'Key Variables'!$B$3*(1+Inputs!$C$16)^(Output!A203-1)</f>
        <v>735.490451253611</v>
      </c>
      <c r="L203" s="1">
        <f>'Key Variables'!$B$4*(1+Inputs!$C$18)^(Output!$A203-1)</f>
        <v>106.980429273252</v>
      </c>
      <c r="M203" s="1">
        <f>'Key Variables'!$B$5*(1+Inputs!$C$20)^(Output!$A203-1)</f>
        <v>401.176609774697</v>
      </c>
      <c r="N203" s="1">
        <f>'Key Variables'!$B$6*(1+Inputs!$C$22)^(Output!$A203-1)</f>
        <v>133.725536591566</v>
      </c>
      <c r="O203" s="1">
        <f>'Key Variables'!$B$7*(1+Inputs!$C$24)^(Output!$A203-1)</f>
        <v>26.7451073183131</v>
      </c>
      <c r="P203" s="1">
        <f t="shared" si="204"/>
        <v>3671.06528377656</v>
      </c>
    </row>
    <row r="204" spans="1:16">
      <c r="A204">
        <f t="shared" si="150"/>
        <v>17</v>
      </c>
      <c r="B204" s="8">
        <f t="shared" si="205"/>
        <v>203</v>
      </c>
      <c r="C204" s="7">
        <f>IF($A204&gt;Inputs!$C$5,0,C203)</f>
        <v>2026.74123930352</v>
      </c>
      <c r="D204" s="7">
        <f t="shared" si="206"/>
        <v>241286.900324481</v>
      </c>
      <c r="E204" s="7">
        <f>D204*Inputs!$C$4/12</f>
        <v>904.825876216803</v>
      </c>
      <c r="F204" s="7">
        <f t="shared" ref="F204:G204" si="215">C204-E204</f>
        <v>1121.91536308672</v>
      </c>
      <c r="G204" s="7">
        <f t="shared" si="215"/>
        <v>240164.984961394</v>
      </c>
      <c r="H204" s="1">
        <f>Inputs!$C$8*(1-Inputs!$C$12)*(1+Inputs!$C$9)^(Output!A204-1)</f>
        <v>5348.04274153574</v>
      </c>
      <c r="I204" s="1">
        <f>Inputs!$C$10*(1-Inputs!$C$12)*(1+Inputs!$C$9)^(Output!$A204-1)</f>
        <v>0</v>
      </c>
      <c r="J204" s="1">
        <f>Inputs!$C$13*Inputs!$C$8*(1+Inputs!$C$9)^(Output!A204-1)</f>
        <v>272.859323547742</v>
      </c>
      <c r="K204" s="1">
        <f>'Key Variables'!$B$3*(1+Inputs!$C$16)^(Output!A204-1)</f>
        <v>735.490451253611</v>
      </c>
      <c r="L204" s="1">
        <f>'Key Variables'!$B$4*(1+Inputs!$C$18)^(Output!$A204-1)</f>
        <v>106.980429273252</v>
      </c>
      <c r="M204" s="1">
        <f>'Key Variables'!$B$5*(1+Inputs!$C$20)^(Output!$A204-1)</f>
        <v>401.176609774697</v>
      </c>
      <c r="N204" s="1">
        <f>'Key Variables'!$B$6*(1+Inputs!$C$22)^(Output!$A204-1)</f>
        <v>133.725536591566</v>
      </c>
      <c r="O204" s="1">
        <f>'Key Variables'!$B$7*(1+Inputs!$C$24)^(Output!$A204-1)</f>
        <v>26.7451073183131</v>
      </c>
      <c r="P204" s="1">
        <f t="shared" si="204"/>
        <v>3671.06528377656</v>
      </c>
    </row>
    <row r="205" spans="1:16">
      <c r="A205">
        <f t="shared" si="150"/>
        <v>17</v>
      </c>
      <c r="B205" s="8">
        <f t="shared" si="205"/>
        <v>204</v>
      </c>
      <c r="C205" s="7">
        <f>IF($A205&gt;Inputs!$C$5,0,C204)</f>
        <v>2026.74123930352</v>
      </c>
      <c r="D205" s="7">
        <f t="shared" si="206"/>
        <v>240164.984961394</v>
      </c>
      <c r="E205" s="7">
        <f>D205*Inputs!$C$4/12</f>
        <v>900.618693605228</v>
      </c>
      <c r="F205" s="7">
        <f t="shared" ref="F205:G205" si="216">C205-E205</f>
        <v>1126.12254569829</v>
      </c>
      <c r="G205" s="7">
        <f t="shared" si="216"/>
        <v>239038.862415696</v>
      </c>
      <c r="H205" s="1">
        <f>Inputs!$C$8*(1-Inputs!$C$12)*(1+Inputs!$C$9)^(Output!A205-1)</f>
        <v>5348.04274153574</v>
      </c>
      <c r="I205" s="1">
        <f>Inputs!$C$10*(1-Inputs!$C$12)*(1+Inputs!$C$9)^(Output!$A205-1)</f>
        <v>0</v>
      </c>
      <c r="J205" s="1">
        <f>Inputs!$C$13*Inputs!$C$8*(1+Inputs!$C$9)^(Output!A205-1)</f>
        <v>272.859323547742</v>
      </c>
      <c r="K205" s="1">
        <f>'Key Variables'!$B$3*(1+Inputs!$C$16)^(Output!A205-1)</f>
        <v>735.490451253611</v>
      </c>
      <c r="L205" s="1">
        <f>'Key Variables'!$B$4*(1+Inputs!$C$18)^(Output!$A205-1)</f>
        <v>106.980429273252</v>
      </c>
      <c r="M205" s="1">
        <f>'Key Variables'!$B$5*(1+Inputs!$C$20)^(Output!$A205-1)</f>
        <v>401.176609774697</v>
      </c>
      <c r="N205" s="1">
        <f>'Key Variables'!$B$6*(1+Inputs!$C$22)^(Output!$A205-1)</f>
        <v>133.725536591566</v>
      </c>
      <c r="O205" s="1">
        <f>'Key Variables'!$B$7*(1+Inputs!$C$24)^(Output!$A205-1)</f>
        <v>26.7451073183131</v>
      </c>
      <c r="P205" s="1">
        <f t="shared" si="204"/>
        <v>3671.06528377656</v>
      </c>
    </row>
    <row r="206" spans="1:16">
      <c r="A206">
        <f t="shared" si="150"/>
        <v>18</v>
      </c>
      <c r="B206" s="8">
        <f t="shared" si="205"/>
        <v>205</v>
      </c>
      <c r="C206" s="7">
        <f>IF($A206&gt;Inputs!$C$5,0,C205)</f>
        <v>2026.74123930352</v>
      </c>
      <c r="D206" s="7">
        <f t="shared" si="206"/>
        <v>239038.862415696</v>
      </c>
      <c r="E206" s="7">
        <f>D206*Inputs!$C$4/12</f>
        <v>896.395734058859</v>
      </c>
      <c r="F206" s="7">
        <f t="shared" ref="F206:G206" si="217">C206-E206</f>
        <v>1130.34550524466</v>
      </c>
      <c r="G206" s="7">
        <f t="shared" si="217"/>
        <v>237908.516910451</v>
      </c>
      <c r="H206" s="1">
        <f>Inputs!$C$8*(1-Inputs!$C$12)*(1+Inputs!$C$9)^(Output!A206-1)</f>
        <v>5615.44487861253</v>
      </c>
      <c r="I206" s="1">
        <f>Inputs!$C$10*(1-Inputs!$C$12)*(1+Inputs!$C$9)^(Output!$A206-1)</f>
        <v>0</v>
      </c>
      <c r="J206" s="1">
        <f>Inputs!$C$13*Inputs!$C$8*(1+Inputs!$C$9)^(Output!A206-1)</f>
        <v>286.502289725129</v>
      </c>
      <c r="K206" s="1">
        <f>'Key Variables'!$B$3*(1+Inputs!$C$16)^(Output!A206-1)</f>
        <v>757.555164791219</v>
      </c>
      <c r="L206" s="1">
        <f>'Key Variables'!$B$4*(1+Inputs!$C$18)^(Output!$A206-1)</f>
        <v>110.18984215145</v>
      </c>
      <c r="M206" s="1">
        <f>'Key Variables'!$B$5*(1+Inputs!$C$20)^(Output!$A206-1)</f>
        <v>413.211908067938</v>
      </c>
      <c r="N206" s="1">
        <f>'Key Variables'!$B$6*(1+Inputs!$C$22)^(Output!$A206-1)</f>
        <v>137.737302689313</v>
      </c>
      <c r="O206" s="1">
        <f>'Key Variables'!$B$7*(1+Inputs!$C$24)^(Output!$A206-1)</f>
        <v>27.5474605378625</v>
      </c>
      <c r="P206" s="1">
        <f t="shared" si="204"/>
        <v>3882.70091064962</v>
      </c>
    </row>
    <row r="207" spans="1:16">
      <c r="A207">
        <f t="shared" ref="A207:A270" si="218">A195+1</f>
        <v>18</v>
      </c>
      <c r="B207" s="8">
        <f t="shared" si="205"/>
        <v>206</v>
      </c>
      <c r="C207" s="7">
        <f>IF($A207&gt;Inputs!$C$5,0,C206)</f>
        <v>2026.74123930352</v>
      </c>
      <c r="D207" s="7">
        <f t="shared" si="206"/>
        <v>237908.516910451</v>
      </c>
      <c r="E207" s="7">
        <f>D207*Inputs!$C$4/12</f>
        <v>892.156938414191</v>
      </c>
      <c r="F207" s="7">
        <f t="shared" ref="F207:G207" si="219">C207-E207</f>
        <v>1134.58430088933</v>
      </c>
      <c r="G207" s="7">
        <f t="shared" si="219"/>
        <v>236773.932609562</v>
      </c>
      <c r="H207" s="1">
        <f>Inputs!$C$8*(1-Inputs!$C$12)*(1+Inputs!$C$9)^(Output!A207-1)</f>
        <v>5615.44487861253</v>
      </c>
      <c r="I207" s="1">
        <f>Inputs!$C$10*(1-Inputs!$C$12)*(1+Inputs!$C$9)^(Output!$A207-1)</f>
        <v>0</v>
      </c>
      <c r="J207" s="1">
        <f>Inputs!$C$13*Inputs!$C$8*(1+Inputs!$C$9)^(Output!A207-1)</f>
        <v>286.502289725129</v>
      </c>
      <c r="K207" s="1">
        <f>'Key Variables'!$B$3*(1+Inputs!$C$16)^(Output!A207-1)</f>
        <v>757.555164791219</v>
      </c>
      <c r="L207" s="1">
        <f>'Key Variables'!$B$4*(1+Inputs!$C$18)^(Output!$A207-1)</f>
        <v>110.18984215145</v>
      </c>
      <c r="M207" s="1">
        <f>'Key Variables'!$B$5*(1+Inputs!$C$20)^(Output!$A207-1)</f>
        <v>413.211908067938</v>
      </c>
      <c r="N207" s="1">
        <f>'Key Variables'!$B$6*(1+Inputs!$C$22)^(Output!$A207-1)</f>
        <v>137.737302689313</v>
      </c>
      <c r="O207" s="1">
        <f>'Key Variables'!$B$7*(1+Inputs!$C$24)^(Output!$A207-1)</f>
        <v>27.5474605378625</v>
      </c>
      <c r="P207" s="1">
        <f t="shared" si="204"/>
        <v>3882.70091064962</v>
      </c>
    </row>
    <row r="208" spans="1:16">
      <c r="A208">
        <f t="shared" si="218"/>
        <v>18</v>
      </c>
      <c r="B208" s="8">
        <f t="shared" si="205"/>
        <v>207</v>
      </c>
      <c r="C208" s="7">
        <f>IF($A208&gt;Inputs!$C$5,0,C207)</f>
        <v>2026.74123930352</v>
      </c>
      <c r="D208" s="7">
        <f t="shared" si="206"/>
        <v>236773.932609562</v>
      </c>
      <c r="E208" s="7">
        <f>D208*Inputs!$C$4/12</f>
        <v>887.902247285856</v>
      </c>
      <c r="F208" s="7">
        <f t="shared" ref="F208:G208" si="220">C208-E208</f>
        <v>1138.83899201767</v>
      </c>
      <c r="G208" s="7">
        <f t="shared" si="220"/>
        <v>235635.093617544</v>
      </c>
      <c r="H208" s="1">
        <f>Inputs!$C$8*(1-Inputs!$C$12)*(1+Inputs!$C$9)^(Output!A208-1)</f>
        <v>5615.44487861253</v>
      </c>
      <c r="I208" s="1">
        <f>Inputs!$C$10*(1-Inputs!$C$12)*(1+Inputs!$C$9)^(Output!$A208-1)</f>
        <v>0</v>
      </c>
      <c r="J208" s="1">
        <f>Inputs!$C$13*Inputs!$C$8*(1+Inputs!$C$9)^(Output!A208-1)</f>
        <v>286.502289725129</v>
      </c>
      <c r="K208" s="1">
        <f>'Key Variables'!$B$3*(1+Inputs!$C$16)^(Output!A208-1)</f>
        <v>757.555164791219</v>
      </c>
      <c r="L208" s="1">
        <f>'Key Variables'!$B$4*(1+Inputs!$C$18)^(Output!$A208-1)</f>
        <v>110.18984215145</v>
      </c>
      <c r="M208" s="1">
        <f>'Key Variables'!$B$5*(1+Inputs!$C$20)^(Output!$A208-1)</f>
        <v>413.211908067938</v>
      </c>
      <c r="N208" s="1">
        <f>'Key Variables'!$B$6*(1+Inputs!$C$22)^(Output!$A208-1)</f>
        <v>137.737302689313</v>
      </c>
      <c r="O208" s="1">
        <f>'Key Variables'!$B$7*(1+Inputs!$C$24)^(Output!$A208-1)</f>
        <v>27.5474605378625</v>
      </c>
      <c r="P208" s="1">
        <f t="shared" si="204"/>
        <v>3882.70091064962</v>
      </c>
    </row>
    <row r="209" spans="1:16">
      <c r="A209">
        <f t="shared" si="218"/>
        <v>18</v>
      </c>
      <c r="B209" s="8">
        <f t="shared" si="205"/>
        <v>208</v>
      </c>
      <c r="C209" s="7">
        <f>IF($A209&gt;Inputs!$C$5,0,C208)</f>
        <v>2026.74123930352</v>
      </c>
      <c r="D209" s="7">
        <f t="shared" si="206"/>
        <v>235635.093617544</v>
      </c>
      <c r="E209" s="7">
        <f>D209*Inputs!$C$4/12</f>
        <v>883.63160106579</v>
      </c>
      <c r="F209" s="7">
        <f t="shared" ref="F209:G209" si="221">C209-E209</f>
        <v>1143.10963823773</v>
      </c>
      <c r="G209" s="7">
        <f t="shared" si="221"/>
        <v>234491.983979306</v>
      </c>
      <c r="H209" s="1">
        <f>Inputs!$C$8*(1-Inputs!$C$12)*(1+Inputs!$C$9)^(Output!A209-1)</f>
        <v>5615.44487861253</v>
      </c>
      <c r="I209" s="1">
        <f>Inputs!$C$10*(1-Inputs!$C$12)*(1+Inputs!$C$9)^(Output!$A209-1)</f>
        <v>0</v>
      </c>
      <c r="J209" s="1">
        <f>Inputs!$C$13*Inputs!$C$8*(1+Inputs!$C$9)^(Output!A209-1)</f>
        <v>286.502289725129</v>
      </c>
      <c r="K209" s="1">
        <f>'Key Variables'!$B$3*(1+Inputs!$C$16)^(Output!A209-1)</f>
        <v>757.555164791219</v>
      </c>
      <c r="L209" s="1">
        <f>'Key Variables'!$B$4*(1+Inputs!$C$18)^(Output!$A209-1)</f>
        <v>110.18984215145</v>
      </c>
      <c r="M209" s="1">
        <f>'Key Variables'!$B$5*(1+Inputs!$C$20)^(Output!$A209-1)</f>
        <v>413.211908067938</v>
      </c>
      <c r="N209" s="1">
        <f>'Key Variables'!$B$6*(1+Inputs!$C$22)^(Output!$A209-1)</f>
        <v>137.737302689313</v>
      </c>
      <c r="O209" s="1">
        <f>'Key Variables'!$B$7*(1+Inputs!$C$24)^(Output!$A209-1)</f>
        <v>27.5474605378625</v>
      </c>
      <c r="P209" s="1">
        <f t="shared" si="204"/>
        <v>3882.70091064962</v>
      </c>
    </row>
    <row r="210" spans="1:16">
      <c r="A210">
        <f t="shared" si="218"/>
        <v>18</v>
      </c>
      <c r="B210" s="8">
        <f t="shared" si="205"/>
        <v>209</v>
      </c>
      <c r="C210" s="7">
        <f>IF($A210&gt;Inputs!$C$5,0,C209)</f>
        <v>2026.74123930352</v>
      </c>
      <c r="D210" s="7">
        <f t="shared" si="206"/>
        <v>234491.983979306</v>
      </c>
      <c r="E210" s="7">
        <f>D210*Inputs!$C$4/12</f>
        <v>879.344939922399</v>
      </c>
      <c r="F210" s="7">
        <f t="shared" ref="F210:G210" si="222">C210-E210</f>
        <v>1147.39629938112</v>
      </c>
      <c r="G210" s="7">
        <f t="shared" si="222"/>
        <v>233344.587679925</v>
      </c>
      <c r="H210" s="1">
        <f>Inputs!$C$8*(1-Inputs!$C$12)*(1+Inputs!$C$9)^(Output!A210-1)</f>
        <v>5615.44487861253</v>
      </c>
      <c r="I210" s="1">
        <f>Inputs!$C$10*(1-Inputs!$C$12)*(1+Inputs!$C$9)^(Output!$A210-1)</f>
        <v>0</v>
      </c>
      <c r="J210" s="1">
        <f>Inputs!$C$13*Inputs!$C$8*(1+Inputs!$C$9)^(Output!A210-1)</f>
        <v>286.502289725129</v>
      </c>
      <c r="K210" s="1">
        <f>'Key Variables'!$B$3*(1+Inputs!$C$16)^(Output!A210-1)</f>
        <v>757.555164791219</v>
      </c>
      <c r="L210" s="1">
        <f>'Key Variables'!$B$4*(1+Inputs!$C$18)^(Output!$A210-1)</f>
        <v>110.18984215145</v>
      </c>
      <c r="M210" s="1">
        <f>'Key Variables'!$B$5*(1+Inputs!$C$20)^(Output!$A210-1)</f>
        <v>413.211908067938</v>
      </c>
      <c r="N210" s="1">
        <f>'Key Variables'!$B$6*(1+Inputs!$C$22)^(Output!$A210-1)</f>
        <v>137.737302689313</v>
      </c>
      <c r="O210" s="1">
        <f>'Key Variables'!$B$7*(1+Inputs!$C$24)^(Output!$A210-1)</f>
        <v>27.5474605378625</v>
      </c>
      <c r="P210" s="1">
        <f t="shared" si="204"/>
        <v>3882.70091064962</v>
      </c>
    </row>
    <row r="211" spans="1:16">
      <c r="A211">
        <f t="shared" si="218"/>
        <v>18</v>
      </c>
      <c r="B211" s="8">
        <f t="shared" si="205"/>
        <v>210</v>
      </c>
      <c r="C211" s="7">
        <f>IF($A211&gt;Inputs!$C$5,0,C210)</f>
        <v>2026.74123930352</v>
      </c>
      <c r="D211" s="7">
        <f t="shared" si="206"/>
        <v>233344.587679925</v>
      </c>
      <c r="E211" s="7">
        <f>D211*Inputs!$C$4/12</f>
        <v>875.042203799719</v>
      </c>
      <c r="F211" s="7">
        <f t="shared" ref="F211:G211" si="223">C211-E211</f>
        <v>1151.6990355038</v>
      </c>
      <c r="G211" s="7">
        <f t="shared" si="223"/>
        <v>232192.888644421</v>
      </c>
      <c r="H211" s="1">
        <f>Inputs!$C$8*(1-Inputs!$C$12)*(1+Inputs!$C$9)^(Output!A211-1)</f>
        <v>5615.44487861253</v>
      </c>
      <c r="I211" s="1">
        <f>Inputs!$C$10*(1-Inputs!$C$12)*(1+Inputs!$C$9)^(Output!$A211-1)</f>
        <v>0</v>
      </c>
      <c r="J211" s="1">
        <f>Inputs!$C$13*Inputs!$C$8*(1+Inputs!$C$9)^(Output!A211-1)</f>
        <v>286.502289725129</v>
      </c>
      <c r="K211" s="1">
        <f>'Key Variables'!$B$3*(1+Inputs!$C$16)^(Output!A211-1)</f>
        <v>757.555164791219</v>
      </c>
      <c r="L211" s="1">
        <f>'Key Variables'!$B$4*(1+Inputs!$C$18)^(Output!$A211-1)</f>
        <v>110.18984215145</v>
      </c>
      <c r="M211" s="1">
        <f>'Key Variables'!$B$5*(1+Inputs!$C$20)^(Output!$A211-1)</f>
        <v>413.211908067938</v>
      </c>
      <c r="N211" s="1">
        <f>'Key Variables'!$B$6*(1+Inputs!$C$22)^(Output!$A211-1)</f>
        <v>137.737302689313</v>
      </c>
      <c r="O211" s="1">
        <f>'Key Variables'!$B$7*(1+Inputs!$C$24)^(Output!$A211-1)</f>
        <v>27.5474605378625</v>
      </c>
      <c r="P211" s="1">
        <f t="shared" si="204"/>
        <v>3882.70091064962</v>
      </c>
    </row>
    <row r="212" spans="1:16">
      <c r="A212">
        <f t="shared" si="218"/>
        <v>18</v>
      </c>
      <c r="B212" s="8">
        <f t="shared" si="205"/>
        <v>211</v>
      </c>
      <c r="C212" s="7">
        <f>IF($A212&gt;Inputs!$C$5,0,C211)</f>
        <v>2026.74123930352</v>
      </c>
      <c r="D212" s="7">
        <f t="shared" si="206"/>
        <v>232192.888644421</v>
      </c>
      <c r="E212" s="7">
        <f>D212*Inputs!$C$4/12</f>
        <v>870.72333241658</v>
      </c>
      <c r="F212" s="7">
        <f t="shared" ref="F212:G212" si="224">C212-E212</f>
        <v>1156.01790688694</v>
      </c>
      <c r="G212" s="7">
        <f t="shared" si="224"/>
        <v>231036.870737534</v>
      </c>
      <c r="H212" s="1">
        <f>Inputs!$C$8*(1-Inputs!$C$12)*(1+Inputs!$C$9)^(Output!A212-1)</f>
        <v>5615.44487861253</v>
      </c>
      <c r="I212" s="1">
        <f>Inputs!$C$10*(1-Inputs!$C$12)*(1+Inputs!$C$9)^(Output!$A212-1)</f>
        <v>0</v>
      </c>
      <c r="J212" s="1">
        <f>Inputs!$C$13*Inputs!$C$8*(1+Inputs!$C$9)^(Output!A212-1)</f>
        <v>286.502289725129</v>
      </c>
      <c r="K212" s="1">
        <f>'Key Variables'!$B$3*(1+Inputs!$C$16)^(Output!A212-1)</f>
        <v>757.555164791219</v>
      </c>
      <c r="L212" s="1">
        <f>'Key Variables'!$B$4*(1+Inputs!$C$18)^(Output!$A212-1)</f>
        <v>110.18984215145</v>
      </c>
      <c r="M212" s="1">
        <f>'Key Variables'!$B$5*(1+Inputs!$C$20)^(Output!$A212-1)</f>
        <v>413.211908067938</v>
      </c>
      <c r="N212" s="1">
        <f>'Key Variables'!$B$6*(1+Inputs!$C$22)^(Output!$A212-1)</f>
        <v>137.737302689313</v>
      </c>
      <c r="O212" s="1">
        <f>'Key Variables'!$B$7*(1+Inputs!$C$24)^(Output!$A212-1)</f>
        <v>27.5474605378625</v>
      </c>
      <c r="P212" s="1">
        <f t="shared" si="204"/>
        <v>3882.70091064962</v>
      </c>
    </row>
    <row r="213" spans="1:16">
      <c r="A213">
        <f t="shared" si="218"/>
        <v>18</v>
      </c>
      <c r="B213" s="8">
        <f t="shared" si="205"/>
        <v>212</v>
      </c>
      <c r="C213" s="7">
        <f>IF($A213&gt;Inputs!$C$5,0,C212)</f>
        <v>2026.74123930352</v>
      </c>
      <c r="D213" s="7">
        <f t="shared" si="206"/>
        <v>231036.870737534</v>
      </c>
      <c r="E213" s="7">
        <f>D213*Inputs!$C$4/12</f>
        <v>866.388265265754</v>
      </c>
      <c r="F213" s="7">
        <f t="shared" ref="F213:G213" si="225">C213-E213</f>
        <v>1160.35297403777</v>
      </c>
      <c r="G213" s="7">
        <f t="shared" si="225"/>
        <v>229876.517763497</v>
      </c>
      <c r="H213" s="1">
        <f>Inputs!$C$8*(1-Inputs!$C$12)*(1+Inputs!$C$9)^(Output!A213-1)</f>
        <v>5615.44487861253</v>
      </c>
      <c r="I213" s="1">
        <f>Inputs!$C$10*(1-Inputs!$C$12)*(1+Inputs!$C$9)^(Output!$A213-1)</f>
        <v>0</v>
      </c>
      <c r="J213" s="1">
        <f>Inputs!$C$13*Inputs!$C$8*(1+Inputs!$C$9)^(Output!A213-1)</f>
        <v>286.502289725129</v>
      </c>
      <c r="K213" s="1">
        <f>'Key Variables'!$B$3*(1+Inputs!$C$16)^(Output!A213-1)</f>
        <v>757.555164791219</v>
      </c>
      <c r="L213" s="1">
        <f>'Key Variables'!$B$4*(1+Inputs!$C$18)^(Output!$A213-1)</f>
        <v>110.18984215145</v>
      </c>
      <c r="M213" s="1">
        <f>'Key Variables'!$B$5*(1+Inputs!$C$20)^(Output!$A213-1)</f>
        <v>413.211908067938</v>
      </c>
      <c r="N213" s="1">
        <f>'Key Variables'!$B$6*(1+Inputs!$C$22)^(Output!$A213-1)</f>
        <v>137.737302689313</v>
      </c>
      <c r="O213" s="1">
        <f>'Key Variables'!$B$7*(1+Inputs!$C$24)^(Output!$A213-1)</f>
        <v>27.5474605378625</v>
      </c>
      <c r="P213" s="1">
        <f t="shared" si="204"/>
        <v>3882.70091064962</v>
      </c>
    </row>
    <row r="214" spans="1:16">
      <c r="A214">
        <f t="shared" si="218"/>
        <v>18</v>
      </c>
      <c r="B214" s="8">
        <f t="shared" si="205"/>
        <v>213</v>
      </c>
      <c r="C214" s="7">
        <f>IF($A214&gt;Inputs!$C$5,0,C213)</f>
        <v>2026.74123930352</v>
      </c>
      <c r="D214" s="7">
        <f t="shared" si="206"/>
        <v>229876.517763497</v>
      </c>
      <c r="E214" s="7">
        <f>D214*Inputs!$C$4/12</f>
        <v>862.036941613113</v>
      </c>
      <c r="F214" s="7">
        <f t="shared" ref="F214:G214" si="226">C214-E214</f>
        <v>1164.70429769041</v>
      </c>
      <c r="G214" s="7">
        <f t="shared" si="226"/>
        <v>228711.813465806</v>
      </c>
      <c r="H214" s="1">
        <f>Inputs!$C$8*(1-Inputs!$C$12)*(1+Inputs!$C$9)^(Output!A214-1)</f>
        <v>5615.44487861253</v>
      </c>
      <c r="I214" s="1">
        <f>Inputs!$C$10*(1-Inputs!$C$12)*(1+Inputs!$C$9)^(Output!$A214-1)</f>
        <v>0</v>
      </c>
      <c r="J214" s="1">
        <f>Inputs!$C$13*Inputs!$C$8*(1+Inputs!$C$9)^(Output!A214-1)</f>
        <v>286.502289725129</v>
      </c>
      <c r="K214" s="1">
        <f>'Key Variables'!$B$3*(1+Inputs!$C$16)^(Output!A214-1)</f>
        <v>757.555164791219</v>
      </c>
      <c r="L214" s="1">
        <f>'Key Variables'!$B$4*(1+Inputs!$C$18)^(Output!$A214-1)</f>
        <v>110.18984215145</v>
      </c>
      <c r="M214" s="1">
        <f>'Key Variables'!$B$5*(1+Inputs!$C$20)^(Output!$A214-1)</f>
        <v>413.211908067938</v>
      </c>
      <c r="N214" s="1">
        <f>'Key Variables'!$B$6*(1+Inputs!$C$22)^(Output!$A214-1)</f>
        <v>137.737302689313</v>
      </c>
      <c r="O214" s="1">
        <f>'Key Variables'!$B$7*(1+Inputs!$C$24)^(Output!$A214-1)</f>
        <v>27.5474605378625</v>
      </c>
      <c r="P214" s="1">
        <f t="shared" si="204"/>
        <v>3882.70091064962</v>
      </c>
    </row>
    <row r="215" spans="1:16">
      <c r="A215">
        <f t="shared" si="218"/>
        <v>18</v>
      </c>
      <c r="B215" s="8">
        <f t="shared" si="205"/>
        <v>214</v>
      </c>
      <c r="C215" s="7">
        <f>IF($A215&gt;Inputs!$C$5,0,C214)</f>
        <v>2026.74123930352</v>
      </c>
      <c r="D215" s="7">
        <f t="shared" si="206"/>
        <v>228711.813465806</v>
      </c>
      <c r="E215" s="7">
        <f>D215*Inputs!$C$4/12</f>
        <v>857.669300496773</v>
      </c>
      <c r="F215" s="7">
        <f t="shared" ref="F215:G215" si="227">C215-E215</f>
        <v>1169.07193880675</v>
      </c>
      <c r="G215" s="7">
        <f t="shared" si="227"/>
        <v>227542.741527</v>
      </c>
      <c r="H215" s="1">
        <f>Inputs!$C$8*(1-Inputs!$C$12)*(1+Inputs!$C$9)^(Output!A215-1)</f>
        <v>5615.44487861253</v>
      </c>
      <c r="I215" s="1">
        <f>Inputs!$C$10*(1-Inputs!$C$12)*(1+Inputs!$C$9)^(Output!$A215-1)</f>
        <v>0</v>
      </c>
      <c r="J215" s="1">
        <f>Inputs!$C$13*Inputs!$C$8*(1+Inputs!$C$9)^(Output!A215-1)</f>
        <v>286.502289725129</v>
      </c>
      <c r="K215" s="1">
        <f>'Key Variables'!$B$3*(1+Inputs!$C$16)^(Output!A215-1)</f>
        <v>757.555164791219</v>
      </c>
      <c r="L215" s="1">
        <f>'Key Variables'!$B$4*(1+Inputs!$C$18)^(Output!$A215-1)</f>
        <v>110.18984215145</v>
      </c>
      <c r="M215" s="1">
        <f>'Key Variables'!$B$5*(1+Inputs!$C$20)^(Output!$A215-1)</f>
        <v>413.211908067938</v>
      </c>
      <c r="N215" s="1">
        <f>'Key Variables'!$B$6*(1+Inputs!$C$22)^(Output!$A215-1)</f>
        <v>137.737302689313</v>
      </c>
      <c r="O215" s="1">
        <f>'Key Variables'!$B$7*(1+Inputs!$C$24)^(Output!$A215-1)</f>
        <v>27.5474605378625</v>
      </c>
      <c r="P215" s="1">
        <f t="shared" si="204"/>
        <v>3882.70091064962</v>
      </c>
    </row>
    <row r="216" spans="1:16">
      <c r="A216">
        <f t="shared" si="218"/>
        <v>18</v>
      </c>
      <c r="B216" s="8">
        <f t="shared" si="205"/>
        <v>215</v>
      </c>
      <c r="C216" s="7">
        <f>IF($A216&gt;Inputs!$C$5,0,C215)</f>
        <v>2026.74123930352</v>
      </c>
      <c r="D216" s="7">
        <f t="shared" si="206"/>
        <v>227542.741527</v>
      </c>
      <c r="E216" s="7">
        <f>D216*Inputs!$C$4/12</f>
        <v>853.285280726248</v>
      </c>
      <c r="F216" s="7">
        <f t="shared" ref="F216:G216" si="228">C216-E216</f>
        <v>1173.45595857727</v>
      </c>
      <c r="G216" s="7">
        <f t="shared" si="228"/>
        <v>226369.285568422</v>
      </c>
      <c r="H216" s="1">
        <f>Inputs!$C$8*(1-Inputs!$C$12)*(1+Inputs!$C$9)^(Output!A216-1)</f>
        <v>5615.44487861253</v>
      </c>
      <c r="I216" s="1">
        <f>Inputs!$C$10*(1-Inputs!$C$12)*(1+Inputs!$C$9)^(Output!$A216-1)</f>
        <v>0</v>
      </c>
      <c r="J216" s="1">
        <f>Inputs!$C$13*Inputs!$C$8*(1+Inputs!$C$9)^(Output!A216-1)</f>
        <v>286.502289725129</v>
      </c>
      <c r="K216" s="1">
        <f>'Key Variables'!$B$3*(1+Inputs!$C$16)^(Output!A216-1)</f>
        <v>757.555164791219</v>
      </c>
      <c r="L216" s="1">
        <f>'Key Variables'!$B$4*(1+Inputs!$C$18)^(Output!$A216-1)</f>
        <v>110.18984215145</v>
      </c>
      <c r="M216" s="1">
        <f>'Key Variables'!$B$5*(1+Inputs!$C$20)^(Output!$A216-1)</f>
        <v>413.211908067938</v>
      </c>
      <c r="N216" s="1">
        <f>'Key Variables'!$B$6*(1+Inputs!$C$22)^(Output!$A216-1)</f>
        <v>137.737302689313</v>
      </c>
      <c r="O216" s="1">
        <f>'Key Variables'!$B$7*(1+Inputs!$C$24)^(Output!$A216-1)</f>
        <v>27.5474605378625</v>
      </c>
      <c r="P216" s="1">
        <f t="shared" si="204"/>
        <v>3882.70091064962</v>
      </c>
    </row>
    <row r="217" spans="1:16">
      <c r="A217">
        <f t="shared" si="218"/>
        <v>18</v>
      </c>
      <c r="B217" s="8">
        <f t="shared" si="205"/>
        <v>216</v>
      </c>
      <c r="C217" s="7">
        <f>IF($A217&gt;Inputs!$C$5,0,C216)</f>
        <v>2026.74123930352</v>
      </c>
      <c r="D217" s="7">
        <f t="shared" si="206"/>
        <v>226369.285568422</v>
      </c>
      <c r="E217" s="7">
        <f>D217*Inputs!$C$4/12</f>
        <v>848.884820881583</v>
      </c>
      <c r="F217" s="7">
        <f t="shared" ref="F217:G217" si="229">C217-E217</f>
        <v>1177.85641842194</v>
      </c>
      <c r="G217" s="7">
        <f t="shared" si="229"/>
        <v>225191.42915</v>
      </c>
      <c r="H217" s="1">
        <f>Inputs!$C$8*(1-Inputs!$C$12)*(1+Inputs!$C$9)^(Output!A217-1)</f>
        <v>5615.44487861253</v>
      </c>
      <c r="I217" s="1">
        <f>Inputs!$C$10*(1-Inputs!$C$12)*(1+Inputs!$C$9)^(Output!$A217-1)</f>
        <v>0</v>
      </c>
      <c r="J217" s="1">
        <f>Inputs!$C$13*Inputs!$C$8*(1+Inputs!$C$9)^(Output!A217-1)</f>
        <v>286.502289725129</v>
      </c>
      <c r="K217" s="1">
        <f>'Key Variables'!$B$3*(1+Inputs!$C$16)^(Output!A217-1)</f>
        <v>757.555164791219</v>
      </c>
      <c r="L217" s="1">
        <f>'Key Variables'!$B$4*(1+Inputs!$C$18)^(Output!$A217-1)</f>
        <v>110.18984215145</v>
      </c>
      <c r="M217" s="1">
        <f>'Key Variables'!$B$5*(1+Inputs!$C$20)^(Output!$A217-1)</f>
        <v>413.211908067938</v>
      </c>
      <c r="N217" s="1">
        <f>'Key Variables'!$B$6*(1+Inputs!$C$22)^(Output!$A217-1)</f>
        <v>137.737302689313</v>
      </c>
      <c r="O217" s="1">
        <f>'Key Variables'!$B$7*(1+Inputs!$C$24)^(Output!$A217-1)</f>
        <v>27.5474605378625</v>
      </c>
      <c r="P217" s="1">
        <f t="shared" si="204"/>
        <v>3882.70091064962</v>
      </c>
    </row>
    <row r="218" spans="1:16">
      <c r="A218">
        <f t="shared" si="218"/>
        <v>19</v>
      </c>
      <c r="B218" s="8">
        <f t="shared" si="205"/>
        <v>217</v>
      </c>
      <c r="C218" s="7">
        <f>IF($A218&gt;Inputs!$C$5,0,C217)</f>
        <v>2026.74123930352</v>
      </c>
      <c r="D218" s="7">
        <f t="shared" si="206"/>
        <v>225191.42915</v>
      </c>
      <c r="E218" s="7">
        <f>D218*Inputs!$C$4/12</f>
        <v>844.467859312501</v>
      </c>
      <c r="F218" s="7">
        <f t="shared" ref="F218:G218" si="230">C218-E218</f>
        <v>1182.27337999102</v>
      </c>
      <c r="G218" s="7">
        <f t="shared" si="230"/>
        <v>224009.155770009</v>
      </c>
      <c r="H218" s="1">
        <f>Inputs!$C$8*(1-Inputs!$C$12)*(1+Inputs!$C$9)^(Output!A218-1)</f>
        <v>5896.21712254316</v>
      </c>
      <c r="I218" s="1">
        <f>Inputs!$C$10*(1-Inputs!$C$12)*(1+Inputs!$C$9)^(Output!$A218-1)</f>
        <v>0</v>
      </c>
      <c r="J218" s="1">
        <f>Inputs!$C$13*Inputs!$C$8*(1+Inputs!$C$9)^(Output!A218-1)</f>
        <v>300.827404211386</v>
      </c>
      <c r="K218" s="1">
        <f>'Key Variables'!$B$3*(1+Inputs!$C$16)^(Output!A218-1)</f>
        <v>780.281819734956</v>
      </c>
      <c r="L218" s="1">
        <f>'Key Variables'!$B$4*(1+Inputs!$C$18)^(Output!$A218-1)</f>
        <v>113.495537415994</v>
      </c>
      <c r="M218" s="1">
        <f>'Key Variables'!$B$5*(1+Inputs!$C$20)^(Output!$A218-1)</f>
        <v>425.608265309976</v>
      </c>
      <c r="N218" s="1">
        <f>'Key Variables'!$B$6*(1+Inputs!$C$22)^(Output!$A218-1)</f>
        <v>141.869421769992</v>
      </c>
      <c r="O218" s="1">
        <f>'Key Variables'!$B$7*(1+Inputs!$C$24)^(Output!$A218-1)</f>
        <v>28.3738843539984</v>
      </c>
      <c r="P218" s="1">
        <f t="shared" si="204"/>
        <v>4105.76078974686</v>
      </c>
    </row>
    <row r="219" spans="1:16">
      <c r="A219">
        <f t="shared" si="218"/>
        <v>19</v>
      </c>
      <c r="B219" s="8">
        <f t="shared" si="205"/>
        <v>218</v>
      </c>
      <c r="C219" s="7">
        <f>IF($A219&gt;Inputs!$C$5,0,C218)</f>
        <v>2026.74123930352</v>
      </c>
      <c r="D219" s="7">
        <f t="shared" si="206"/>
        <v>224009.155770009</v>
      </c>
      <c r="E219" s="7">
        <f>D219*Inputs!$C$4/12</f>
        <v>840.034334137535</v>
      </c>
      <c r="F219" s="7">
        <f t="shared" ref="F219:G219" si="231">C219-E219</f>
        <v>1186.70690516599</v>
      </c>
      <c r="G219" s="7">
        <f t="shared" si="231"/>
        <v>222822.448864843</v>
      </c>
      <c r="H219" s="1">
        <f>Inputs!$C$8*(1-Inputs!$C$12)*(1+Inputs!$C$9)^(Output!A219-1)</f>
        <v>5896.21712254316</v>
      </c>
      <c r="I219" s="1">
        <f>Inputs!$C$10*(1-Inputs!$C$12)*(1+Inputs!$C$9)^(Output!$A219-1)</f>
        <v>0</v>
      </c>
      <c r="J219" s="1">
        <f>Inputs!$C$13*Inputs!$C$8*(1+Inputs!$C$9)^(Output!A219-1)</f>
        <v>300.827404211386</v>
      </c>
      <c r="K219" s="1">
        <f>'Key Variables'!$B$3*(1+Inputs!$C$16)^(Output!A219-1)</f>
        <v>780.281819734956</v>
      </c>
      <c r="L219" s="1">
        <f>'Key Variables'!$B$4*(1+Inputs!$C$18)^(Output!$A219-1)</f>
        <v>113.495537415994</v>
      </c>
      <c r="M219" s="1">
        <f>'Key Variables'!$B$5*(1+Inputs!$C$20)^(Output!$A219-1)</f>
        <v>425.608265309976</v>
      </c>
      <c r="N219" s="1">
        <f>'Key Variables'!$B$6*(1+Inputs!$C$22)^(Output!$A219-1)</f>
        <v>141.869421769992</v>
      </c>
      <c r="O219" s="1">
        <f>'Key Variables'!$B$7*(1+Inputs!$C$24)^(Output!$A219-1)</f>
        <v>28.3738843539984</v>
      </c>
      <c r="P219" s="1">
        <f t="shared" si="204"/>
        <v>4105.76078974686</v>
      </c>
    </row>
    <row r="220" spans="1:16">
      <c r="A220">
        <f t="shared" si="218"/>
        <v>19</v>
      </c>
      <c r="B220" s="8">
        <f t="shared" si="205"/>
        <v>219</v>
      </c>
      <c r="C220" s="7">
        <f>IF($A220&gt;Inputs!$C$5,0,C219)</f>
        <v>2026.74123930352</v>
      </c>
      <c r="D220" s="7">
        <f t="shared" si="206"/>
        <v>222822.448864843</v>
      </c>
      <c r="E220" s="7">
        <f>D220*Inputs!$C$4/12</f>
        <v>835.584183243162</v>
      </c>
      <c r="F220" s="7">
        <f t="shared" ref="F220:G220" si="232">C220-E220</f>
        <v>1191.15705606036</v>
      </c>
      <c r="G220" s="7">
        <f t="shared" si="232"/>
        <v>221631.291808783</v>
      </c>
      <c r="H220" s="1">
        <f>Inputs!$C$8*(1-Inputs!$C$12)*(1+Inputs!$C$9)^(Output!A220-1)</f>
        <v>5896.21712254316</v>
      </c>
      <c r="I220" s="1">
        <f>Inputs!$C$10*(1-Inputs!$C$12)*(1+Inputs!$C$9)^(Output!$A220-1)</f>
        <v>0</v>
      </c>
      <c r="J220" s="1">
        <f>Inputs!$C$13*Inputs!$C$8*(1+Inputs!$C$9)^(Output!A220-1)</f>
        <v>300.827404211386</v>
      </c>
      <c r="K220" s="1">
        <f>'Key Variables'!$B$3*(1+Inputs!$C$16)^(Output!A220-1)</f>
        <v>780.281819734956</v>
      </c>
      <c r="L220" s="1">
        <f>'Key Variables'!$B$4*(1+Inputs!$C$18)^(Output!$A220-1)</f>
        <v>113.495537415994</v>
      </c>
      <c r="M220" s="1">
        <f>'Key Variables'!$B$5*(1+Inputs!$C$20)^(Output!$A220-1)</f>
        <v>425.608265309976</v>
      </c>
      <c r="N220" s="1">
        <f>'Key Variables'!$B$6*(1+Inputs!$C$22)^(Output!$A220-1)</f>
        <v>141.869421769992</v>
      </c>
      <c r="O220" s="1">
        <f>'Key Variables'!$B$7*(1+Inputs!$C$24)^(Output!$A220-1)</f>
        <v>28.3738843539984</v>
      </c>
      <c r="P220" s="1">
        <f t="shared" si="204"/>
        <v>4105.76078974686</v>
      </c>
    </row>
    <row r="221" spans="1:16">
      <c r="A221">
        <f t="shared" si="218"/>
        <v>19</v>
      </c>
      <c r="B221" s="8">
        <f t="shared" si="205"/>
        <v>220</v>
      </c>
      <c r="C221" s="7">
        <f>IF($A221&gt;Inputs!$C$5,0,C220)</f>
        <v>2026.74123930352</v>
      </c>
      <c r="D221" s="7">
        <f t="shared" si="206"/>
        <v>221631.291808783</v>
      </c>
      <c r="E221" s="7">
        <f>D221*Inputs!$C$4/12</f>
        <v>831.117344282936</v>
      </c>
      <c r="F221" s="7">
        <f t="shared" ref="F221:G221" si="233">C221-E221</f>
        <v>1195.62389502059</v>
      </c>
      <c r="G221" s="7">
        <f t="shared" si="233"/>
        <v>220435.667913762</v>
      </c>
      <c r="H221" s="1">
        <f>Inputs!$C$8*(1-Inputs!$C$12)*(1+Inputs!$C$9)^(Output!A221-1)</f>
        <v>5896.21712254316</v>
      </c>
      <c r="I221" s="1">
        <f>Inputs!$C$10*(1-Inputs!$C$12)*(1+Inputs!$C$9)^(Output!$A221-1)</f>
        <v>0</v>
      </c>
      <c r="J221" s="1">
        <f>Inputs!$C$13*Inputs!$C$8*(1+Inputs!$C$9)^(Output!A221-1)</f>
        <v>300.827404211386</v>
      </c>
      <c r="K221" s="1">
        <f>'Key Variables'!$B$3*(1+Inputs!$C$16)^(Output!A221-1)</f>
        <v>780.281819734956</v>
      </c>
      <c r="L221" s="1">
        <f>'Key Variables'!$B$4*(1+Inputs!$C$18)^(Output!$A221-1)</f>
        <v>113.495537415994</v>
      </c>
      <c r="M221" s="1">
        <f>'Key Variables'!$B$5*(1+Inputs!$C$20)^(Output!$A221-1)</f>
        <v>425.608265309976</v>
      </c>
      <c r="N221" s="1">
        <f>'Key Variables'!$B$6*(1+Inputs!$C$22)^(Output!$A221-1)</f>
        <v>141.869421769992</v>
      </c>
      <c r="O221" s="1">
        <f>'Key Variables'!$B$7*(1+Inputs!$C$24)^(Output!$A221-1)</f>
        <v>28.3738843539984</v>
      </c>
      <c r="P221" s="1">
        <f t="shared" si="204"/>
        <v>4105.76078974686</v>
      </c>
    </row>
    <row r="222" spans="1:16">
      <c r="A222">
        <f t="shared" si="218"/>
        <v>19</v>
      </c>
      <c r="B222" s="8">
        <f t="shared" si="205"/>
        <v>221</v>
      </c>
      <c r="C222" s="7">
        <f>IF($A222&gt;Inputs!$C$5,0,C221)</f>
        <v>2026.74123930352</v>
      </c>
      <c r="D222" s="7">
        <f t="shared" si="206"/>
        <v>220435.667913762</v>
      </c>
      <c r="E222" s="7">
        <f>D222*Inputs!$C$4/12</f>
        <v>826.633754676609</v>
      </c>
      <c r="F222" s="7">
        <f t="shared" ref="F222:G222" si="234">C222-E222</f>
        <v>1200.10748462691</v>
      </c>
      <c r="G222" s="7">
        <f t="shared" si="234"/>
        <v>219235.560429135</v>
      </c>
      <c r="H222" s="1">
        <f>Inputs!$C$8*(1-Inputs!$C$12)*(1+Inputs!$C$9)^(Output!A222-1)</f>
        <v>5896.21712254316</v>
      </c>
      <c r="I222" s="1">
        <f>Inputs!$C$10*(1-Inputs!$C$12)*(1+Inputs!$C$9)^(Output!$A222-1)</f>
        <v>0</v>
      </c>
      <c r="J222" s="1">
        <f>Inputs!$C$13*Inputs!$C$8*(1+Inputs!$C$9)^(Output!A222-1)</f>
        <v>300.827404211386</v>
      </c>
      <c r="K222" s="1">
        <f>'Key Variables'!$B$3*(1+Inputs!$C$16)^(Output!A222-1)</f>
        <v>780.281819734956</v>
      </c>
      <c r="L222" s="1">
        <f>'Key Variables'!$B$4*(1+Inputs!$C$18)^(Output!$A222-1)</f>
        <v>113.495537415994</v>
      </c>
      <c r="M222" s="1">
        <f>'Key Variables'!$B$5*(1+Inputs!$C$20)^(Output!$A222-1)</f>
        <v>425.608265309976</v>
      </c>
      <c r="N222" s="1">
        <f>'Key Variables'!$B$6*(1+Inputs!$C$22)^(Output!$A222-1)</f>
        <v>141.869421769992</v>
      </c>
      <c r="O222" s="1">
        <f>'Key Variables'!$B$7*(1+Inputs!$C$24)^(Output!$A222-1)</f>
        <v>28.3738843539984</v>
      </c>
      <c r="P222" s="1">
        <f t="shared" si="204"/>
        <v>4105.76078974686</v>
      </c>
    </row>
    <row r="223" spans="1:16">
      <c r="A223">
        <f t="shared" si="218"/>
        <v>19</v>
      </c>
      <c r="B223" s="8">
        <f t="shared" si="205"/>
        <v>222</v>
      </c>
      <c r="C223" s="7">
        <f>IF($A223&gt;Inputs!$C$5,0,C222)</f>
        <v>2026.74123930352</v>
      </c>
      <c r="D223" s="7">
        <f t="shared" si="206"/>
        <v>219235.560429135</v>
      </c>
      <c r="E223" s="7">
        <f>D223*Inputs!$C$4/12</f>
        <v>822.133351609258</v>
      </c>
      <c r="F223" s="7">
        <f t="shared" ref="F223:G223" si="235">C223-E223</f>
        <v>1204.60788769426</v>
      </c>
      <c r="G223" s="7">
        <f t="shared" si="235"/>
        <v>218030.952541441</v>
      </c>
      <c r="H223" s="1">
        <f>Inputs!$C$8*(1-Inputs!$C$12)*(1+Inputs!$C$9)^(Output!A223-1)</f>
        <v>5896.21712254316</v>
      </c>
      <c r="I223" s="1">
        <f>Inputs!$C$10*(1-Inputs!$C$12)*(1+Inputs!$C$9)^(Output!$A223-1)</f>
        <v>0</v>
      </c>
      <c r="J223" s="1">
        <f>Inputs!$C$13*Inputs!$C$8*(1+Inputs!$C$9)^(Output!A223-1)</f>
        <v>300.827404211386</v>
      </c>
      <c r="K223" s="1">
        <f>'Key Variables'!$B$3*(1+Inputs!$C$16)^(Output!A223-1)</f>
        <v>780.281819734956</v>
      </c>
      <c r="L223" s="1">
        <f>'Key Variables'!$B$4*(1+Inputs!$C$18)^(Output!$A223-1)</f>
        <v>113.495537415994</v>
      </c>
      <c r="M223" s="1">
        <f>'Key Variables'!$B$5*(1+Inputs!$C$20)^(Output!$A223-1)</f>
        <v>425.608265309976</v>
      </c>
      <c r="N223" s="1">
        <f>'Key Variables'!$B$6*(1+Inputs!$C$22)^(Output!$A223-1)</f>
        <v>141.869421769992</v>
      </c>
      <c r="O223" s="1">
        <f>'Key Variables'!$B$7*(1+Inputs!$C$24)^(Output!$A223-1)</f>
        <v>28.3738843539984</v>
      </c>
      <c r="P223" s="1">
        <f t="shared" si="204"/>
        <v>4105.76078974686</v>
      </c>
    </row>
    <row r="224" spans="1:16">
      <c r="A224">
        <f t="shared" si="218"/>
        <v>19</v>
      </c>
      <c r="B224" s="8">
        <f t="shared" si="205"/>
        <v>223</v>
      </c>
      <c r="C224" s="7">
        <f>IF($A224&gt;Inputs!$C$5,0,C223)</f>
        <v>2026.74123930352</v>
      </c>
      <c r="D224" s="7">
        <f t="shared" si="206"/>
        <v>218030.952541441</v>
      </c>
      <c r="E224" s="7">
        <f>D224*Inputs!$C$4/12</f>
        <v>817.616072030404</v>
      </c>
      <c r="F224" s="7">
        <f t="shared" ref="F224:G224" si="236">C224-E224</f>
        <v>1209.12516727312</v>
      </c>
      <c r="G224" s="7">
        <f t="shared" si="236"/>
        <v>216821.827374168</v>
      </c>
      <c r="H224" s="1">
        <f>Inputs!$C$8*(1-Inputs!$C$12)*(1+Inputs!$C$9)^(Output!A224-1)</f>
        <v>5896.21712254316</v>
      </c>
      <c r="I224" s="1">
        <f>Inputs!$C$10*(1-Inputs!$C$12)*(1+Inputs!$C$9)^(Output!$A224-1)</f>
        <v>0</v>
      </c>
      <c r="J224" s="1">
        <f>Inputs!$C$13*Inputs!$C$8*(1+Inputs!$C$9)^(Output!A224-1)</f>
        <v>300.827404211386</v>
      </c>
      <c r="K224" s="1">
        <f>'Key Variables'!$B$3*(1+Inputs!$C$16)^(Output!A224-1)</f>
        <v>780.281819734956</v>
      </c>
      <c r="L224" s="1">
        <f>'Key Variables'!$B$4*(1+Inputs!$C$18)^(Output!$A224-1)</f>
        <v>113.495537415994</v>
      </c>
      <c r="M224" s="1">
        <f>'Key Variables'!$B$5*(1+Inputs!$C$20)^(Output!$A224-1)</f>
        <v>425.608265309976</v>
      </c>
      <c r="N224" s="1">
        <f>'Key Variables'!$B$6*(1+Inputs!$C$22)^(Output!$A224-1)</f>
        <v>141.869421769992</v>
      </c>
      <c r="O224" s="1">
        <f>'Key Variables'!$B$7*(1+Inputs!$C$24)^(Output!$A224-1)</f>
        <v>28.3738843539984</v>
      </c>
      <c r="P224" s="1">
        <f t="shared" si="204"/>
        <v>4105.76078974686</v>
      </c>
    </row>
    <row r="225" spans="1:16">
      <c r="A225">
        <f t="shared" si="218"/>
        <v>19</v>
      </c>
      <c r="B225" s="8">
        <f t="shared" si="205"/>
        <v>224</v>
      </c>
      <c r="C225" s="7">
        <f>IF($A225&gt;Inputs!$C$5,0,C224)</f>
        <v>2026.74123930352</v>
      </c>
      <c r="D225" s="7">
        <f t="shared" si="206"/>
        <v>216821.827374168</v>
      </c>
      <c r="E225" s="7">
        <f>D225*Inputs!$C$4/12</f>
        <v>813.08185265313</v>
      </c>
      <c r="F225" s="7">
        <f t="shared" ref="F225:G225" si="237">C225-E225</f>
        <v>1213.65938665039</v>
      </c>
      <c r="G225" s="7">
        <f t="shared" si="237"/>
        <v>215608.167987518</v>
      </c>
      <c r="H225" s="1">
        <f>Inputs!$C$8*(1-Inputs!$C$12)*(1+Inputs!$C$9)^(Output!A225-1)</f>
        <v>5896.21712254316</v>
      </c>
      <c r="I225" s="1">
        <f>Inputs!$C$10*(1-Inputs!$C$12)*(1+Inputs!$C$9)^(Output!$A225-1)</f>
        <v>0</v>
      </c>
      <c r="J225" s="1">
        <f>Inputs!$C$13*Inputs!$C$8*(1+Inputs!$C$9)^(Output!A225-1)</f>
        <v>300.827404211386</v>
      </c>
      <c r="K225" s="1">
        <f>'Key Variables'!$B$3*(1+Inputs!$C$16)^(Output!A225-1)</f>
        <v>780.281819734956</v>
      </c>
      <c r="L225" s="1">
        <f>'Key Variables'!$B$4*(1+Inputs!$C$18)^(Output!$A225-1)</f>
        <v>113.495537415994</v>
      </c>
      <c r="M225" s="1">
        <f>'Key Variables'!$B$5*(1+Inputs!$C$20)^(Output!$A225-1)</f>
        <v>425.608265309976</v>
      </c>
      <c r="N225" s="1">
        <f>'Key Variables'!$B$6*(1+Inputs!$C$22)^(Output!$A225-1)</f>
        <v>141.869421769992</v>
      </c>
      <c r="O225" s="1">
        <f>'Key Variables'!$B$7*(1+Inputs!$C$24)^(Output!$A225-1)</f>
        <v>28.3738843539984</v>
      </c>
      <c r="P225" s="1">
        <f t="shared" si="204"/>
        <v>4105.76078974686</v>
      </c>
    </row>
    <row r="226" spans="1:16">
      <c r="A226">
        <f t="shared" si="218"/>
        <v>19</v>
      </c>
      <c r="B226" s="8">
        <f t="shared" si="205"/>
        <v>225</v>
      </c>
      <c r="C226" s="7">
        <f>IF($A226&gt;Inputs!$C$5,0,C225)</f>
        <v>2026.74123930352</v>
      </c>
      <c r="D226" s="7">
        <f t="shared" si="206"/>
        <v>215608.167987518</v>
      </c>
      <c r="E226" s="7">
        <f>D226*Inputs!$C$4/12</f>
        <v>808.530629953191</v>
      </c>
      <c r="F226" s="7">
        <f t="shared" ref="F226:G226" si="238">C226-E226</f>
        <v>1218.21060935033</v>
      </c>
      <c r="G226" s="7">
        <f t="shared" si="238"/>
        <v>214389.957378167</v>
      </c>
      <c r="H226" s="1">
        <f>Inputs!$C$8*(1-Inputs!$C$12)*(1+Inputs!$C$9)^(Output!A226-1)</f>
        <v>5896.21712254316</v>
      </c>
      <c r="I226" s="1">
        <f>Inputs!$C$10*(1-Inputs!$C$12)*(1+Inputs!$C$9)^(Output!$A226-1)</f>
        <v>0</v>
      </c>
      <c r="J226" s="1">
        <f>Inputs!$C$13*Inputs!$C$8*(1+Inputs!$C$9)^(Output!A226-1)</f>
        <v>300.827404211386</v>
      </c>
      <c r="K226" s="1">
        <f>'Key Variables'!$B$3*(1+Inputs!$C$16)^(Output!A226-1)</f>
        <v>780.281819734956</v>
      </c>
      <c r="L226" s="1">
        <f>'Key Variables'!$B$4*(1+Inputs!$C$18)^(Output!$A226-1)</f>
        <v>113.495537415994</v>
      </c>
      <c r="M226" s="1">
        <f>'Key Variables'!$B$5*(1+Inputs!$C$20)^(Output!$A226-1)</f>
        <v>425.608265309976</v>
      </c>
      <c r="N226" s="1">
        <f>'Key Variables'!$B$6*(1+Inputs!$C$22)^(Output!$A226-1)</f>
        <v>141.869421769992</v>
      </c>
      <c r="O226" s="1">
        <f>'Key Variables'!$B$7*(1+Inputs!$C$24)^(Output!$A226-1)</f>
        <v>28.3738843539984</v>
      </c>
      <c r="P226" s="1">
        <f t="shared" si="204"/>
        <v>4105.76078974686</v>
      </c>
    </row>
    <row r="227" spans="1:16">
      <c r="A227">
        <f t="shared" si="218"/>
        <v>19</v>
      </c>
      <c r="B227" s="8">
        <f t="shared" si="205"/>
        <v>226</v>
      </c>
      <c r="C227" s="7">
        <f>IF($A227&gt;Inputs!$C$5,0,C226)</f>
        <v>2026.74123930352</v>
      </c>
      <c r="D227" s="7">
        <f t="shared" si="206"/>
        <v>214389.957378167</v>
      </c>
      <c r="E227" s="7">
        <f>D227*Inputs!$C$4/12</f>
        <v>803.962340168128</v>
      </c>
      <c r="F227" s="7">
        <f t="shared" ref="F227:G227" si="239">C227-E227</f>
        <v>1222.7788991354</v>
      </c>
      <c r="G227" s="7">
        <f t="shared" si="239"/>
        <v>213167.178479032</v>
      </c>
      <c r="H227" s="1">
        <f>Inputs!$C$8*(1-Inputs!$C$12)*(1+Inputs!$C$9)^(Output!A227-1)</f>
        <v>5896.21712254316</v>
      </c>
      <c r="I227" s="1">
        <f>Inputs!$C$10*(1-Inputs!$C$12)*(1+Inputs!$C$9)^(Output!$A227-1)</f>
        <v>0</v>
      </c>
      <c r="J227" s="1">
        <f>Inputs!$C$13*Inputs!$C$8*(1+Inputs!$C$9)^(Output!A227-1)</f>
        <v>300.827404211386</v>
      </c>
      <c r="K227" s="1">
        <f>'Key Variables'!$B$3*(1+Inputs!$C$16)^(Output!A227-1)</f>
        <v>780.281819734956</v>
      </c>
      <c r="L227" s="1">
        <f>'Key Variables'!$B$4*(1+Inputs!$C$18)^(Output!$A227-1)</f>
        <v>113.495537415994</v>
      </c>
      <c r="M227" s="1">
        <f>'Key Variables'!$B$5*(1+Inputs!$C$20)^(Output!$A227-1)</f>
        <v>425.608265309976</v>
      </c>
      <c r="N227" s="1">
        <f>'Key Variables'!$B$6*(1+Inputs!$C$22)^(Output!$A227-1)</f>
        <v>141.869421769992</v>
      </c>
      <c r="O227" s="1">
        <f>'Key Variables'!$B$7*(1+Inputs!$C$24)^(Output!$A227-1)</f>
        <v>28.3738843539984</v>
      </c>
      <c r="P227" s="1">
        <f t="shared" si="204"/>
        <v>4105.76078974686</v>
      </c>
    </row>
    <row r="228" spans="1:16">
      <c r="A228">
        <f t="shared" si="218"/>
        <v>19</v>
      </c>
      <c r="B228" s="8">
        <f t="shared" si="205"/>
        <v>227</v>
      </c>
      <c r="C228" s="7">
        <f>IF($A228&gt;Inputs!$C$5,0,C227)</f>
        <v>2026.74123930352</v>
      </c>
      <c r="D228" s="7">
        <f t="shared" si="206"/>
        <v>213167.178479032</v>
      </c>
      <c r="E228" s="7">
        <f>D228*Inputs!$C$4/12</f>
        <v>799.37691929637</v>
      </c>
      <c r="F228" s="7">
        <f t="shared" ref="F228:G228" si="240">C228-E228</f>
        <v>1227.36432000715</v>
      </c>
      <c r="G228" s="7">
        <f t="shared" si="240"/>
        <v>211939.814159025</v>
      </c>
      <c r="H228" s="1">
        <f>Inputs!$C$8*(1-Inputs!$C$12)*(1+Inputs!$C$9)^(Output!A228-1)</f>
        <v>5896.21712254316</v>
      </c>
      <c r="I228" s="1">
        <f>Inputs!$C$10*(1-Inputs!$C$12)*(1+Inputs!$C$9)^(Output!$A228-1)</f>
        <v>0</v>
      </c>
      <c r="J228" s="1">
        <f>Inputs!$C$13*Inputs!$C$8*(1+Inputs!$C$9)^(Output!A228-1)</f>
        <v>300.827404211386</v>
      </c>
      <c r="K228" s="1">
        <f>'Key Variables'!$B$3*(1+Inputs!$C$16)^(Output!A228-1)</f>
        <v>780.281819734956</v>
      </c>
      <c r="L228" s="1">
        <f>'Key Variables'!$B$4*(1+Inputs!$C$18)^(Output!$A228-1)</f>
        <v>113.495537415994</v>
      </c>
      <c r="M228" s="1">
        <f>'Key Variables'!$B$5*(1+Inputs!$C$20)^(Output!$A228-1)</f>
        <v>425.608265309976</v>
      </c>
      <c r="N228" s="1">
        <f>'Key Variables'!$B$6*(1+Inputs!$C$22)^(Output!$A228-1)</f>
        <v>141.869421769992</v>
      </c>
      <c r="O228" s="1">
        <f>'Key Variables'!$B$7*(1+Inputs!$C$24)^(Output!$A228-1)</f>
        <v>28.3738843539984</v>
      </c>
      <c r="P228" s="1">
        <f t="shared" si="204"/>
        <v>4105.76078974686</v>
      </c>
    </row>
    <row r="229" spans="1:16">
      <c r="A229">
        <f t="shared" si="218"/>
        <v>19</v>
      </c>
      <c r="B229" s="8">
        <f t="shared" si="205"/>
        <v>228</v>
      </c>
      <c r="C229" s="7">
        <f>IF($A229&gt;Inputs!$C$5,0,C228)</f>
        <v>2026.74123930352</v>
      </c>
      <c r="D229" s="7">
        <f t="shared" si="206"/>
        <v>211939.814159025</v>
      </c>
      <c r="E229" s="7">
        <f>D229*Inputs!$C$4/12</f>
        <v>794.774303096343</v>
      </c>
      <c r="F229" s="7">
        <f t="shared" ref="F229:G229" si="241">C229-E229</f>
        <v>1231.96693620718</v>
      </c>
      <c r="G229" s="7">
        <f t="shared" si="241"/>
        <v>210707.847222818</v>
      </c>
      <c r="H229" s="1">
        <f>Inputs!$C$8*(1-Inputs!$C$12)*(1+Inputs!$C$9)^(Output!A229-1)</f>
        <v>5896.21712254316</v>
      </c>
      <c r="I229" s="1">
        <f>Inputs!$C$10*(1-Inputs!$C$12)*(1+Inputs!$C$9)^(Output!$A229-1)</f>
        <v>0</v>
      </c>
      <c r="J229" s="1">
        <f>Inputs!$C$13*Inputs!$C$8*(1+Inputs!$C$9)^(Output!A229-1)</f>
        <v>300.827404211386</v>
      </c>
      <c r="K229" s="1">
        <f>'Key Variables'!$B$3*(1+Inputs!$C$16)^(Output!A229-1)</f>
        <v>780.281819734956</v>
      </c>
      <c r="L229" s="1">
        <f>'Key Variables'!$B$4*(1+Inputs!$C$18)^(Output!$A229-1)</f>
        <v>113.495537415994</v>
      </c>
      <c r="M229" s="1">
        <f>'Key Variables'!$B$5*(1+Inputs!$C$20)^(Output!$A229-1)</f>
        <v>425.608265309976</v>
      </c>
      <c r="N229" s="1">
        <f>'Key Variables'!$B$6*(1+Inputs!$C$22)^(Output!$A229-1)</f>
        <v>141.869421769992</v>
      </c>
      <c r="O229" s="1">
        <f>'Key Variables'!$B$7*(1+Inputs!$C$24)^(Output!$A229-1)</f>
        <v>28.3738843539984</v>
      </c>
      <c r="P229" s="1">
        <f t="shared" si="204"/>
        <v>4105.76078974686</v>
      </c>
    </row>
    <row r="230" spans="1:16">
      <c r="A230">
        <f t="shared" si="218"/>
        <v>20</v>
      </c>
      <c r="B230" s="8">
        <f t="shared" si="205"/>
        <v>229</v>
      </c>
      <c r="C230" s="7">
        <f>IF($A230&gt;Inputs!$C$5,0,C229)</f>
        <v>2026.74123930352</v>
      </c>
      <c r="D230" s="7">
        <f t="shared" si="206"/>
        <v>210707.847222818</v>
      </c>
      <c r="E230" s="7">
        <f>D230*Inputs!$C$4/12</f>
        <v>790.154427085566</v>
      </c>
      <c r="F230" s="7">
        <f t="shared" ref="F230:G230" si="242">C230-E230</f>
        <v>1236.58681221796</v>
      </c>
      <c r="G230" s="7">
        <f t="shared" si="242"/>
        <v>209471.2604106</v>
      </c>
      <c r="H230" s="1">
        <f>Inputs!$C$8*(1-Inputs!$C$12)*(1+Inputs!$C$9)^(Output!A230-1)</f>
        <v>6191.02797867032</v>
      </c>
      <c r="I230" s="1">
        <f>Inputs!$C$10*(1-Inputs!$C$12)*(1+Inputs!$C$9)^(Output!$A230-1)</f>
        <v>0</v>
      </c>
      <c r="J230" s="1">
        <f>Inputs!$C$13*Inputs!$C$8*(1+Inputs!$C$9)^(Output!A230-1)</f>
        <v>315.868774421955</v>
      </c>
      <c r="K230" s="1">
        <f>'Key Variables'!$B$3*(1+Inputs!$C$16)^(Output!A230-1)</f>
        <v>803.690274327004</v>
      </c>
      <c r="L230" s="1">
        <f>'Key Variables'!$B$4*(1+Inputs!$C$18)^(Output!$A230-1)</f>
        <v>116.900403538473</v>
      </c>
      <c r="M230" s="1">
        <f>'Key Variables'!$B$5*(1+Inputs!$C$20)^(Output!$A230-1)</f>
        <v>438.376513269275</v>
      </c>
      <c r="N230" s="1">
        <f>'Key Variables'!$B$6*(1+Inputs!$C$22)^(Output!$A230-1)</f>
        <v>146.125504423092</v>
      </c>
      <c r="O230" s="1">
        <f>'Key Variables'!$B$7*(1+Inputs!$C$24)^(Output!$A230-1)</f>
        <v>29.2251008846183</v>
      </c>
      <c r="P230" s="1">
        <f t="shared" si="204"/>
        <v>4340.8414078059</v>
      </c>
    </row>
    <row r="231" spans="1:16">
      <c r="A231">
        <f t="shared" si="218"/>
        <v>20</v>
      </c>
      <c r="B231" s="8">
        <f t="shared" si="205"/>
        <v>230</v>
      </c>
      <c r="C231" s="7">
        <f>IF($A231&gt;Inputs!$C$5,0,C230)</f>
        <v>2026.74123930352</v>
      </c>
      <c r="D231" s="7">
        <f t="shared" si="206"/>
        <v>209471.2604106</v>
      </c>
      <c r="E231" s="7">
        <f>D231*Inputs!$C$4/12</f>
        <v>785.517226539749</v>
      </c>
      <c r="F231" s="7">
        <f t="shared" ref="F231:G231" si="243">C231-E231</f>
        <v>1241.22401276377</v>
      </c>
      <c r="G231" s="7">
        <f t="shared" si="243"/>
        <v>208230.036397836</v>
      </c>
      <c r="H231" s="1">
        <f>Inputs!$C$8*(1-Inputs!$C$12)*(1+Inputs!$C$9)^(Output!A231-1)</f>
        <v>6191.02797867032</v>
      </c>
      <c r="I231" s="1">
        <f>Inputs!$C$10*(1-Inputs!$C$12)*(1+Inputs!$C$9)^(Output!$A231-1)</f>
        <v>0</v>
      </c>
      <c r="J231" s="1">
        <f>Inputs!$C$13*Inputs!$C$8*(1+Inputs!$C$9)^(Output!A231-1)</f>
        <v>315.868774421955</v>
      </c>
      <c r="K231" s="1">
        <f>'Key Variables'!$B$3*(1+Inputs!$C$16)^(Output!A231-1)</f>
        <v>803.690274327004</v>
      </c>
      <c r="L231" s="1">
        <f>'Key Variables'!$B$4*(1+Inputs!$C$18)^(Output!$A231-1)</f>
        <v>116.900403538473</v>
      </c>
      <c r="M231" s="1">
        <f>'Key Variables'!$B$5*(1+Inputs!$C$20)^(Output!$A231-1)</f>
        <v>438.376513269275</v>
      </c>
      <c r="N231" s="1">
        <f>'Key Variables'!$B$6*(1+Inputs!$C$22)^(Output!$A231-1)</f>
        <v>146.125504423092</v>
      </c>
      <c r="O231" s="1">
        <f>'Key Variables'!$B$7*(1+Inputs!$C$24)^(Output!$A231-1)</f>
        <v>29.2251008846183</v>
      </c>
      <c r="P231" s="1">
        <f t="shared" si="204"/>
        <v>4340.8414078059</v>
      </c>
    </row>
    <row r="232" spans="1:16">
      <c r="A232">
        <f t="shared" si="218"/>
        <v>20</v>
      </c>
      <c r="B232" s="8">
        <f t="shared" si="205"/>
        <v>231</v>
      </c>
      <c r="C232" s="7">
        <f>IF($A232&gt;Inputs!$C$5,0,C231)</f>
        <v>2026.74123930352</v>
      </c>
      <c r="D232" s="7">
        <f t="shared" si="206"/>
        <v>208230.036397836</v>
      </c>
      <c r="E232" s="7">
        <f>D232*Inputs!$C$4/12</f>
        <v>780.862636491885</v>
      </c>
      <c r="F232" s="7">
        <f t="shared" ref="F232:G232" si="244">C232-E232</f>
        <v>1245.87860281164</v>
      </c>
      <c r="G232" s="7">
        <f t="shared" si="244"/>
        <v>206984.157795024</v>
      </c>
      <c r="H232" s="1">
        <f>Inputs!$C$8*(1-Inputs!$C$12)*(1+Inputs!$C$9)^(Output!A232-1)</f>
        <v>6191.02797867032</v>
      </c>
      <c r="I232" s="1">
        <f>Inputs!$C$10*(1-Inputs!$C$12)*(1+Inputs!$C$9)^(Output!$A232-1)</f>
        <v>0</v>
      </c>
      <c r="J232" s="1">
        <f>Inputs!$C$13*Inputs!$C$8*(1+Inputs!$C$9)^(Output!A232-1)</f>
        <v>315.868774421955</v>
      </c>
      <c r="K232" s="1">
        <f>'Key Variables'!$B$3*(1+Inputs!$C$16)^(Output!A232-1)</f>
        <v>803.690274327004</v>
      </c>
      <c r="L232" s="1">
        <f>'Key Variables'!$B$4*(1+Inputs!$C$18)^(Output!$A232-1)</f>
        <v>116.900403538473</v>
      </c>
      <c r="M232" s="1">
        <f>'Key Variables'!$B$5*(1+Inputs!$C$20)^(Output!$A232-1)</f>
        <v>438.376513269275</v>
      </c>
      <c r="N232" s="1">
        <f>'Key Variables'!$B$6*(1+Inputs!$C$22)^(Output!$A232-1)</f>
        <v>146.125504423092</v>
      </c>
      <c r="O232" s="1">
        <f>'Key Variables'!$B$7*(1+Inputs!$C$24)^(Output!$A232-1)</f>
        <v>29.2251008846183</v>
      </c>
      <c r="P232" s="1">
        <f t="shared" si="204"/>
        <v>4340.8414078059</v>
      </c>
    </row>
    <row r="233" spans="1:16">
      <c r="A233">
        <f t="shared" si="218"/>
        <v>20</v>
      </c>
      <c r="B233" s="8">
        <f t="shared" si="205"/>
        <v>232</v>
      </c>
      <c r="C233" s="7">
        <f>IF($A233&gt;Inputs!$C$5,0,C232)</f>
        <v>2026.74123930352</v>
      </c>
      <c r="D233" s="7">
        <f t="shared" si="206"/>
        <v>206984.157795024</v>
      </c>
      <c r="E233" s="7">
        <f>D233*Inputs!$C$4/12</f>
        <v>776.190591731341</v>
      </c>
      <c r="F233" s="7">
        <f t="shared" ref="F233:G233" si="245">C233-E233</f>
        <v>1250.55064757218</v>
      </c>
      <c r="G233" s="7">
        <f t="shared" si="245"/>
        <v>205733.607147452</v>
      </c>
      <c r="H233" s="1">
        <f>Inputs!$C$8*(1-Inputs!$C$12)*(1+Inputs!$C$9)^(Output!A233-1)</f>
        <v>6191.02797867032</v>
      </c>
      <c r="I233" s="1">
        <f>Inputs!$C$10*(1-Inputs!$C$12)*(1+Inputs!$C$9)^(Output!$A233-1)</f>
        <v>0</v>
      </c>
      <c r="J233" s="1">
        <f>Inputs!$C$13*Inputs!$C$8*(1+Inputs!$C$9)^(Output!A233-1)</f>
        <v>315.868774421955</v>
      </c>
      <c r="K233" s="1">
        <f>'Key Variables'!$B$3*(1+Inputs!$C$16)^(Output!A233-1)</f>
        <v>803.690274327004</v>
      </c>
      <c r="L233" s="1">
        <f>'Key Variables'!$B$4*(1+Inputs!$C$18)^(Output!$A233-1)</f>
        <v>116.900403538473</v>
      </c>
      <c r="M233" s="1">
        <f>'Key Variables'!$B$5*(1+Inputs!$C$20)^(Output!$A233-1)</f>
        <v>438.376513269275</v>
      </c>
      <c r="N233" s="1">
        <f>'Key Variables'!$B$6*(1+Inputs!$C$22)^(Output!$A233-1)</f>
        <v>146.125504423092</v>
      </c>
      <c r="O233" s="1">
        <f>'Key Variables'!$B$7*(1+Inputs!$C$24)^(Output!$A233-1)</f>
        <v>29.2251008846183</v>
      </c>
      <c r="P233" s="1">
        <f t="shared" si="204"/>
        <v>4340.8414078059</v>
      </c>
    </row>
    <row r="234" spans="1:16">
      <c r="A234">
        <f t="shared" si="218"/>
        <v>20</v>
      </c>
      <c r="B234" s="8">
        <f t="shared" si="205"/>
        <v>233</v>
      </c>
      <c r="C234" s="7">
        <f>IF($A234&gt;Inputs!$C$5,0,C233)</f>
        <v>2026.74123930352</v>
      </c>
      <c r="D234" s="7">
        <f t="shared" si="206"/>
        <v>205733.607147452</v>
      </c>
      <c r="E234" s="7">
        <f>D234*Inputs!$C$4/12</f>
        <v>771.501026802945</v>
      </c>
      <c r="F234" s="7">
        <f t="shared" ref="F234:G234" si="246">C234-E234</f>
        <v>1255.24021250058</v>
      </c>
      <c r="G234" s="7">
        <f t="shared" si="246"/>
        <v>204478.366934952</v>
      </c>
      <c r="H234" s="1">
        <f>Inputs!$C$8*(1-Inputs!$C$12)*(1+Inputs!$C$9)^(Output!A234-1)</f>
        <v>6191.02797867032</v>
      </c>
      <c r="I234" s="1">
        <f>Inputs!$C$10*(1-Inputs!$C$12)*(1+Inputs!$C$9)^(Output!$A234-1)</f>
        <v>0</v>
      </c>
      <c r="J234" s="1">
        <f>Inputs!$C$13*Inputs!$C$8*(1+Inputs!$C$9)^(Output!A234-1)</f>
        <v>315.868774421955</v>
      </c>
      <c r="K234" s="1">
        <f>'Key Variables'!$B$3*(1+Inputs!$C$16)^(Output!A234-1)</f>
        <v>803.690274327004</v>
      </c>
      <c r="L234" s="1">
        <f>'Key Variables'!$B$4*(1+Inputs!$C$18)^(Output!$A234-1)</f>
        <v>116.900403538473</v>
      </c>
      <c r="M234" s="1">
        <f>'Key Variables'!$B$5*(1+Inputs!$C$20)^(Output!$A234-1)</f>
        <v>438.376513269275</v>
      </c>
      <c r="N234" s="1">
        <f>'Key Variables'!$B$6*(1+Inputs!$C$22)^(Output!$A234-1)</f>
        <v>146.125504423092</v>
      </c>
      <c r="O234" s="1">
        <f>'Key Variables'!$B$7*(1+Inputs!$C$24)^(Output!$A234-1)</f>
        <v>29.2251008846183</v>
      </c>
      <c r="P234" s="1">
        <f t="shared" si="204"/>
        <v>4340.8414078059</v>
      </c>
    </row>
    <row r="235" spans="1:16">
      <c r="A235">
        <f t="shared" si="218"/>
        <v>20</v>
      </c>
      <c r="B235" s="8">
        <f t="shared" si="205"/>
        <v>234</v>
      </c>
      <c r="C235" s="7">
        <f>IF($A235&gt;Inputs!$C$5,0,C234)</f>
        <v>2026.74123930352</v>
      </c>
      <c r="D235" s="7">
        <f t="shared" si="206"/>
        <v>204478.366934952</v>
      </c>
      <c r="E235" s="7">
        <f>D235*Inputs!$C$4/12</f>
        <v>766.793876006068</v>
      </c>
      <c r="F235" s="7">
        <f t="shared" ref="F235:G235" si="247">C235-E235</f>
        <v>1259.94736329745</v>
      </c>
      <c r="G235" s="7">
        <f t="shared" si="247"/>
        <v>203218.419571654</v>
      </c>
      <c r="H235" s="1">
        <f>Inputs!$C$8*(1-Inputs!$C$12)*(1+Inputs!$C$9)^(Output!A235-1)</f>
        <v>6191.02797867032</v>
      </c>
      <c r="I235" s="1">
        <f>Inputs!$C$10*(1-Inputs!$C$12)*(1+Inputs!$C$9)^(Output!$A235-1)</f>
        <v>0</v>
      </c>
      <c r="J235" s="1">
        <f>Inputs!$C$13*Inputs!$C$8*(1+Inputs!$C$9)^(Output!A235-1)</f>
        <v>315.868774421955</v>
      </c>
      <c r="K235" s="1">
        <f>'Key Variables'!$B$3*(1+Inputs!$C$16)^(Output!A235-1)</f>
        <v>803.690274327004</v>
      </c>
      <c r="L235" s="1">
        <f>'Key Variables'!$B$4*(1+Inputs!$C$18)^(Output!$A235-1)</f>
        <v>116.900403538473</v>
      </c>
      <c r="M235" s="1">
        <f>'Key Variables'!$B$5*(1+Inputs!$C$20)^(Output!$A235-1)</f>
        <v>438.376513269275</v>
      </c>
      <c r="N235" s="1">
        <f>'Key Variables'!$B$6*(1+Inputs!$C$22)^(Output!$A235-1)</f>
        <v>146.125504423092</v>
      </c>
      <c r="O235" s="1">
        <f>'Key Variables'!$B$7*(1+Inputs!$C$24)^(Output!$A235-1)</f>
        <v>29.2251008846183</v>
      </c>
      <c r="P235" s="1">
        <f t="shared" si="204"/>
        <v>4340.8414078059</v>
      </c>
    </row>
    <row r="236" spans="1:16">
      <c r="A236">
        <f t="shared" si="218"/>
        <v>20</v>
      </c>
      <c r="B236" s="8">
        <f t="shared" si="205"/>
        <v>235</v>
      </c>
      <c r="C236" s="7">
        <f>IF($A236&gt;Inputs!$C$5,0,C235)</f>
        <v>2026.74123930352</v>
      </c>
      <c r="D236" s="7">
        <f t="shared" si="206"/>
        <v>203218.419571654</v>
      </c>
      <c r="E236" s="7">
        <f>D236*Inputs!$C$4/12</f>
        <v>762.069073393703</v>
      </c>
      <c r="F236" s="7">
        <f t="shared" ref="F236:G236" si="248">C236-E236</f>
        <v>1264.67216590982</v>
      </c>
      <c r="G236" s="7">
        <f t="shared" si="248"/>
        <v>201953.747405744</v>
      </c>
      <c r="H236" s="1">
        <f>Inputs!$C$8*(1-Inputs!$C$12)*(1+Inputs!$C$9)^(Output!A236-1)</f>
        <v>6191.02797867032</v>
      </c>
      <c r="I236" s="1">
        <f>Inputs!$C$10*(1-Inputs!$C$12)*(1+Inputs!$C$9)^(Output!$A236-1)</f>
        <v>0</v>
      </c>
      <c r="J236" s="1">
        <f>Inputs!$C$13*Inputs!$C$8*(1+Inputs!$C$9)^(Output!A236-1)</f>
        <v>315.868774421955</v>
      </c>
      <c r="K236" s="1">
        <f>'Key Variables'!$B$3*(1+Inputs!$C$16)^(Output!A236-1)</f>
        <v>803.690274327004</v>
      </c>
      <c r="L236" s="1">
        <f>'Key Variables'!$B$4*(1+Inputs!$C$18)^(Output!$A236-1)</f>
        <v>116.900403538473</v>
      </c>
      <c r="M236" s="1">
        <f>'Key Variables'!$B$5*(1+Inputs!$C$20)^(Output!$A236-1)</f>
        <v>438.376513269275</v>
      </c>
      <c r="N236" s="1">
        <f>'Key Variables'!$B$6*(1+Inputs!$C$22)^(Output!$A236-1)</f>
        <v>146.125504423092</v>
      </c>
      <c r="O236" s="1">
        <f>'Key Variables'!$B$7*(1+Inputs!$C$24)^(Output!$A236-1)</f>
        <v>29.2251008846183</v>
      </c>
      <c r="P236" s="1">
        <f t="shared" si="204"/>
        <v>4340.8414078059</v>
      </c>
    </row>
    <row r="237" spans="1:16">
      <c r="A237">
        <f t="shared" si="218"/>
        <v>20</v>
      </c>
      <c r="B237" s="8">
        <f t="shared" si="205"/>
        <v>236</v>
      </c>
      <c r="C237" s="7">
        <f>IF($A237&gt;Inputs!$C$5,0,C236)</f>
        <v>2026.74123930352</v>
      </c>
      <c r="D237" s="7">
        <f t="shared" si="206"/>
        <v>201953.747405744</v>
      </c>
      <c r="E237" s="7">
        <f>D237*Inputs!$C$4/12</f>
        <v>757.326552771541</v>
      </c>
      <c r="F237" s="7">
        <f t="shared" ref="F237:G237" si="249">C237-E237</f>
        <v>1269.41468653198</v>
      </c>
      <c r="G237" s="7">
        <f t="shared" si="249"/>
        <v>200684.332719212</v>
      </c>
      <c r="H237" s="1">
        <f>Inputs!$C$8*(1-Inputs!$C$12)*(1+Inputs!$C$9)^(Output!A237-1)</f>
        <v>6191.02797867032</v>
      </c>
      <c r="I237" s="1">
        <f>Inputs!$C$10*(1-Inputs!$C$12)*(1+Inputs!$C$9)^(Output!$A237-1)</f>
        <v>0</v>
      </c>
      <c r="J237" s="1">
        <f>Inputs!$C$13*Inputs!$C$8*(1+Inputs!$C$9)^(Output!A237-1)</f>
        <v>315.868774421955</v>
      </c>
      <c r="K237" s="1">
        <f>'Key Variables'!$B$3*(1+Inputs!$C$16)^(Output!A237-1)</f>
        <v>803.690274327004</v>
      </c>
      <c r="L237" s="1">
        <f>'Key Variables'!$B$4*(1+Inputs!$C$18)^(Output!$A237-1)</f>
        <v>116.900403538473</v>
      </c>
      <c r="M237" s="1">
        <f>'Key Variables'!$B$5*(1+Inputs!$C$20)^(Output!$A237-1)</f>
        <v>438.376513269275</v>
      </c>
      <c r="N237" s="1">
        <f>'Key Variables'!$B$6*(1+Inputs!$C$22)^(Output!$A237-1)</f>
        <v>146.125504423092</v>
      </c>
      <c r="O237" s="1">
        <f>'Key Variables'!$B$7*(1+Inputs!$C$24)^(Output!$A237-1)</f>
        <v>29.2251008846183</v>
      </c>
      <c r="P237" s="1">
        <f t="shared" si="204"/>
        <v>4340.8414078059</v>
      </c>
    </row>
    <row r="238" spans="1:16">
      <c r="A238">
        <f t="shared" si="218"/>
        <v>20</v>
      </c>
      <c r="B238" s="8">
        <f t="shared" si="205"/>
        <v>237</v>
      </c>
      <c r="C238" s="7">
        <f>IF($A238&gt;Inputs!$C$5,0,C237)</f>
        <v>2026.74123930352</v>
      </c>
      <c r="D238" s="7">
        <f t="shared" si="206"/>
        <v>200684.332719212</v>
      </c>
      <c r="E238" s="7">
        <f>D238*Inputs!$C$4/12</f>
        <v>752.566247697046</v>
      </c>
      <c r="F238" s="7">
        <f t="shared" ref="F238:G238" si="250">C238-E238</f>
        <v>1274.17499160648</v>
      </c>
      <c r="G238" s="7">
        <f t="shared" si="250"/>
        <v>199410.157727606</v>
      </c>
      <c r="H238" s="1">
        <f>Inputs!$C$8*(1-Inputs!$C$12)*(1+Inputs!$C$9)^(Output!A238-1)</f>
        <v>6191.02797867032</v>
      </c>
      <c r="I238" s="1">
        <f>Inputs!$C$10*(1-Inputs!$C$12)*(1+Inputs!$C$9)^(Output!$A238-1)</f>
        <v>0</v>
      </c>
      <c r="J238" s="1">
        <f>Inputs!$C$13*Inputs!$C$8*(1+Inputs!$C$9)^(Output!A238-1)</f>
        <v>315.868774421955</v>
      </c>
      <c r="K238" s="1">
        <f>'Key Variables'!$B$3*(1+Inputs!$C$16)^(Output!A238-1)</f>
        <v>803.690274327004</v>
      </c>
      <c r="L238" s="1">
        <f>'Key Variables'!$B$4*(1+Inputs!$C$18)^(Output!$A238-1)</f>
        <v>116.900403538473</v>
      </c>
      <c r="M238" s="1">
        <f>'Key Variables'!$B$5*(1+Inputs!$C$20)^(Output!$A238-1)</f>
        <v>438.376513269275</v>
      </c>
      <c r="N238" s="1">
        <f>'Key Variables'!$B$6*(1+Inputs!$C$22)^(Output!$A238-1)</f>
        <v>146.125504423092</v>
      </c>
      <c r="O238" s="1">
        <f>'Key Variables'!$B$7*(1+Inputs!$C$24)^(Output!$A238-1)</f>
        <v>29.2251008846183</v>
      </c>
      <c r="P238" s="1">
        <f t="shared" si="204"/>
        <v>4340.8414078059</v>
      </c>
    </row>
    <row r="239" spans="1:16">
      <c r="A239">
        <f t="shared" si="218"/>
        <v>20</v>
      </c>
      <c r="B239" s="8">
        <f t="shared" si="205"/>
        <v>238</v>
      </c>
      <c r="C239" s="7">
        <f>IF($A239&gt;Inputs!$C$5,0,C238)</f>
        <v>2026.74123930352</v>
      </c>
      <c r="D239" s="7">
        <f t="shared" si="206"/>
        <v>199410.157727606</v>
      </c>
      <c r="E239" s="7">
        <f>D239*Inputs!$C$4/12</f>
        <v>747.788091478522</v>
      </c>
      <c r="F239" s="7">
        <f t="shared" ref="F239:G239" si="251">C239-E239</f>
        <v>1278.953147825</v>
      </c>
      <c r="G239" s="7">
        <f t="shared" si="251"/>
        <v>198131.204579781</v>
      </c>
      <c r="H239" s="1">
        <f>Inputs!$C$8*(1-Inputs!$C$12)*(1+Inputs!$C$9)^(Output!A239-1)</f>
        <v>6191.02797867032</v>
      </c>
      <c r="I239" s="1">
        <f>Inputs!$C$10*(1-Inputs!$C$12)*(1+Inputs!$C$9)^(Output!$A239-1)</f>
        <v>0</v>
      </c>
      <c r="J239" s="1">
        <f>Inputs!$C$13*Inputs!$C$8*(1+Inputs!$C$9)^(Output!A239-1)</f>
        <v>315.868774421955</v>
      </c>
      <c r="K239" s="1">
        <f>'Key Variables'!$B$3*(1+Inputs!$C$16)^(Output!A239-1)</f>
        <v>803.690274327004</v>
      </c>
      <c r="L239" s="1">
        <f>'Key Variables'!$B$4*(1+Inputs!$C$18)^(Output!$A239-1)</f>
        <v>116.900403538473</v>
      </c>
      <c r="M239" s="1">
        <f>'Key Variables'!$B$5*(1+Inputs!$C$20)^(Output!$A239-1)</f>
        <v>438.376513269275</v>
      </c>
      <c r="N239" s="1">
        <f>'Key Variables'!$B$6*(1+Inputs!$C$22)^(Output!$A239-1)</f>
        <v>146.125504423092</v>
      </c>
      <c r="O239" s="1">
        <f>'Key Variables'!$B$7*(1+Inputs!$C$24)^(Output!$A239-1)</f>
        <v>29.2251008846183</v>
      </c>
      <c r="P239" s="1">
        <f t="shared" si="204"/>
        <v>4340.8414078059</v>
      </c>
    </row>
    <row r="240" spans="1:16">
      <c r="A240">
        <f t="shared" si="218"/>
        <v>20</v>
      </c>
      <c r="B240" s="8">
        <f t="shared" si="205"/>
        <v>239</v>
      </c>
      <c r="C240" s="7">
        <f>IF($A240&gt;Inputs!$C$5,0,C239)</f>
        <v>2026.74123930352</v>
      </c>
      <c r="D240" s="7">
        <f t="shared" si="206"/>
        <v>198131.204579781</v>
      </c>
      <c r="E240" s="7">
        <f>D240*Inputs!$C$4/12</f>
        <v>742.992017174178</v>
      </c>
      <c r="F240" s="7">
        <f t="shared" ref="F240:G240" si="252">C240-E240</f>
        <v>1283.74922212934</v>
      </c>
      <c r="G240" s="7">
        <f t="shared" si="252"/>
        <v>196847.455357651</v>
      </c>
      <c r="H240" s="1">
        <f>Inputs!$C$8*(1-Inputs!$C$12)*(1+Inputs!$C$9)^(Output!A240-1)</f>
        <v>6191.02797867032</v>
      </c>
      <c r="I240" s="1">
        <f>Inputs!$C$10*(1-Inputs!$C$12)*(1+Inputs!$C$9)^(Output!$A240-1)</f>
        <v>0</v>
      </c>
      <c r="J240" s="1">
        <f>Inputs!$C$13*Inputs!$C$8*(1+Inputs!$C$9)^(Output!A240-1)</f>
        <v>315.868774421955</v>
      </c>
      <c r="K240" s="1">
        <f>'Key Variables'!$B$3*(1+Inputs!$C$16)^(Output!A240-1)</f>
        <v>803.690274327004</v>
      </c>
      <c r="L240" s="1">
        <f>'Key Variables'!$B$4*(1+Inputs!$C$18)^(Output!$A240-1)</f>
        <v>116.900403538473</v>
      </c>
      <c r="M240" s="1">
        <f>'Key Variables'!$B$5*(1+Inputs!$C$20)^(Output!$A240-1)</f>
        <v>438.376513269275</v>
      </c>
      <c r="N240" s="1">
        <f>'Key Variables'!$B$6*(1+Inputs!$C$22)^(Output!$A240-1)</f>
        <v>146.125504423092</v>
      </c>
      <c r="O240" s="1">
        <f>'Key Variables'!$B$7*(1+Inputs!$C$24)^(Output!$A240-1)</f>
        <v>29.2251008846183</v>
      </c>
      <c r="P240" s="1">
        <f t="shared" si="204"/>
        <v>4340.8414078059</v>
      </c>
    </row>
    <row r="241" spans="1:16">
      <c r="A241">
        <f t="shared" si="218"/>
        <v>20</v>
      </c>
      <c r="B241" s="8">
        <f t="shared" si="205"/>
        <v>240</v>
      </c>
      <c r="C241" s="7">
        <f>IF($A241&gt;Inputs!$C$5,0,C240)</f>
        <v>2026.74123930352</v>
      </c>
      <c r="D241" s="7">
        <f t="shared" si="206"/>
        <v>196847.455357651</v>
      </c>
      <c r="E241" s="7">
        <f>D241*Inputs!$C$4/12</f>
        <v>738.177957591193</v>
      </c>
      <c r="F241" s="7">
        <f t="shared" ref="F241:G241" si="253">C241-E241</f>
        <v>1288.56328171233</v>
      </c>
      <c r="G241" s="7">
        <f t="shared" si="253"/>
        <v>195558.892075939</v>
      </c>
      <c r="H241" s="1">
        <f>Inputs!$C$8*(1-Inputs!$C$12)*(1+Inputs!$C$9)^(Output!A241-1)</f>
        <v>6191.02797867032</v>
      </c>
      <c r="I241" s="1">
        <f>Inputs!$C$10*(1-Inputs!$C$12)*(1+Inputs!$C$9)^(Output!$A241-1)</f>
        <v>0</v>
      </c>
      <c r="J241" s="1">
        <f>Inputs!$C$13*Inputs!$C$8*(1+Inputs!$C$9)^(Output!A241-1)</f>
        <v>315.868774421955</v>
      </c>
      <c r="K241" s="1">
        <f>'Key Variables'!$B$3*(1+Inputs!$C$16)^(Output!A241-1)</f>
        <v>803.690274327004</v>
      </c>
      <c r="L241" s="1">
        <f>'Key Variables'!$B$4*(1+Inputs!$C$18)^(Output!$A241-1)</f>
        <v>116.900403538473</v>
      </c>
      <c r="M241" s="1">
        <f>'Key Variables'!$B$5*(1+Inputs!$C$20)^(Output!$A241-1)</f>
        <v>438.376513269275</v>
      </c>
      <c r="N241" s="1">
        <f>'Key Variables'!$B$6*(1+Inputs!$C$22)^(Output!$A241-1)</f>
        <v>146.125504423092</v>
      </c>
      <c r="O241" s="1">
        <f>'Key Variables'!$B$7*(1+Inputs!$C$24)^(Output!$A241-1)</f>
        <v>29.2251008846183</v>
      </c>
      <c r="P241" s="1">
        <f t="shared" si="204"/>
        <v>4340.8414078059</v>
      </c>
    </row>
    <row r="242" spans="1:16">
      <c r="A242">
        <f t="shared" si="218"/>
        <v>21</v>
      </c>
      <c r="B242" s="8">
        <f t="shared" si="205"/>
        <v>241</v>
      </c>
      <c r="C242" s="7">
        <f>IF($A242&gt;Inputs!$C$5,0,C241)</f>
        <v>2026.74123930352</v>
      </c>
      <c r="D242" s="7">
        <f t="shared" si="206"/>
        <v>195558.892075939</v>
      </c>
      <c r="E242" s="7">
        <f>D242*Inputs!$C$4/12</f>
        <v>733.345845284772</v>
      </c>
      <c r="F242" s="7">
        <f t="shared" ref="F242:G242" si="254">C242-E242</f>
        <v>1293.39539401875</v>
      </c>
      <c r="G242" s="7">
        <f t="shared" si="254"/>
        <v>194265.49668192</v>
      </c>
      <c r="H242" s="1">
        <f>Inputs!$C$8*(1-Inputs!$C$12)*(1+Inputs!$C$9)^(Output!A242-1)</f>
        <v>6500.57937760383</v>
      </c>
      <c r="I242" s="1">
        <f>Inputs!$C$10*(1-Inputs!$C$12)*(1+Inputs!$C$9)^(Output!$A242-1)</f>
        <v>0</v>
      </c>
      <c r="J242" s="1">
        <f>Inputs!$C$13*Inputs!$C$8*(1+Inputs!$C$9)^(Output!A242-1)</f>
        <v>331.662213143053</v>
      </c>
      <c r="K242" s="1">
        <f>'Key Variables'!$B$3*(1+Inputs!$C$16)^(Output!A242-1)</f>
        <v>827.800982556814</v>
      </c>
      <c r="L242" s="1">
        <f>'Key Variables'!$B$4*(1+Inputs!$C$18)^(Output!$A242-1)</f>
        <v>120.407415644628</v>
      </c>
      <c r="M242" s="1">
        <f>'Key Variables'!$B$5*(1+Inputs!$C$20)^(Output!$A242-1)</f>
        <v>451.527808667353</v>
      </c>
      <c r="N242" s="1">
        <f>'Key Variables'!$B$6*(1+Inputs!$C$22)^(Output!$A242-1)</f>
        <v>150.509269555784</v>
      </c>
      <c r="O242" s="1">
        <f>'Key Variables'!$B$7*(1+Inputs!$C$24)^(Output!$A242-1)</f>
        <v>30.1018539111569</v>
      </c>
      <c r="P242" s="1">
        <f t="shared" si="204"/>
        <v>4588.56983412504</v>
      </c>
    </row>
    <row r="243" spans="1:16">
      <c r="A243">
        <f t="shared" si="218"/>
        <v>21</v>
      </c>
      <c r="B243" s="8">
        <f t="shared" si="205"/>
        <v>242</v>
      </c>
      <c r="C243" s="7">
        <f>IF($A243&gt;Inputs!$C$5,0,C242)</f>
        <v>2026.74123930352</v>
      </c>
      <c r="D243" s="7">
        <f t="shared" si="206"/>
        <v>194265.49668192</v>
      </c>
      <c r="E243" s="7">
        <f>D243*Inputs!$C$4/12</f>
        <v>728.495612557201</v>
      </c>
      <c r="F243" s="7">
        <f t="shared" ref="F243:G243" si="255">C243-E243</f>
        <v>1298.24562674632</v>
      </c>
      <c r="G243" s="7">
        <f t="shared" si="255"/>
        <v>192967.251055174</v>
      </c>
      <c r="H243" s="1">
        <f>Inputs!$C$8*(1-Inputs!$C$12)*(1+Inputs!$C$9)^(Output!A243-1)</f>
        <v>6500.57937760383</v>
      </c>
      <c r="I243" s="1">
        <f>Inputs!$C$10*(1-Inputs!$C$12)*(1+Inputs!$C$9)^(Output!$A243-1)</f>
        <v>0</v>
      </c>
      <c r="J243" s="1">
        <f>Inputs!$C$13*Inputs!$C$8*(1+Inputs!$C$9)^(Output!A243-1)</f>
        <v>331.662213143053</v>
      </c>
      <c r="K243" s="1">
        <f>'Key Variables'!$B$3*(1+Inputs!$C$16)^(Output!A243-1)</f>
        <v>827.800982556814</v>
      </c>
      <c r="L243" s="1">
        <f>'Key Variables'!$B$4*(1+Inputs!$C$18)^(Output!$A243-1)</f>
        <v>120.407415644628</v>
      </c>
      <c r="M243" s="1">
        <f>'Key Variables'!$B$5*(1+Inputs!$C$20)^(Output!$A243-1)</f>
        <v>451.527808667353</v>
      </c>
      <c r="N243" s="1">
        <f>'Key Variables'!$B$6*(1+Inputs!$C$22)^(Output!$A243-1)</f>
        <v>150.509269555784</v>
      </c>
      <c r="O243" s="1">
        <f>'Key Variables'!$B$7*(1+Inputs!$C$24)^(Output!$A243-1)</f>
        <v>30.1018539111569</v>
      </c>
      <c r="P243" s="1">
        <f t="shared" si="204"/>
        <v>4588.56983412504</v>
      </c>
    </row>
    <row r="244" spans="1:16">
      <c r="A244">
        <f t="shared" si="218"/>
        <v>21</v>
      </c>
      <c r="B244" s="8">
        <f t="shared" si="205"/>
        <v>243</v>
      </c>
      <c r="C244" s="7">
        <f>IF($A244&gt;Inputs!$C$5,0,C243)</f>
        <v>2026.74123930352</v>
      </c>
      <c r="D244" s="7">
        <f t="shared" si="206"/>
        <v>192967.251055174</v>
      </c>
      <c r="E244" s="7">
        <f>D244*Inputs!$C$4/12</f>
        <v>723.627191456903</v>
      </c>
      <c r="F244" s="7">
        <f t="shared" ref="F244:G244" si="256">C244-E244</f>
        <v>1303.11404784662</v>
      </c>
      <c r="G244" s="7">
        <f t="shared" si="256"/>
        <v>191664.137007327</v>
      </c>
      <c r="H244" s="1">
        <f>Inputs!$C$8*(1-Inputs!$C$12)*(1+Inputs!$C$9)^(Output!A244-1)</f>
        <v>6500.57937760383</v>
      </c>
      <c r="I244" s="1">
        <f>Inputs!$C$10*(1-Inputs!$C$12)*(1+Inputs!$C$9)^(Output!$A244-1)</f>
        <v>0</v>
      </c>
      <c r="J244" s="1">
        <f>Inputs!$C$13*Inputs!$C$8*(1+Inputs!$C$9)^(Output!A244-1)</f>
        <v>331.662213143053</v>
      </c>
      <c r="K244" s="1">
        <f>'Key Variables'!$B$3*(1+Inputs!$C$16)^(Output!A244-1)</f>
        <v>827.800982556814</v>
      </c>
      <c r="L244" s="1">
        <f>'Key Variables'!$B$4*(1+Inputs!$C$18)^(Output!$A244-1)</f>
        <v>120.407415644628</v>
      </c>
      <c r="M244" s="1">
        <f>'Key Variables'!$B$5*(1+Inputs!$C$20)^(Output!$A244-1)</f>
        <v>451.527808667353</v>
      </c>
      <c r="N244" s="1">
        <f>'Key Variables'!$B$6*(1+Inputs!$C$22)^(Output!$A244-1)</f>
        <v>150.509269555784</v>
      </c>
      <c r="O244" s="1">
        <f>'Key Variables'!$B$7*(1+Inputs!$C$24)^(Output!$A244-1)</f>
        <v>30.1018539111569</v>
      </c>
      <c r="P244" s="1">
        <f t="shared" si="204"/>
        <v>4588.56983412504</v>
      </c>
    </row>
    <row r="245" spans="1:16">
      <c r="A245">
        <f t="shared" si="218"/>
        <v>21</v>
      </c>
      <c r="B245" s="8">
        <f t="shared" si="205"/>
        <v>244</v>
      </c>
      <c r="C245" s="7">
        <f>IF($A245&gt;Inputs!$C$5,0,C244)</f>
        <v>2026.74123930352</v>
      </c>
      <c r="D245" s="7">
        <f t="shared" si="206"/>
        <v>191664.137007327</v>
      </c>
      <c r="E245" s="7">
        <f>D245*Inputs!$C$4/12</f>
        <v>718.740513777478</v>
      </c>
      <c r="F245" s="7">
        <f t="shared" ref="F245:G245" si="257">C245-E245</f>
        <v>1308.00072552604</v>
      </c>
      <c r="G245" s="7">
        <f t="shared" si="257"/>
        <v>190356.136281801</v>
      </c>
      <c r="H245" s="1">
        <f>Inputs!$C$8*(1-Inputs!$C$12)*(1+Inputs!$C$9)^(Output!A245-1)</f>
        <v>6500.57937760383</v>
      </c>
      <c r="I245" s="1">
        <f>Inputs!$C$10*(1-Inputs!$C$12)*(1+Inputs!$C$9)^(Output!$A245-1)</f>
        <v>0</v>
      </c>
      <c r="J245" s="1">
        <f>Inputs!$C$13*Inputs!$C$8*(1+Inputs!$C$9)^(Output!A245-1)</f>
        <v>331.662213143053</v>
      </c>
      <c r="K245" s="1">
        <f>'Key Variables'!$B$3*(1+Inputs!$C$16)^(Output!A245-1)</f>
        <v>827.800982556814</v>
      </c>
      <c r="L245" s="1">
        <f>'Key Variables'!$B$4*(1+Inputs!$C$18)^(Output!$A245-1)</f>
        <v>120.407415644628</v>
      </c>
      <c r="M245" s="1">
        <f>'Key Variables'!$B$5*(1+Inputs!$C$20)^(Output!$A245-1)</f>
        <v>451.527808667353</v>
      </c>
      <c r="N245" s="1">
        <f>'Key Variables'!$B$6*(1+Inputs!$C$22)^(Output!$A245-1)</f>
        <v>150.509269555784</v>
      </c>
      <c r="O245" s="1">
        <f>'Key Variables'!$B$7*(1+Inputs!$C$24)^(Output!$A245-1)</f>
        <v>30.1018539111569</v>
      </c>
      <c r="P245" s="1">
        <f t="shared" si="204"/>
        <v>4588.56983412504</v>
      </c>
    </row>
    <row r="246" spans="1:16">
      <c r="A246">
        <f t="shared" si="218"/>
        <v>21</v>
      </c>
      <c r="B246" s="8">
        <f t="shared" si="205"/>
        <v>245</v>
      </c>
      <c r="C246" s="7">
        <f>IF($A246&gt;Inputs!$C$5,0,C245)</f>
        <v>2026.74123930352</v>
      </c>
      <c r="D246" s="7">
        <f t="shared" si="206"/>
        <v>190356.136281801</v>
      </c>
      <c r="E246" s="7">
        <f>D246*Inputs!$C$4/12</f>
        <v>713.835511056755</v>
      </c>
      <c r="F246" s="7">
        <f t="shared" ref="F246:G246" si="258">C246-E246</f>
        <v>1312.90572824677</v>
      </c>
      <c r="G246" s="7">
        <f t="shared" si="258"/>
        <v>189043.230553555</v>
      </c>
      <c r="H246" s="1">
        <f>Inputs!$C$8*(1-Inputs!$C$12)*(1+Inputs!$C$9)^(Output!A246-1)</f>
        <v>6500.57937760383</v>
      </c>
      <c r="I246" s="1">
        <f>Inputs!$C$10*(1-Inputs!$C$12)*(1+Inputs!$C$9)^(Output!$A246-1)</f>
        <v>0</v>
      </c>
      <c r="J246" s="1">
        <f>Inputs!$C$13*Inputs!$C$8*(1+Inputs!$C$9)^(Output!A246-1)</f>
        <v>331.662213143053</v>
      </c>
      <c r="K246" s="1">
        <f>'Key Variables'!$B$3*(1+Inputs!$C$16)^(Output!A246-1)</f>
        <v>827.800982556814</v>
      </c>
      <c r="L246" s="1">
        <f>'Key Variables'!$B$4*(1+Inputs!$C$18)^(Output!$A246-1)</f>
        <v>120.407415644628</v>
      </c>
      <c r="M246" s="1">
        <f>'Key Variables'!$B$5*(1+Inputs!$C$20)^(Output!$A246-1)</f>
        <v>451.527808667353</v>
      </c>
      <c r="N246" s="1">
        <f>'Key Variables'!$B$6*(1+Inputs!$C$22)^(Output!$A246-1)</f>
        <v>150.509269555784</v>
      </c>
      <c r="O246" s="1">
        <f>'Key Variables'!$B$7*(1+Inputs!$C$24)^(Output!$A246-1)</f>
        <v>30.1018539111569</v>
      </c>
      <c r="P246" s="1">
        <f t="shared" si="204"/>
        <v>4588.56983412504</v>
      </c>
    </row>
    <row r="247" spans="1:16">
      <c r="A247">
        <f t="shared" si="218"/>
        <v>21</v>
      </c>
      <c r="B247" s="8">
        <f t="shared" si="205"/>
        <v>246</v>
      </c>
      <c r="C247" s="7">
        <f>IF($A247&gt;Inputs!$C$5,0,C246)</f>
        <v>2026.74123930352</v>
      </c>
      <c r="D247" s="7">
        <f t="shared" si="206"/>
        <v>189043.230553555</v>
      </c>
      <c r="E247" s="7">
        <f>D247*Inputs!$C$4/12</f>
        <v>708.91211457583</v>
      </c>
      <c r="F247" s="7">
        <f t="shared" ref="F247:G247" si="259">C247-E247</f>
        <v>1317.82912472769</v>
      </c>
      <c r="G247" s="7">
        <f t="shared" si="259"/>
        <v>187725.401428827</v>
      </c>
      <c r="H247" s="1">
        <f>Inputs!$C$8*(1-Inputs!$C$12)*(1+Inputs!$C$9)^(Output!A247-1)</f>
        <v>6500.57937760383</v>
      </c>
      <c r="I247" s="1">
        <f>Inputs!$C$10*(1-Inputs!$C$12)*(1+Inputs!$C$9)^(Output!$A247-1)</f>
        <v>0</v>
      </c>
      <c r="J247" s="1">
        <f>Inputs!$C$13*Inputs!$C$8*(1+Inputs!$C$9)^(Output!A247-1)</f>
        <v>331.662213143053</v>
      </c>
      <c r="K247" s="1">
        <f>'Key Variables'!$B$3*(1+Inputs!$C$16)^(Output!A247-1)</f>
        <v>827.800982556814</v>
      </c>
      <c r="L247" s="1">
        <f>'Key Variables'!$B$4*(1+Inputs!$C$18)^(Output!$A247-1)</f>
        <v>120.407415644628</v>
      </c>
      <c r="M247" s="1">
        <f>'Key Variables'!$B$5*(1+Inputs!$C$20)^(Output!$A247-1)</f>
        <v>451.527808667353</v>
      </c>
      <c r="N247" s="1">
        <f>'Key Variables'!$B$6*(1+Inputs!$C$22)^(Output!$A247-1)</f>
        <v>150.509269555784</v>
      </c>
      <c r="O247" s="1">
        <f>'Key Variables'!$B$7*(1+Inputs!$C$24)^(Output!$A247-1)</f>
        <v>30.1018539111569</v>
      </c>
      <c r="P247" s="1">
        <f t="shared" si="204"/>
        <v>4588.56983412504</v>
      </c>
    </row>
    <row r="248" spans="1:16">
      <c r="A248">
        <f t="shared" si="218"/>
        <v>21</v>
      </c>
      <c r="B248" s="8">
        <f t="shared" si="205"/>
        <v>247</v>
      </c>
      <c r="C248" s="7">
        <f>IF($A248&gt;Inputs!$C$5,0,C247)</f>
        <v>2026.74123930352</v>
      </c>
      <c r="D248" s="7">
        <f t="shared" si="206"/>
        <v>187725.401428827</v>
      </c>
      <c r="E248" s="7">
        <f>D248*Inputs!$C$4/12</f>
        <v>703.970255358101</v>
      </c>
      <c r="F248" s="7">
        <f t="shared" ref="F248:G248" si="260">C248-E248</f>
        <v>1322.77098394542</v>
      </c>
      <c r="G248" s="7">
        <f t="shared" si="260"/>
        <v>186402.630444881</v>
      </c>
      <c r="H248" s="1">
        <f>Inputs!$C$8*(1-Inputs!$C$12)*(1+Inputs!$C$9)^(Output!A248-1)</f>
        <v>6500.57937760383</v>
      </c>
      <c r="I248" s="1">
        <f>Inputs!$C$10*(1-Inputs!$C$12)*(1+Inputs!$C$9)^(Output!$A248-1)</f>
        <v>0</v>
      </c>
      <c r="J248" s="1">
        <f>Inputs!$C$13*Inputs!$C$8*(1+Inputs!$C$9)^(Output!A248-1)</f>
        <v>331.662213143053</v>
      </c>
      <c r="K248" s="1">
        <f>'Key Variables'!$B$3*(1+Inputs!$C$16)^(Output!A248-1)</f>
        <v>827.800982556814</v>
      </c>
      <c r="L248" s="1">
        <f>'Key Variables'!$B$4*(1+Inputs!$C$18)^(Output!$A248-1)</f>
        <v>120.407415644628</v>
      </c>
      <c r="M248" s="1">
        <f>'Key Variables'!$B$5*(1+Inputs!$C$20)^(Output!$A248-1)</f>
        <v>451.527808667353</v>
      </c>
      <c r="N248" s="1">
        <f>'Key Variables'!$B$6*(1+Inputs!$C$22)^(Output!$A248-1)</f>
        <v>150.509269555784</v>
      </c>
      <c r="O248" s="1">
        <f>'Key Variables'!$B$7*(1+Inputs!$C$24)^(Output!$A248-1)</f>
        <v>30.1018539111569</v>
      </c>
      <c r="P248" s="1">
        <f t="shared" si="204"/>
        <v>4588.56983412504</v>
      </c>
    </row>
    <row r="249" spans="1:16">
      <c r="A249">
        <f t="shared" si="218"/>
        <v>21</v>
      </c>
      <c r="B249" s="8">
        <f t="shared" si="205"/>
        <v>248</v>
      </c>
      <c r="C249" s="7">
        <f>IF($A249&gt;Inputs!$C$5,0,C248)</f>
        <v>2026.74123930352</v>
      </c>
      <c r="D249" s="7">
        <f t="shared" si="206"/>
        <v>186402.630444881</v>
      </c>
      <c r="E249" s="7">
        <f>D249*Inputs!$C$4/12</f>
        <v>699.009864168306</v>
      </c>
      <c r="F249" s="7">
        <f t="shared" ref="F249:G249" si="261">C249-E249</f>
        <v>1327.73137513522</v>
      </c>
      <c r="G249" s="7">
        <f t="shared" si="261"/>
        <v>185074.899069746</v>
      </c>
      <c r="H249" s="1">
        <f>Inputs!$C$8*(1-Inputs!$C$12)*(1+Inputs!$C$9)^(Output!A249-1)</f>
        <v>6500.57937760383</v>
      </c>
      <c r="I249" s="1">
        <f>Inputs!$C$10*(1-Inputs!$C$12)*(1+Inputs!$C$9)^(Output!$A249-1)</f>
        <v>0</v>
      </c>
      <c r="J249" s="1">
        <f>Inputs!$C$13*Inputs!$C$8*(1+Inputs!$C$9)^(Output!A249-1)</f>
        <v>331.662213143053</v>
      </c>
      <c r="K249" s="1">
        <f>'Key Variables'!$B$3*(1+Inputs!$C$16)^(Output!A249-1)</f>
        <v>827.800982556814</v>
      </c>
      <c r="L249" s="1">
        <f>'Key Variables'!$B$4*(1+Inputs!$C$18)^(Output!$A249-1)</f>
        <v>120.407415644628</v>
      </c>
      <c r="M249" s="1">
        <f>'Key Variables'!$B$5*(1+Inputs!$C$20)^(Output!$A249-1)</f>
        <v>451.527808667353</v>
      </c>
      <c r="N249" s="1">
        <f>'Key Variables'!$B$6*(1+Inputs!$C$22)^(Output!$A249-1)</f>
        <v>150.509269555784</v>
      </c>
      <c r="O249" s="1">
        <f>'Key Variables'!$B$7*(1+Inputs!$C$24)^(Output!$A249-1)</f>
        <v>30.1018539111569</v>
      </c>
      <c r="P249" s="1">
        <f t="shared" si="204"/>
        <v>4588.56983412504</v>
      </c>
    </row>
    <row r="250" spans="1:16">
      <c r="A250">
        <f t="shared" si="218"/>
        <v>21</v>
      </c>
      <c r="B250" s="8">
        <f t="shared" si="205"/>
        <v>249</v>
      </c>
      <c r="C250" s="7">
        <f>IF($A250&gt;Inputs!$C$5,0,C249)</f>
        <v>2026.74123930352</v>
      </c>
      <c r="D250" s="7">
        <f t="shared" si="206"/>
        <v>185074.899069746</v>
      </c>
      <c r="E250" s="7">
        <f>D250*Inputs!$C$4/12</f>
        <v>694.030871511548</v>
      </c>
      <c r="F250" s="7">
        <f t="shared" ref="F250:G250" si="262">C250-E250</f>
        <v>1332.71036779197</v>
      </c>
      <c r="G250" s="7">
        <f t="shared" si="262"/>
        <v>183742.188701954</v>
      </c>
      <c r="H250" s="1">
        <f>Inputs!$C$8*(1-Inputs!$C$12)*(1+Inputs!$C$9)^(Output!A250-1)</f>
        <v>6500.57937760383</v>
      </c>
      <c r="I250" s="1">
        <f>Inputs!$C$10*(1-Inputs!$C$12)*(1+Inputs!$C$9)^(Output!$A250-1)</f>
        <v>0</v>
      </c>
      <c r="J250" s="1">
        <f>Inputs!$C$13*Inputs!$C$8*(1+Inputs!$C$9)^(Output!A250-1)</f>
        <v>331.662213143053</v>
      </c>
      <c r="K250" s="1">
        <f>'Key Variables'!$B$3*(1+Inputs!$C$16)^(Output!A250-1)</f>
        <v>827.800982556814</v>
      </c>
      <c r="L250" s="1">
        <f>'Key Variables'!$B$4*(1+Inputs!$C$18)^(Output!$A250-1)</f>
        <v>120.407415644628</v>
      </c>
      <c r="M250" s="1">
        <f>'Key Variables'!$B$5*(1+Inputs!$C$20)^(Output!$A250-1)</f>
        <v>451.527808667353</v>
      </c>
      <c r="N250" s="1">
        <f>'Key Variables'!$B$6*(1+Inputs!$C$22)^(Output!$A250-1)</f>
        <v>150.509269555784</v>
      </c>
      <c r="O250" s="1">
        <f>'Key Variables'!$B$7*(1+Inputs!$C$24)^(Output!$A250-1)</f>
        <v>30.1018539111569</v>
      </c>
      <c r="P250" s="1">
        <f t="shared" si="204"/>
        <v>4588.56983412504</v>
      </c>
    </row>
    <row r="251" spans="1:16">
      <c r="A251">
        <f t="shared" si="218"/>
        <v>21</v>
      </c>
      <c r="B251" s="8">
        <f t="shared" si="205"/>
        <v>250</v>
      </c>
      <c r="C251" s="7">
        <f>IF($A251&gt;Inputs!$C$5,0,C250)</f>
        <v>2026.74123930352</v>
      </c>
      <c r="D251" s="7">
        <f t="shared" si="206"/>
        <v>183742.188701954</v>
      </c>
      <c r="E251" s="7">
        <f>D251*Inputs!$C$4/12</f>
        <v>689.033207632329</v>
      </c>
      <c r="F251" s="7">
        <f t="shared" ref="F251:G251" si="263">C251-E251</f>
        <v>1337.70803167119</v>
      </c>
      <c r="G251" s="7">
        <f t="shared" si="263"/>
        <v>182404.480670283</v>
      </c>
      <c r="H251" s="1">
        <f>Inputs!$C$8*(1-Inputs!$C$12)*(1+Inputs!$C$9)^(Output!A251-1)</f>
        <v>6500.57937760383</v>
      </c>
      <c r="I251" s="1">
        <f>Inputs!$C$10*(1-Inputs!$C$12)*(1+Inputs!$C$9)^(Output!$A251-1)</f>
        <v>0</v>
      </c>
      <c r="J251" s="1">
        <f>Inputs!$C$13*Inputs!$C$8*(1+Inputs!$C$9)^(Output!A251-1)</f>
        <v>331.662213143053</v>
      </c>
      <c r="K251" s="1">
        <f>'Key Variables'!$B$3*(1+Inputs!$C$16)^(Output!A251-1)</f>
        <v>827.800982556814</v>
      </c>
      <c r="L251" s="1">
        <f>'Key Variables'!$B$4*(1+Inputs!$C$18)^(Output!$A251-1)</f>
        <v>120.407415644628</v>
      </c>
      <c r="M251" s="1">
        <f>'Key Variables'!$B$5*(1+Inputs!$C$20)^(Output!$A251-1)</f>
        <v>451.527808667353</v>
      </c>
      <c r="N251" s="1">
        <f>'Key Variables'!$B$6*(1+Inputs!$C$22)^(Output!$A251-1)</f>
        <v>150.509269555784</v>
      </c>
      <c r="O251" s="1">
        <f>'Key Variables'!$B$7*(1+Inputs!$C$24)^(Output!$A251-1)</f>
        <v>30.1018539111569</v>
      </c>
      <c r="P251" s="1">
        <f t="shared" si="204"/>
        <v>4588.56983412504</v>
      </c>
    </row>
    <row r="252" spans="1:16">
      <c r="A252">
        <f t="shared" si="218"/>
        <v>21</v>
      </c>
      <c r="B252" s="8">
        <f t="shared" si="205"/>
        <v>251</v>
      </c>
      <c r="C252" s="7">
        <f>IF($A252&gt;Inputs!$C$5,0,C251)</f>
        <v>2026.74123930352</v>
      </c>
      <c r="D252" s="7">
        <f t="shared" si="206"/>
        <v>182404.480670283</v>
      </c>
      <c r="E252" s="7">
        <f>D252*Inputs!$C$4/12</f>
        <v>684.016802513562</v>
      </c>
      <c r="F252" s="7">
        <f t="shared" ref="F252:G252" si="264">C252-E252</f>
        <v>1342.72443678996</v>
      </c>
      <c r="G252" s="7">
        <f t="shared" si="264"/>
        <v>181061.756233493</v>
      </c>
      <c r="H252" s="1">
        <f>Inputs!$C$8*(1-Inputs!$C$12)*(1+Inputs!$C$9)^(Output!A252-1)</f>
        <v>6500.57937760383</v>
      </c>
      <c r="I252" s="1">
        <f>Inputs!$C$10*(1-Inputs!$C$12)*(1+Inputs!$C$9)^(Output!$A252-1)</f>
        <v>0</v>
      </c>
      <c r="J252" s="1">
        <f>Inputs!$C$13*Inputs!$C$8*(1+Inputs!$C$9)^(Output!A252-1)</f>
        <v>331.662213143053</v>
      </c>
      <c r="K252" s="1">
        <f>'Key Variables'!$B$3*(1+Inputs!$C$16)^(Output!A252-1)</f>
        <v>827.800982556814</v>
      </c>
      <c r="L252" s="1">
        <f>'Key Variables'!$B$4*(1+Inputs!$C$18)^(Output!$A252-1)</f>
        <v>120.407415644628</v>
      </c>
      <c r="M252" s="1">
        <f>'Key Variables'!$B$5*(1+Inputs!$C$20)^(Output!$A252-1)</f>
        <v>451.527808667353</v>
      </c>
      <c r="N252" s="1">
        <f>'Key Variables'!$B$6*(1+Inputs!$C$22)^(Output!$A252-1)</f>
        <v>150.509269555784</v>
      </c>
      <c r="O252" s="1">
        <f>'Key Variables'!$B$7*(1+Inputs!$C$24)^(Output!$A252-1)</f>
        <v>30.1018539111569</v>
      </c>
      <c r="P252" s="1">
        <f t="shared" si="204"/>
        <v>4588.56983412504</v>
      </c>
    </row>
    <row r="253" spans="1:16">
      <c r="A253">
        <f t="shared" si="218"/>
        <v>21</v>
      </c>
      <c r="B253" s="8">
        <f t="shared" si="205"/>
        <v>252</v>
      </c>
      <c r="C253" s="7">
        <f>IF($A253&gt;Inputs!$C$5,0,C252)</f>
        <v>2026.74123930352</v>
      </c>
      <c r="D253" s="7">
        <f t="shared" si="206"/>
        <v>181061.756233493</v>
      </c>
      <c r="E253" s="7">
        <f>D253*Inputs!$C$4/12</f>
        <v>678.981585875599</v>
      </c>
      <c r="F253" s="7">
        <f t="shared" ref="F253:G253" si="265">C253-E253</f>
        <v>1347.75965342792</v>
      </c>
      <c r="G253" s="7">
        <f t="shared" si="265"/>
        <v>179713.996580065</v>
      </c>
      <c r="H253" s="1">
        <f>Inputs!$C$8*(1-Inputs!$C$12)*(1+Inputs!$C$9)^(Output!A253-1)</f>
        <v>6500.57937760383</v>
      </c>
      <c r="I253" s="1">
        <f>Inputs!$C$10*(1-Inputs!$C$12)*(1+Inputs!$C$9)^(Output!$A253-1)</f>
        <v>0</v>
      </c>
      <c r="J253" s="1">
        <f>Inputs!$C$13*Inputs!$C$8*(1+Inputs!$C$9)^(Output!A253-1)</f>
        <v>331.662213143053</v>
      </c>
      <c r="K253" s="1">
        <f>'Key Variables'!$B$3*(1+Inputs!$C$16)^(Output!A253-1)</f>
        <v>827.800982556814</v>
      </c>
      <c r="L253" s="1">
        <f>'Key Variables'!$B$4*(1+Inputs!$C$18)^(Output!$A253-1)</f>
        <v>120.407415644628</v>
      </c>
      <c r="M253" s="1">
        <f>'Key Variables'!$B$5*(1+Inputs!$C$20)^(Output!$A253-1)</f>
        <v>451.527808667353</v>
      </c>
      <c r="N253" s="1">
        <f>'Key Variables'!$B$6*(1+Inputs!$C$22)^(Output!$A253-1)</f>
        <v>150.509269555784</v>
      </c>
      <c r="O253" s="1">
        <f>'Key Variables'!$B$7*(1+Inputs!$C$24)^(Output!$A253-1)</f>
        <v>30.1018539111569</v>
      </c>
      <c r="P253" s="1">
        <f t="shared" si="204"/>
        <v>4588.56983412504</v>
      </c>
    </row>
    <row r="254" spans="1:16">
      <c r="A254">
        <f t="shared" si="218"/>
        <v>22</v>
      </c>
      <c r="B254" s="8">
        <f t="shared" si="205"/>
        <v>253</v>
      </c>
      <c r="C254" s="7">
        <f>IF($A254&gt;Inputs!$C$5,0,C253)</f>
        <v>2026.74123930352</v>
      </c>
      <c r="D254" s="7">
        <f t="shared" si="206"/>
        <v>179713.996580065</v>
      </c>
      <c r="E254" s="7">
        <f>D254*Inputs!$C$4/12</f>
        <v>673.927487175245</v>
      </c>
      <c r="F254" s="7">
        <f t="shared" ref="F254:G254" si="266">C254-E254</f>
        <v>1352.81375212828</v>
      </c>
      <c r="G254" s="7">
        <f t="shared" si="266"/>
        <v>178361.182827937</v>
      </c>
      <c r="H254" s="1">
        <f>Inputs!$C$8*(1-Inputs!$C$12)*(1+Inputs!$C$9)^(Output!A254-1)</f>
        <v>6825.60834648402</v>
      </c>
      <c r="I254" s="1">
        <f>Inputs!$C$10*(1-Inputs!$C$12)*(1+Inputs!$C$9)^(Output!$A254-1)</f>
        <v>0</v>
      </c>
      <c r="J254" s="1">
        <f>Inputs!$C$13*Inputs!$C$8*(1+Inputs!$C$9)^(Output!A254-1)</f>
        <v>348.245323800205</v>
      </c>
      <c r="K254" s="1">
        <f>'Key Variables'!$B$3*(1+Inputs!$C$16)^(Output!A254-1)</f>
        <v>852.635012033519</v>
      </c>
      <c r="L254" s="1">
        <f>'Key Variables'!$B$4*(1+Inputs!$C$18)^(Output!$A254-1)</f>
        <v>124.019638113966</v>
      </c>
      <c r="M254" s="1">
        <f>'Key Variables'!$B$5*(1+Inputs!$C$20)^(Output!$A254-1)</f>
        <v>465.073642927374</v>
      </c>
      <c r="N254" s="1">
        <f>'Key Variables'!$B$6*(1+Inputs!$C$22)^(Output!$A254-1)</f>
        <v>155.024547642458</v>
      </c>
      <c r="O254" s="1">
        <f>'Key Variables'!$B$7*(1+Inputs!$C$24)^(Output!$A254-1)</f>
        <v>31.0049095284916</v>
      </c>
      <c r="P254" s="1">
        <f t="shared" si="204"/>
        <v>4849.60527243801</v>
      </c>
    </row>
    <row r="255" spans="1:16">
      <c r="A255">
        <f t="shared" si="218"/>
        <v>22</v>
      </c>
      <c r="B255" s="8">
        <f t="shared" si="205"/>
        <v>254</v>
      </c>
      <c r="C255" s="7">
        <f>IF($A255&gt;Inputs!$C$5,0,C254)</f>
        <v>2026.74123930352</v>
      </c>
      <c r="D255" s="7">
        <f t="shared" si="206"/>
        <v>178361.182827937</v>
      </c>
      <c r="E255" s="7">
        <f>D255*Inputs!$C$4/12</f>
        <v>668.854435604764</v>
      </c>
      <c r="F255" s="7">
        <f t="shared" ref="F255:G255" si="267">C255-E255</f>
        <v>1357.88680369876</v>
      </c>
      <c r="G255" s="7">
        <f t="shared" si="267"/>
        <v>177003.296024238</v>
      </c>
      <c r="H255" s="1">
        <f>Inputs!$C$8*(1-Inputs!$C$12)*(1+Inputs!$C$9)^(Output!A255-1)</f>
        <v>6825.60834648402</v>
      </c>
      <c r="I255" s="1">
        <f>Inputs!$C$10*(1-Inputs!$C$12)*(1+Inputs!$C$9)^(Output!$A255-1)</f>
        <v>0</v>
      </c>
      <c r="J255" s="1">
        <f>Inputs!$C$13*Inputs!$C$8*(1+Inputs!$C$9)^(Output!A255-1)</f>
        <v>348.245323800205</v>
      </c>
      <c r="K255" s="1">
        <f>'Key Variables'!$B$3*(1+Inputs!$C$16)^(Output!A255-1)</f>
        <v>852.635012033519</v>
      </c>
      <c r="L255" s="1">
        <f>'Key Variables'!$B$4*(1+Inputs!$C$18)^(Output!$A255-1)</f>
        <v>124.019638113966</v>
      </c>
      <c r="M255" s="1">
        <f>'Key Variables'!$B$5*(1+Inputs!$C$20)^(Output!$A255-1)</f>
        <v>465.073642927374</v>
      </c>
      <c r="N255" s="1">
        <f>'Key Variables'!$B$6*(1+Inputs!$C$22)^(Output!$A255-1)</f>
        <v>155.024547642458</v>
      </c>
      <c r="O255" s="1">
        <f>'Key Variables'!$B$7*(1+Inputs!$C$24)^(Output!$A255-1)</f>
        <v>31.0049095284916</v>
      </c>
      <c r="P255" s="1">
        <f t="shared" si="204"/>
        <v>4849.60527243801</v>
      </c>
    </row>
    <row r="256" spans="1:16">
      <c r="A256">
        <f t="shared" si="218"/>
        <v>22</v>
      </c>
      <c r="B256" s="8">
        <f t="shared" si="205"/>
        <v>255</v>
      </c>
      <c r="C256" s="7">
        <f>IF($A256&gt;Inputs!$C$5,0,C255)</f>
        <v>2026.74123930352</v>
      </c>
      <c r="D256" s="7">
        <f t="shared" si="206"/>
        <v>177003.296024238</v>
      </c>
      <c r="E256" s="7">
        <f>D256*Inputs!$C$4/12</f>
        <v>663.762360090893</v>
      </c>
      <c r="F256" s="7">
        <f t="shared" ref="F256:G256" si="268">C256-E256</f>
        <v>1362.97887921263</v>
      </c>
      <c r="G256" s="7">
        <f t="shared" si="268"/>
        <v>175640.317145026</v>
      </c>
      <c r="H256" s="1">
        <f>Inputs!$C$8*(1-Inputs!$C$12)*(1+Inputs!$C$9)^(Output!A256-1)</f>
        <v>6825.60834648402</v>
      </c>
      <c r="I256" s="1">
        <f>Inputs!$C$10*(1-Inputs!$C$12)*(1+Inputs!$C$9)^(Output!$A256-1)</f>
        <v>0</v>
      </c>
      <c r="J256" s="1">
        <f>Inputs!$C$13*Inputs!$C$8*(1+Inputs!$C$9)^(Output!A256-1)</f>
        <v>348.245323800205</v>
      </c>
      <c r="K256" s="1">
        <f>'Key Variables'!$B$3*(1+Inputs!$C$16)^(Output!A256-1)</f>
        <v>852.635012033519</v>
      </c>
      <c r="L256" s="1">
        <f>'Key Variables'!$B$4*(1+Inputs!$C$18)^(Output!$A256-1)</f>
        <v>124.019638113966</v>
      </c>
      <c r="M256" s="1">
        <f>'Key Variables'!$B$5*(1+Inputs!$C$20)^(Output!$A256-1)</f>
        <v>465.073642927374</v>
      </c>
      <c r="N256" s="1">
        <f>'Key Variables'!$B$6*(1+Inputs!$C$22)^(Output!$A256-1)</f>
        <v>155.024547642458</v>
      </c>
      <c r="O256" s="1">
        <f>'Key Variables'!$B$7*(1+Inputs!$C$24)^(Output!$A256-1)</f>
        <v>31.0049095284916</v>
      </c>
      <c r="P256" s="1">
        <f t="shared" si="204"/>
        <v>4849.60527243801</v>
      </c>
    </row>
    <row r="257" spans="1:16">
      <c r="A257">
        <f t="shared" si="218"/>
        <v>22</v>
      </c>
      <c r="B257" s="8">
        <f t="shared" si="205"/>
        <v>256</v>
      </c>
      <c r="C257" s="7">
        <f>IF($A257&gt;Inputs!$C$5,0,C256)</f>
        <v>2026.74123930352</v>
      </c>
      <c r="D257" s="7">
        <f t="shared" si="206"/>
        <v>175640.317145026</v>
      </c>
      <c r="E257" s="7">
        <f>D257*Inputs!$C$4/12</f>
        <v>658.651189293846</v>
      </c>
      <c r="F257" s="7">
        <f t="shared" ref="F257:G257" si="269">C257-E257</f>
        <v>1368.09005000968</v>
      </c>
      <c r="G257" s="7">
        <f t="shared" si="269"/>
        <v>174272.227095016</v>
      </c>
      <c r="H257" s="1">
        <f>Inputs!$C$8*(1-Inputs!$C$12)*(1+Inputs!$C$9)^(Output!A257-1)</f>
        <v>6825.60834648402</v>
      </c>
      <c r="I257" s="1">
        <f>Inputs!$C$10*(1-Inputs!$C$12)*(1+Inputs!$C$9)^(Output!$A257-1)</f>
        <v>0</v>
      </c>
      <c r="J257" s="1">
        <f>Inputs!$C$13*Inputs!$C$8*(1+Inputs!$C$9)^(Output!A257-1)</f>
        <v>348.245323800205</v>
      </c>
      <c r="K257" s="1">
        <f>'Key Variables'!$B$3*(1+Inputs!$C$16)^(Output!A257-1)</f>
        <v>852.635012033519</v>
      </c>
      <c r="L257" s="1">
        <f>'Key Variables'!$B$4*(1+Inputs!$C$18)^(Output!$A257-1)</f>
        <v>124.019638113966</v>
      </c>
      <c r="M257" s="1">
        <f>'Key Variables'!$B$5*(1+Inputs!$C$20)^(Output!$A257-1)</f>
        <v>465.073642927374</v>
      </c>
      <c r="N257" s="1">
        <f>'Key Variables'!$B$6*(1+Inputs!$C$22)^(Output!$A257-1)</f>
        <v>155.024547642458</v>
      </c>
      <c r="O257" s="1">
        <f>'Key Variables'!$B$7*(1+Inputs!$C$24)^(Output!$A257-1)</f>
        <v>31.0049095284916</v>
      </c>
      <c r="P257" s="1">
        <f t="shared" si="204"/>
        <v>4849.60527243801</v>
      </c>
    </row>
    <row r="258" spans="1:16">
      <c r="A258">
        <f t="shared" si="218"/>
        <v>22</v>
      </c>
      <c r="B258" s="8">
        <f t="shared" si="205"/>
        <v>257</v>
      </c>
      <c r="C258" s="7">
        <f>IF($A258&gt;Inputs!$C$5,0,C257)</f>
        <v>2026.74123930352</v>
      </c>
      <c r="D258" s="7">
        <f t="shared" si="206"/>
        <v>174272.227095016</v>
      </c>
      <c r="E258" s="7">
        <f>D258*Inputs!$C$4/12</f>
        <v>653.52085160631</v>
      </c>
      <c r="F258" s="7">
        <f t="shared" ref="F258:G258" si="270">C258-E258</f>
        <v>1373.22038769721</v>
      </c>
      <c r="G258" s="7">
        <f t="shared" si="270"/>
        <v>172899.006707319</v>
      </c>
      <c r="H258" s="1">
        <f>Inputs!$C$8*(1-Inputs!$C$12)*(1+Inputs!$C$9)^(Output!A258-1)</f>
        <v>6825.60834648402</v>
      </c>
      <c r="I258" s="1">
        <f>Inputs!$C$10*(1-Inputs!$C$12)*(1+Inputs!$C$9)^(Output!$A258-1)</f>
        <v>0</v>
      </c>
      <c r="J258" s="1">
        <f>Inputs!$C$13*Inputs!$C$8*(1+Inputs!$C$9)^(Output!A258-1)</f>
        <v>348.245323800205</v>
      </c>
      <c r="K258" s="1">
        <f>'Key Variables'!$B$3*(1+Inputs!$C$16)^(Output!A258-1)</f>
        <v>852.635012033519</v>
      </c>
      <c r="L258" s="1">
        <f>'Key Variables'!$B$4*(1+Inputs!$C$18)^(Output!$A258-1)</f>
        <v>124.019638113966</v>
      </c>
      <c r="M258" s="1">
        <f>'Key Variables'!$B$5*(1+Inputs!$C$20)^(Output!$A258-1)</f>
        <v>465.073642927374</v>
      </c>
      <c r="N258" s="1">
        <f>'Key Variables'!$B$6*(1+Inputs!$C$22)^(Output!$A258-1)</f>
        <v>155.024547642458</v>
      </c>
      <c r="O258" s="1">
        <f>'Key Variables'!$B$7*(1+Inputs!$C$24)^(Output!$A258-1)</f>
        <v>31.0049095284916</v>
      </c>
      <c r="P258" s="1">
        <f t="shared" si="204"/>
        <v>4849.60527243801</v>
      </c>
    </row>
    <row r="259" spans="1:16">
      <c r="A259">
        <f t="shared" si="218"/>
        <v>22</v>
      </c>
      <c r="B259" s="8">
        <f t="shared" si="205"/>
        <v>258</v>
      </c>
      <c r="C259" s="7">
        <f>IF($A259&gt;Inputs!$C$5,0,C258)</f>
        <v>2026.74123930352</v>
      </c>
      <c r="D259" s="7">
        <f t="shared" si="206"/>
        <v>172899.006707319</v>
      </c>
      <c r="E259" s="7">
        <f>D259*Inputs!$C$4/12</f>
        <v>648.371275152445</v>
      </c>
      <c r="F259" s="7">
        <f t="shared" ref="F259:G259" si="271">C259-E259</f>
        <v>1378.36996415108</v>
      </c>
      <c r="G259" s="7">
        <f t="shared" si="271"/>
        <v>171520.636743168</v>
      </c>
      <c r="H259" s="1">
        <f>Inputs!$C$8*(1-Inputs!$C$12)*(1+Inputs!$C$9)^(Output!A259-1)</f>
        <v>6825.60834648402</v>
      </c>
      <c r="I259" s="1">
        <f>Inputs!$C$10*(1-Inputs!$C$12)*(1+Inputs!$C$9)^(Output!$A259-1)</f>
        <v>0</v>
      </c>
      <c r="J259" s="1">
        <f>Inputs!$C$13*Inputs!$C$8*(1+Inputs!$C$9)^(Output!A259-1)</f>
        <v>348.245323800205</v>
      </c>
      <c r="K259" s="1">
        <f>'Key Variables'!$B$3*(1+Inputs!$C$16)^(Output!A259-1)</f>
        <v>852.635012033519</v>
      </c>
      <c r="L259" s="1">
        <f>'Key Variables'!$B$4*(1+Inputs!$C$18)^(Output!$A259-1)</f>
        <v>124.019638113966</v>
      </c>
      <c r="M259" s="1">
        <f>'Key Variables'!$B$5*(1+Inputs!$C$20)^(Output!$A259-1)</f>
        <v>465.073642927374</v>
      </c>
      <c r="N259" s="1">
        <f>'Key Variables'!$B$6*(1+Inputs!$C$22)^(Output!$A259-1)</f>
        <v>155.024547642458</v>
      </c>
      <c r="O259" s="1">
        <f>'Key Variables'!$B$7*(1+Inputs!$C$24)^(Output!$A259-1)</f>
        <v>31.0049095284916</v>
      </c>
      <c r="P259" s="1">
        <f t="shared" ref="P259:P322" si="272">H259+I259-J259-K259-L259-M259-N259-O259</f>
        <v>4849.60527243801</v>
      </c>
    </row>
    <row r="260" spans="1:16">
      <c r="A260">
        <f t="shared" si="218"/>
        <v>22</v>
      </c>
      <c r="B260" s="8">
        <f t="shared" ref="B260:B323" si="273">B259+1</f>
        <v>259</v>
      </c>
      <c r="C260" s="7">
        <f>IF($A260&gt;Inputs!$C$5,0,C259)</f>
        <v>2026.74123930352</v>
      </c>
      <c r="D260" s="7">
        <f t="shared" ref="D260:D323" si="274">G259</f>
        <v>171520.636743168</v>
      </c>
      <c r="E260" s="7">
        <f>D260*Inputs!$C$4/12</f>
        <v>643.202387786878</v>
      </c>
      <c r="F260" s="7">
        <f t="shared" ref="F260:G260" si="275">C260-E260</f>
        <v>1383.53885151664</v>
      </c>
      <c r="G260" s="7">
        <f t="shared" si="275"/>
        <v>170137.097891651</v>
      </c>
      <c r="H260" s="1">
        <f>Inputs!$C$8*(1-Inputs!$C$12)*(1+Inputs!$C$9)^(Output!A260-1)</f>
        <v>6825.60834648402</v>
      </c>
      <c r="I260" s="1">
        <f>Inputs!$C$10*(1-Inputs!$C$12)*(1+Inputs!$C$9)^(Output!$A260-1)</f>
        <v>0</v>
      </c>
      <c r="J260" s="1">
        <f>Inputs!$C$13*Inputs!$C$8*(1+Inputs!$C$9)^(Output!A260-1)</f>
        <v>348.245323800205</v>
      </c>
      <c r="K260" s="1">
        <f>'Key Variables'!$B$3*(1+Inputs!$C$16)^(Output!A260-1)</f>
        <v>852.635012033519</v>
      </c>
      <c r="L260" s="1">
        <f>'Key Variables'!$B$4*(1+Inputs!$C$18)^(Output!$A260-1)</f>
        <v>124.019638113966</v>
      </c>
      <c r="M260" s="1">
        <f>'Key Variables'!$B$5*(1+Inputs!$C$20)^(Output!$A260-1)</f>
        <v>465.073642927374</v>
      </c>
      <c r="N260" s="1">
        <f>'Key Variables'!$B$6*(1+Inputs!$C$22)^(Output!$A260-1)</f>
        <v>155.024547642458</v>
      </c>
      <c r="O260" s="1">
        <f>'Key Variables'!$B$7*(1+Inputs!$C$24)^(Output!$A260-1)</f>
        <v>31.0049095284916</v>
      </c>
      <c r="P260" s="1">
        <f t="shared" si="272"/>
        <v>4849.60527243801</v>
      </c>
    </row>
    <row r="261" spans="1:16">
      <c r="A261">
        <f t="shared" si="218"/>
        <v>22</v>
      </c>
      <c r="B261" s="8">
        <f t="shared" si="273"/>
        <v>260</v>
      </c>
      <c r="C261" s="7">
        <f>IF($A261&gt;Inputs!$C$5,0,C260)</f>
        <v>2026.74123930352</v>
      </c>
      <c r="D261" s="7">
        <f t="shared" si="274"/>
        <v>170137.097891651</v>
      </c>
      <c r="E261" s="7">
        <f>D261*Inputs!$C$4/12</f>
        <v>638.014117093691</v>
      </c>
      <c r="F261" s="7">
        <f t="shared" ref="F261:G261" si="276">C261-E261</f>
        <v>1388.72712220983</v>
      </c>
      <c r="G261" s="7">
        <f t="shared" si="276"/>
        <v>168748.370769441</v>
      </c>
      <c r="H261" s="1">
        <f>Inputs!$C$8*(1-Inputs!$C$12)*(1+Inputs!$C$9)^(Output!A261-1)</f>
        <v>6825.60834648402</v>
      </c>
      <c r="I261" s="1">
        <f>Inputs!$C$10*(1-Inputs!$C$12)*(1+Inputs!$C$9)^(Output!$A261-1)</f>
        <v>0</v>
      </c>
      <c r="J261" s="1">
        <f>Inputs!$C$13*Inputs!$C$8*(1+Inputs!$C$9)^(Output!A261-1)</f>
        <v>348.245323800205</v>
      </c>
      <c r="K261" s="1">
        <f>'Key Variables'!$B$3*(1+Inputs!$C$16)^(Output!A261-1)</f>
        <v>852.635012033519</v>
      </c>
      <c r="L261" s="1">
        <f>'Key Variables'!$B$4*(1+Inputs!$C$18)^(Output!$A261-1)</f>
        <v>124.019638113966</v>
      </c>
      <c r="M261" s="1">
        <f>'Key Variables'!$B$5*(1+Inputs!$C$20)^(Output!$A261-1)</f>
        <v>465.073642927374</v>
      </c>
      <c r="N261" s="1">
        <f>'Key Variables'!$B$6*(1+Inputs!$C$22)^(Output!$A261-1)</f>
        <v>155.024547642458</v>
      </c>
      <c r="O261" s="1">
        <f>'Key Variables'!$B$7*(1+Inputs!$C$24)^(Output!$A261-1)</f>
        <v>31.0049095284916</v>
      </c>
      <c r="P261" s="1">
        <f t="shared" si="272"/>
        <v>4849.60527243801</v>
      </c>
    </row>
    <row r="262" spans="1:16">
      <c r="A262">
        <f t="shared" si="218"/>
        <v>22</v>
      </c>
      <c r="B262" s="8">
        <f t="shared" si="273"/>
        <v>261</v>
      </c>
      <c r="C262" s="7">
        <f>IF($A262&gt;Inputs!$C$5,0,C261)</f>
        <v>2026.74123930352</v>
      </c>
      <c r="D262" s="7">
        <f t="shared" si="274"/>
        <v>168748.370769441</v>
      </c>
      <c r="E262" s="7">
        <f>D262*Inputs!$C$4/12</f>
        <v>632.806390385404</v>
      </c>
      <c r="F262" s="7">
        <f t="shared" ref="F262:G262" si="277">C262-E262</f>
        <v>1393.93484891812</v>
      </c>
      <c r="G262" s="7">
        <f t="shared" si="277"/>
        <v>167354.435920523</v>
      </c>
      <c r="H262" s="1">
        <f>Inputs!$C$8*(1-Inputs!$C$12)*(1+Inputs!$C$9)^(Output!A262-1)</f>
        <v>6825.60834648402</v>
      </c>
      <c r="I262" s="1">
        <f>Inputs!$C$10*(1-Inputs!$C$12)*(1+Inputs!$C$9)^(Output!$A262-1)</f>
        <v>0</v>
      </c>
      <c r="J262" s="1">
        <f>Inputs!$C$13*Inputs!$C$8*(1+Inputs!$C$9)^(Output!A262-1)</f>
        <v>348.245323800205</v>
      </c>
      <c r="K262" s="1">
        <f>'Key Variables'!$B$3*(1+Inputs!$C$16)^(Output!A262-1)</f>
        <v>852.635012033519</v>
      </c>
      <c r="L262" s="1">
        <f>'Key Variables'!$B$4*(1+Inputs!$C$18)^(Output!$A262-1)</f>
        <v>124.019638113966</v>
      </c>
      <c r="M262" s="1">
        <f>'Key Variables'!$B$5*(1+Inputs!$C$20)^(Output!$A262-1)</f>
        <v>465.073642927374</v>
      </c>
      <c r="N262" s="1">
        <f>'Key Variables'!$B$6*(1+Inputs!$C$22)^(Output!$A262-1)</f>
        <v>155.024547642458</v>
      </c>
      <c r="O262" s="1">
        <f>'Key Variables'!$B$7*(1+Inputs!$C$24)^(Output!$A262-1)</f>
        <v>31.0049095284916</v>
      </c>
      <c r="P262" s="1">
        <f t="shared" si="272"/>
        <v>4849.60527243801</v>
      </c>
    </row>
    <row r="263" spans="1:16">
      <c r="A263">
        <f t="shared" si="218"/>
        <v>22</v>
      </c>
      <c r="B263" s="8">
        <f t="shared" si="273"/>
        <v>262</v>
      </c>
      <c r="C263" s="7">
        <f>IF($A263&gt;Inputs!$C$5,0,C262)</f>
        <v>2026.74123930352</v>
      </c>
      <c r="D263" s="7">
        <f t="shared" si="274"/>
        <v>167354.435920523</v>
      </c>
      <c r="E263" s="7">
        <f>D263*Inputs!$C$4/12</f>
        <v>627.579134701961</v>
      </c>
      <c r="F263" s="7">
        <f t="shared" ref="F263:G263" si="278">C263-E263</f>
        <v>1399.16210460156</v>
      </c>
      <c r="G263" s="7">
        <f t="shared" si="278"/>
        <v>165955.273815921</v>
      </c>
      <c r="H263" s="1">
        <f>Inputs!$C$8*(1-Inputs!$C$12)*(1+Inputs!$C$9)^(Output!A263-1)</f>
        <v>6825.60834648402</v>
      </c>
      <c r="I263" s="1">
        <f>Inputs!$C$10*(1-Inputs!$C$12)*(1+Inputs!$C$9)^(Output!$A263-1)</f>
        <v>0</v>
      </c>
      <c r="J263" s="1">
        <f>Inputs!$C$13*Inputs!$C$8*(1+Inputs!$C$9)^(Output!A263-1)</f>
        <v>348.245323800205</v>
      </c>
      <c r="K263" s="1">
        <f>'Key Variables'!$B$3*(1+Inputs!$C$16)^(Output!A263-1)</f>
        <v>852.635012033519</v>
      </c>
      <c r="L263" s="1">
        <f>'Key Variables'!$B$4*(1+Inputs!$C$18)^(Output!$A263-1)</f>
        <v>124.019638113966</v>
      </c>
      <c r="M263" s="1">
        <f>'Key Variables'!$B$5*(1+Inputs!$C$20)^(Output!$A263-1)</f>
        <v>465.073642927374</v>
      </c>
      <c r="N263" s="1">
        <f>'Key Variables'!$B$6*(1+Inputs!$C$22)^(Output!$A263-1)</f>
        <v>155.024547642458</v>
      </c>
      <c r="O263" s="1">
        <f>'Key Variables'!$B$7*(1+Inputs!$C$24)^(Output!$A263-1)</f>
        <v>31.0049095284916</v>
      </c>
      <c r="P263" s="1">
        <f t="shared" si="272"/>
        <v>4849.60527243801</v>
      </c>
    </row>
    <row r="264" spans="1:16">
      <c r="A264">
        <f t="shared" si="218"/>
        <v>22</v>
      </c>
      <c r="B264" s="8">
        <f t="shared" si="273"/>
        <v>263</v>
      </c>
      <c r="C264" s="7">
        <f>IF($A264&gt;Inputs!$C$5,0,C263)</f>
        <v>2026.74123930352</v>
      </c>
      <c r="D264" s="7">
        <f t="shared" si="274"/>
        <v>165955.273815921</v>
      </c>
      <c r="E264" s="7">
        <f>D264*Inputs!$C$4/12</f>
        <v>622.332276809705</v>
      </c>
      <c r="F264" s="7">
        <f t="shared" ref="F264:G264" si="279">C264-E264</f>
        <v>1404.40896249382</v>
      </c>
      <c r="G264" s="7">
        <f t="shared" si="279"/>
        <v>164550.864853428</v>
      </c>
      <c r="H264" s="1">
        <f>Inputs!$C$8*(1-Inputs!$C$12)*(1+Inputs!$C$9)^(Output!A264-1)</f>
        <v>6825.60834648402</v>
      </c>
      <c r="I264" s="1">
        <f>Inputs!$C$10*(1-Inputs!$C$12)*(1+Inputs!$C$9)^(Output!$A264-1)</f>
        <v>0</v>
      </c>
      <c r="J264" s="1">
        <f>Inputs!$C$13*Inputs!$C$8*(1+Inputs!$C$9)^(Output!A264-1)</f>
        <v>348.245323800205</v>
      </c>
      <c r="K264" s="1">
        <f>'Key Variables'!$B$3*(1+Inputs!$C$16)^(Output!A264-1)</f>
        <v>852.635012033519</v>
      </c>
      <c r="L264" s="1">
        <f>'Key Variables'!$B$4*(1+Inputs!$C$18)^(Output!$A264-1)</f>
        <v>124.019638113966</v>
      </c>
      <c r="M264" s="1">
        <f>'Key Variables'!$B$5*(1+Inputs!$C$20)^(Output!$A264-1)</f>
        <v>465.073642927374</v>
      </c>
      <c r="N264" s="1">
        <f>'Key Variables'!$B$6*(1+Inputs!$C$22)^(Output!$A264-1)</f>
        <v>155.024547642458</v>
      </c>
      <c r="O264" s="1">
        <f>'Key Variables'!$B$7*(1+Inputs!$C$24)^(Output!$A264-1)</f>
        <v>31.0049095284916</v>
      </c>
      <c r="P264" s="1">
        <f t="shared" si="272"/>
        <v>4849.60527243801</v>
      </c>
    </row>
    <row r="265" spans="1:16">
      <c r="A265">
        <f t="shared" si="218"/>
        <v>22</v>
      </c>
      <c r="B265" s="8">
        <f t="shared" si="273"/>
        <v>264</v>
      </c>
      <c r="C265" s="7">
        <f>IF($A265&gt;Inputs!$C$5,0,C264)</f>
        <v>2026.74123930352</v>
      </c>
      <c r="D265" s="7">
        <f t="shared" si="274"/>
        <v>164550.864853428</v>
      </c>
      <c r="E265" s="7">
        <f>D265*Inputs!$C$4/12</f>
        <v>617.065743200353</v>
      </c>
      <c r="F265" s="7">
        <f t="shared" ref="F265:G265" si="280">C265-E265</f>
        <v>1409.67549610317</v>
      </c>
      <c r="G265" s="7">
        <f t="shared" si="280"/>
        <v>163141.189357324</v>
      </c>
      <c r="H265" s="1">
        <f>Inputs!$C$8*(1-Inputs!$C$12)*(1+Inputs!$C$9)^(Output!A265-1)</f>
        <v>6825.60834648402</v>
      </c>
      <c r="I265" s="1">
        <f>Inputs!$C$10*(1-Inputs!$C$12)*(1+Inputs!$C$9)^(Output!$A265-1)</f>
        <v>0</v>
      </c>
      <c r="J265" s="1">
        <f>Inputs!$C$13*Inputs!$C$8*(1+Inputs!$C$9)^(Output!A265-1)</f>
        <v>348.245323800205</v>
      </c>
      <c r="K265" s="1">
        <f>'Key Variables'!$B$3*(1+Inputs!$C$16)^(Output!A265-1)</f>
        <v>852.635012033519</v>
      </c>
      <c r="L265" s="1">
        <f>'Key Variables'!$B$4*(1+Inputs!$C$18)^(Output!$A265-1)</f>
        <v>124.019638113966</v>
      </c>
      <c r="M265" s="1">
        <f>'Key Variables'!$B$5*(1+Inputs!$C$20)^(Output!$A265-1)</f>
        <v>465.073642927374</v>
      </c>
      <c r="N265" s="1">
        <f>'Key Variables'!$B$6*(1+Inputs!$C$22)^(Output!$A265-1)</f>
        <v>155.024547642458</v>
      </c>
      <c r="O265" s="1">
        <f>'Key Variables'!$B$7*(1+Inputs!$C$24)^(Output!$A265-1)</f>
        <v>31.0049095284916</v>
      </c>
      <c r="P265" s="1">
        <f t="shared" si="272"/>
        <v>4849.60527243801</v>
      </c>
    </row>
    <row r="266" spans="1:16">
      <c r="A266">
        <f t="shared" si="218"/>
        <v>23</v>
      </c>
      <c r="B266" s="8">
        <f t="shared" si="273"/>
        <v>265</v>
      </c>
      <c r="C266" s="7">
        <f>IF($A266&gt;Inputs!$C$5,0,C265)</f>
        <v>2026.74123930352</v>
      </c>
      <c r="D266" s="7">
        <f t="shared" si="274"/>
        <v>163141.189357324</v>
      </c>
      <c r="E266" s="7">
        <f>D266*Inputs!$C$4/12</f>
        <v>611.779460089967</v>
      </c>
      <c r="F266" s="7">
        <f t="shared" ref="F266:G266" si="281">C266-E266</f>
        <v>1414.96177921356</v>
      </c>
      <c r="G266" s="7">
        <f t="shared" si="281"/>
        <v>161726.227578111</v>
      </c>
      <c r="H266" s="1">
        <f>Inputs!$C$8*(1-Inputs!$C$12)*(1+Inputs!$C$9)^(Output!A266-1)</f>
        <v>7166.88876380822</v>
      </c>
      <c r="I266" s="1">
        <f>Inputs!$C$10*(1-Inputs!$C$12)*(1+Inputs!$C$9)^(Output!$A266-1)</f>
        <v>0</v>
      </c>
      <c r="J266" s="1">
        <f>Inputs!$C$13*Inputs!$C$8*(1+Inputs!$C$9)^(Output!A266-1)</f>
        <v>365.657589990215</v>
      </c>
      <c r="K266" s="1">
        <f>'Key Variables'!$B$3*(1+Inputs!$C$16)^(Output!A266-1)</f>
        <v>878.214062394524</v>
      </c>
      <c r="L266" s="1">
        <f>'Key Variables'!$B$4*(1+Inputs!$C$18)^(Output!$A266-1)</f>
        <v>127.740227257385</v>
      </c>
      <c r="M266" s="1">
        <f>'Key Variables'!$B$5*(1+Inputs!$C$20)^(Output!$A266-1)</f>
        <v>479.025852215195</v>
      </c>
      <c r="N266" s="1">
        <f>'Key Variables'!$B$6*(1+Inputs!$C$22)^(Output!$A266-1)</f>
        <v>159.675284071732</v>
      </c>
      <c r="O266" s="1">
        <f>'Key Variables'!$B$7*(1+Inputs!$C$24)^(Output!$A266-1)</f>
        <v>31.9350568143463</v>
      </c>
      <c r="P266" s="1">
        <f t="shared" si="272"/>
        <v>5124.64069106482</v>
      </c>
    </row>
    <row r="267" spans="1:16">
      <c r="A267">
        <f t="shared" si="218"/>
        <v>23</v>
      </c>
      <c r="B267" s="8">
        <f t="shared" si="273"/>
        <v>266</v>
      </c>
      <c r="C267" s="7">
        <f>IF($A267&gt;Inputs!$C$5,0,C266)</f>
        <v>2026.74123930352</v>
      </c>
      <c r="D267" s="7">
        <f t="shared" si="274"/>
        <v>161726.227578111</v>
      </c>
      <c r="E267" s="7">
        <f>D267*Inputs!$C$4/12</f>
        <v>606.473353417916</v>
      </c>
      <c r="F267" s="7">
        <f t="shared" ref="F267:G267" si="282">C267-E267</f>
        <v>1420.26788588561</v>
      </c>
      <c r="G267" s="7">
        <f t="shared" si="282"/>
        <v>160305.959692225</v>
      </c>
      <c r="H267" s="1">
        <f>Inputs!$C$8*(1-Inputs!$C$12)*(1+Inputs!$C$9)^(Output!A267-1)</f>
        <v>7166.88876380822</v>
      </c>
      <c r="I267" s="1">
        <f>Inputs!$C$10*(1-Inputs!$C$12)*(1+Inputs!$C$9)^(Output!$A267-1)</f>
        <v>0</v>
      </c>
      <c r="J267" s="1">
        <f>Inputs!$C$13*Inputs!$C$8*(1+Inputs!$C$9)^(Output!A267-1)</f>
        <v>365.657589990215</v>
      </c>
      <c r="K267" s="1">
        <f>'Key Variables'!$B$3*(1+Inputs!$C$16)^(Output!A267-1)</f>
        <v>878.214062394524</v>
      </c>
      <c r="L267" s="1">
        <f>'Key Variables'!$B$4*(1+Inputs!$C$18)^(Output!$A267-1)</f>
        <v>127.740227257385</v>
      </c>
      <c r="M267" s="1">
        <f>'Key Variables'!$B$5*(1+Inputs!$C$20)^(Output!$A267-1)</f>
        <v>479.025852215195</v>
      </c>
      <c r="N267" s="1">
        <f>'Key Variables'!$B$6*(1+Inputs!$C$22)^(Output!$A267-1)</f>
        <v>159.675284071732</v>
      </c>
      <c r="O267" s="1">
        <f>'Key Variables'!$B$7*(1+Inputs!$C$24)^(Output!$A267-1)</f>
        <v>31.9350568143463</v>
      </c>
      <c r="P267" s="1">
        <f t="shared" si="272"/>
        <v>5124.64069106482</v>
      </c>
    </row>
    <row r="268" spans="1:16">
      <c r="A268">
        <f t="shared" si="218"/>
        <v>23</v>
      </c>
      <c r="B268" s="8">
        <f t="shared" si="273"/>
        <v>267</v>
      </c>
      <c r="C268" s="7">
        <f>IF($A268&gt;Inputs!$C$5,0,C267)</f>
        <v>2026.74123930352</v>
      </c>
      <c r="D268" s="7">
        <f t="shared" si="274"/>
        <v>160305.959692225</v>
      </c>
      <c r="E268" s="7">
        <f>D268*Inputs!$C$4/12</f>
        <v>601.147348845845</v>
      </c>
      <c r="F268" s="7">
        <f t="shared" ref="F268:G268" si="283">C268-E268</f>
        <v>1425.59389045768</v>
      </c>
      <c r="G268" s="7">
        <f t="shared" si="283"/>
        <v>158880.365801768</v>
      </c>
      <c r="H268" s="1">
        <f>Inputs!$C$8*(1-Inputs!$C$12)*(1+Inputs!$C$9)^(Output!A268-1)</f>
        <v>7166.88876380822</v>
      </c>
      <c r="I268" s="1">
        <f>Inputs!$C$10*(1-Inputs!$C$12)*(1+Inputs!$C$9)^(Output!$A268-1)</f>
        <v>0</v>
      </c>
      <c r="J268" s="1">
        <f>Inputs!$C$13*Inputs!$C$8*(1+Inputs!$C$9)^(Output!A268-1)</f>
        <v>365.657589990215</v>
      </c>
      <c r="K268" s="1">
        <f>'Key Variables'!$B$3*(1+Inputs!$C$16)^(Output!A268-1)</f>
        <v>878.214062394524</v>
      </c>
      <c r="L268" s="1">
        <f>'Key Variables'!$B$4*(1+Inputs!$C$18)^(Output!$A268-1)</f>
        <v>127.740227257385</v>
      </c>
      <c r="M268" s="1">
        <f>'Key Variables'!$B$5*(1+Inputs!$C$20)^(Output!$A268-1)</f>
        <v>479.025852215195</v>
      </c>
      <c r="N268" s="1">
        <f>'Key Variables'!$B$6*(1+Inputs!$C$22)^(Output!$A268-1)</f>
        <v>159.675284071732</v>
      </c>
      <c r="O268" s="1">
        <f>'Key Variables'!$B$7*(1+Inputs!$C$24)^(Output!$A268-1)</f>
        <v>31.9350568143463</v>
      </c>
      <c r="P268" s="1">
        <f t="shared" si="272"/>
        <v>5124.64069106482</v>
      </c>
    </row>
    <row r="269" spans="1:16">
      <c r="A269">
        <f t="shared" si="218"/>
        <v>23</v>
      </c>
      <c r="B269" s="8">
        <f t="shared" si="273"/>
        <v>268</v>
      </c>
      <c r="C269" s="7">
        <f>IF($A269&gt;Inputs!$C$5,0,C268)</f>
        <v>2026.74123930352</v>
      </c>
      <c r="D269" s="7">
        <f t="shared" si="274"/>
        <v>158880.365801768</v>
      </c>
      <c r="E269" s="7">
        <f>D269*Inputs!$C$4/12</f>
        <v>595.801371756628</v>
      </c>
      <c r="F269" s="7">
        <f t="shared" ref="F269:G269" si="284">C269-E269</f>
        <v>1430.93986754689</v>
      </c>
      <c r="G269" s="7">
        <f t="shared" si="284"/>
        <v>157449.425934221</v>
      </c>
      <c r="H269" s="1">
        <f>Inputs!$C$8*(1-Inputs!$C$12)*(1+Inputs!$C$9)^(Output!A269-1)</f>
        <v>7166.88876380822</v>
      </c>
      <c r="I269" s="1">
        <f>Inputs!$C$10*(1-Inputs!$C$12)*(1+Inputs!$C$9)^(Output!$A269-1)</f>
        <v>0</v>
      </c>
      <c r="J269" s="1">
        <f>Inputs!$C$13*Inputs!$C$8*(1+Inputs!$C$9)^(Output!A269-1)</f>
        <v>365.657589990215</v>
      </c>
      <c r="K269" s="1">
        <f>'Key Variables'!$B$3*(1+Inputs!$C$16)^(Output!A269-1)</f>
        <v>878.214062394524</v>
      </c>
      <c r="L269" s="1">
        <f>'Key Variables'!$B$4*(1+Inputs!$C$18)^(Output!$A269-1)</f>
        <v>127.740227257385</v>
      </c>
      <c r="M269" s="1">
        <f>'Key Variables'!$B$5*(1+Inputs!$C$20)^(Output!$A269-1)</f>
        <v>479.025852215195</v>
      </c>
      <c r="N269" s="1">
        <f>'Key Variables'!$B$6*(1+Inputs!$C$22)^(Output!$A269-1)</f>
        <v>159.675284071732</v>
      </c>
      <c r="O269" s="1">
        <f>'Key Variables'!$B$7*(1+Inputs!$C$24)^(Output!$A269-1)</f>
        <v>31.9350568143463</v>
      </c>
      <c r="P269" s="1">
        <f t="shared" si="272"/>
        <v>5124.64069106482</v>
      </c>
    </row>
    <row r="270" spans="1:16">
      <c r="A270">
        <f t="shared" si="218"/>
        <v>23</v>
      </c>
      <c r="B270" s="8">
        <f t="shared" si="273"/>
        <v>269</v>
      </c>
      <c r="C270" s="7">
        <f>IF($A270&gt;Inputs!$C$5,0,C269)</f>
        <v>2026.74123930352</v>
      </c>
      <c r="D270" s="7">
        <f t="shared" si="274"/>
        <v>157449.425934221</v>
      </c>
      <c r="E270" s="7">
        <f>D270*Inputs!$C$4/12</f>
        <v>590.435347253328</v>
      </c>
      <c r="F270" s="7">
        <f t="shared" ref="F270:G270" si="285">C270-E270</f>
        <v>1436.30589205019</v>
      </c>
      <c r="G270" s="7">
        <f t="shared" si="285"/>
        <v>156013.12004217</v>
      </c>
      <c r="H270" s="1">
        <f>Inputs!$C$8*(1-Inputs!$C$12)*(1+Inputs!$C$9)^(Output!A270-1)</f>
        <v>7166.88876380822</v>
      </c>
      <c r="I270" s="1">
        <f>Inputs!$C$10*(1-Inputs!$C$12)*(1+Inputs!$C$9)^(Output!$A270-1)</f>
        <v>0</v>
      </c>
      <c r="J270" s="1">
        <f>Inputs!$C$13*Inputs!$C$8*(1+Inputs!$C$9)^(Output!A270-1)</f>
        <v>365.657589990215</v>
      </c>
      <c r="K270" s="1">
        <f>'Key Variables'!$B$3*(1+Inputs!$C$16)^(Output!A270-1)</f>
        <v>878.214062394524</v>
      </c>
      <c r="L270" s="1">
        <f>'Key Variables'!$B$4*(1+Inputs!$C$18)^(Output!$A270-1)</f>
        <v>127.740227257385</v>
      </c>
      <c r="M270" s="1">
        <f>'Key Variables'!$B$5*(1+Inputs!$C$20)^(Output!$A270-1)</f>
        <v>479.025852215195</v>
      </c>
      <c r="N270" s="1">
        <f>'Key Variables'!$B$6*(1+Inputs!$C$22)^(Output!$A270-1)</f>
        <v>159.675284071732</v>
      </c>
      <c r="O270" s="1">
        <f>'Key Variables'!$B$7*(1+Inputs!$C$24)^(Output!$A270-1)</f>
        <v>31.9350568143463</v>
      </c>
      <c r="P270" s="1">
        <f t="shared" si="272"/>
        <v>5124.64069106482</v>
      </c>
    </row>
    <row r="271" spans="1:16">
      <c r="A271">
        <f t="shared" ref="A271:A334" si="286">A259+1</f>
        <v>23</v>
      </c>
      <c r="B271" s="8">
        <f t="shared" si="273"/>
        <v>270</v>
      </c>
      <c r="C271" s="7">
        <f>IF($A271&gt;Inputs!$C$5,0,C270)</f>
        <v>2026.74123930352</v>
      </c>
      <c r="D271" s="7">
        <f t="shared" si="274"/>
        <v>156013.12004217</v>
      </c>
      <c r="E271" s="7">
        <f>D271*Inputs!$C$4/12</f>
        <v>585.049200158139</v>
      </c>
      <c r="F271" s="7">
        <f t="shared" ref="F271:G271" si="287">C271-E271</f>
        <v>1441.69203914538</v>
      </c>
      <c r="G271" s="7">
        <f t="shared" si="287"/>
        <v>154571.428003025</v>
      </c>
      <c r="H271" s="1">
        <f>Inputs!$C$8*(1-Inputs!$C$12)*(1+Inputs!$C$9)^(Output!A271-1)</f>
        <v>7166.88876380822</v>
      </c>
      <c r="I271" s="1">
        <f>Inputs!$C$10*(1-Inputs!$C$12)*(1+Inputs!$C$9)^(Output!$A271-1)</f>
        <v>0</v>
      </c>
      <c r="J271" s="1">
        <f>Inputs!$C$13*Inputs!$C$8*(1+Inputs!$C$9)^(Output!A271-1)</f>
        <v>365.657589990215</v>
      </c>
      <c r="K271" s="1">
        <f>'Key Variables'!$B$3*(1+Inputs!$C$16)^(Output!A271-1)</f>
        <v>878.214062394524</v>
      </c>
      <c r="L271" s="1">
        <f>'Key Variables'!$B$4*(1+Inputs!$C$18)^(Output!$A271-1)</f>
        <v>127.740227257385</v>
      </c>
      <c r="M271" s="1">
        <f>'Key Variables'!$B$5*(1+Inputs!$C$20)^(Output!$A271-1)</f>
        <v>479.025852215195</v>
      </c>
      <c r="N271" s="1">
        <f>'Key Variables'!$B$6*(1+Inputs!$C$22)^(Output!$A271-1)</f>
        <v>159.675284071732</v>
      </c>
      <c r="O271" s="1">
        <f>'Key Variables'!$B$7*(1+Inputs!$C$24)^(Output!$A271-1)</f>
        <v>31.9350568143463</v>
      </c>
      <c r="P271" s="1">
        <f t="shared" si="272"/>
        <v>5124.64069106482</v>
      </c>
    </row>
    <row r="272" spans="1:16">
      <c r="A272">
        <f t="shared" si="286"/>
        <v>23</v>
      </c>
      <c r="B272" s="8">
        <f t="shared" si="273"/>
        <v>271</v>
      </c>
      <c r="C272" s="7">
        <f>IF($A272&gt;Inputs!$C$5,0,C271)</f>
        <v>2026.74123930352</v>
      </c>
      <c r="D272" s="7">
        <f t="shared" si="274"/>
        <v>154571.428003025</v>
      </c>
      <c r="E272" s="7">
        <f>D272*Inputs!$C$4/12</f>
        <v>579.642855011344</v>
      </c>
      <c r="F272" s="7">
        <f t="shared" ref="F272:G272" si="288">C272-E272</f>
        <v>1447.09838429218</v>
      </c>
      <c r="G272" s="7">
        <f t="shared" si="288"/>
        <v>153124.329618733</v>
      </c>
      <c r="H272" s="1">
        <f>Inputs!$C$8*(1-Inputs!$C$12)*(1+Inputs!$C$9)^(Output!A272-1)</f>
        <v>7166.88876380822</v>
      </c>
      <c r="I272" s="1">
        <f>Inputs!$C$10*(1-Inputs!$C$12)*(1+Inputs!$C$9)^(Output!$A272-1)</f>
        <v>0</v>
      </c>
      <c r="J272" s="1">
        <f>Inputs!$C$13*Inputs!$C$8*(1+Inputs!$C$9)^(Output!A272-1)</f>
        <v>365.657589990215</v>
      </c>
      <c r="K272" s="1">
        <f>'Key Variables'!$B$3*(1+Inputs!$C$16)^(Output!A272-1)</f>
        <v>878.214062394524</v>
      </c>
      <c r="L272" s="1">
        <f>'Key Variables'!$B$4*(1+Inputs!$C$18)^(Output!$A272-1)</f>
        <v>127.740227257385</v>
      </c>
      <c r="M272" s="1">
        <f>'Key Variables'!$B$5*(1+Inputs!$C$20)^(Output!$A272-1)</f>
        <v>479.025852215195</v>
      </c>
      <c r="N272" s="1">
        <f>'Key Variables'!$B$6*(1+Inputs!$C$22)^(Output!$A272-1)</f>
        <v>159.675284071732</v>
      </c>
      <c r="O272" s="1">
        <f>'Key Variables'!$B$7*(1+Inputs!$C$24)^(Output!$A272-1)</f>
        <v>31.9350568143463</v>
      </c>
      <c r="P272" s="1">
        <f t="shared" si="272"/>
        <v>5124.64069106482</v>
      </c>
    </row>
    <row r="273" spans="1:16">
      <c r="A273">
        <f t="shared" si="286"/>
        <v>23</v>
      </c>
      <c r="B273" s="8">
        <f t="shared" si="273"/>
        <v>272</v>
      </c>
      <c r="C273" s="7">
        <f>IF($A273&gt;Inputs!$C$5,0,C272)</f>
        <v>2026.74123930352</v>
      </c>
      <c r="D273" s="7">
        <f t="shared" si="274"/>
        <v>153124.329618733</v>
      </c>
      <c r="E273" s="7">
        <f>D273*Inputs!$C$4/12</f>
        <v>574.216236070248</v>
      </c>
      <c r="F273" s="7">
        <f t="shared" ref="F273:G273" si="289">C273-E273</f>
        <v>1452.52500323327</v>
      </c>
      <c r="G273" s="7">
        <f t="shared" si="289"/>
        <v>151671.8046155</v>
      </c>
      <c r="H273" s="1">
        <f>Inputs!$C$8*(1-Inputs!$C$12)*(1+Inputs!$C$9)^(Output!A273-1)</f>
        <v>7166.88876380822</v>
      </c>
      <c r="I273" s="1">
        <f>Inputs!$C$10*(1-Inputs!$C$12)*(1+Inputs!$C$9)^(Output!$A273-1)</f>
        <v>0</v>
      </c>
      <c r="J273" s="1">
        <f>Inputs!$C$13*Inputs!$C$8*(1+Inputs!$C$9)^(Output!A273-1)</f>
        <v>365.657589990215</v>
      </c>
      <c r="K273" s="1">
        <f>'Key Variables'!$B$3*(1+Inputs!$C$16)^(Output!A273-1)</f>
        <v>878.214062394524</v>
      </c>
      <c r="L273" s="1">
        <f>'Key Variables'!$B$4*(1+Inputs!$C$18)^(Output!$A273-1)</f>
        <v>127.740227257385</v>
      </c>
      <c r="M273" s="1">
        <f>'Key Variables'!$B$5*(1+Inputs!$C$20)^(Output!$A273-1)</f>
        <v>479.025852215195</v>
      </c>
      <c r="N273" s="1">
        <f>'Key Variables'!$B$6*(1+Inputs!$C$22)^(Output!$A273-1)</f>
        <v>159.675284071732</v>
      </c>
      <c r="O273" s="1">
        <f>'Key Variables'!$B$7*(1+Inputs!$C$24)^(Output!$A273-1)</f>
        <v>31.9350568143463</v>
      </c>
      <c r="P273" s="1">
        <f t="shared" si="272"/>
        <v>5124.64069106482</v>
      </c>
    </row>
    <row r="274" spans="1:16">
      <c r="A274">
        <f t="shared" si="286"/>
        <v>23</v>
      </c>
      <c r="B274" s="8">
        <f t="shared" si="273"/>
        <v>273</v>
      </c>
      <c r="C274" s="7">
        <f>IF($A274&gt;Inputs!$C$5,0,C273)</f>
        <v>2026.74123930352</v>
      </c>
      <c r="D274" s="7">
        <f t="shared" si="274"/>
        <v>151671.8046155</v>
      </c>
      <c r="E274" s="7">
        <f>D274*Inputs!$C$4/12</f>
        <v>568.769267308124</v>
      </c>
      <c r="F274" s="7">
        <f t="shared" ref="F274:G274" si="290">C274-E274</f>
        <v>1457.9719719954</v>
      </c>
      <c r="G274" s="7">
        <f t="shared" si="290"/>
        <v>150213.832643504</v>
      </c>
      <c r="H274" s="1">
        <f>Inputs!$C$8*(1-Inputs!$C$12)*(1+Inputs!$C$9)^(Output!A274-1)</f>
        <v>7166.88876380822</v>
      </c>
      <c r="I274" s="1">
        <f>Inputs!$C$10*(1-Inputs!$C$12)*(1+Inputs!$C$9)^(Output!$A274-1)</f>
        <v>0</v>
      </c>
      <c r="J274" s="1">
        <f>Inputs!$C$13*Inputs!$C$8*(1+Inputs!$C$9)^(Output!A274-1)</f>
        <v>365.657589990215</v>
      </c>
      <c r="K274" s="1">
        <f>'Key Variables'!$B$3*(1+Inputs!$C$16)^(Output!A274-1)</f>
        <v>878.214062394524</v>
      </c>
      <c r="L274" s="1">
        <f>'Key Variables'!$B$4*(1+Inputs!$C$18)^(Output!$A274-1)</f>
        <v>127.740227257385</v>
      </c>
      <c r="M274" s="1">
        <f>'Key Variables'!$B$5*(1+Inputs!$C$20)^(Output!$A274-1)</f>
        <v>479.025852215195</v>
      </c>
      <c r="N274" s="1">
        <f>'Key Variables'!$B$6*(1+Inputs!$C$22)^(Output!$A274-1)</f>
        <v>159.675284071732</v>
      </c>
      <c r="O274" s="1">
        <f>'Key Variables'!$B$7*(1+Inputs!$C$24)^(Output!$A274-1)</f>
        <v>31.9350568143463</v>
      </c>
      <c r="P274" s="1">
        <f t="shared" si="272"/>
        <v>5124.64069106482</v>
      </c>
    </row>
    <row r="275" spans="1:16">
      <c r="A275">
        <f t="shared" si="286"/>
        <v>23</v>
      </c>
      <c r="B275" s="8">
        <f t="shared" si="273"/>
        <v>274</v>
      </c>
      <c r="C275" s="7">
        <f>IF($A275&gt;Inputs!$C$5,0,C274)</f>
        <v>2026.74123930352</v>
      </c>
      <c r="D275" s="7">
        <f t="shared" si="274"/>
        <v>150213.832643504</v>
      </c>
      <c r="E275" s="7">
        <f>D275*Inputs!$C$4/12</f>
        <v>563.301872413141</v>
      </c>
      <c r="F275" s="7">
        <f t="shared" ref="F275:G275" si="291">C275-E275</f>
        <v>1463.43936689038</v>
      </c>
      <c r="G275" s="7">
        <f t="shared" si="291"/>
        <v>148750.393276614</v>
      </c>
      <c r="H275" s="1">
        <f>Inputs!$C$8*(1-Inputs!$C$12)*(1+Inputs!$C$9)^(Output!A275-1)</f>
        <v>7166.88876380822</v>
      </c>
      <c r="I275" s="1">
        <f>Inputs!$C$10*(1-Inputs!$C$12)*(1+Inputs!$C$9)^(Output!$A275-1)</f>
        <v>0</v>
      </c>
      <c r="J275" s="1">
        <f>Inputs!$C$13*Inputs!$C$8*(1+Inputs!$C$9)^(Output!A275-1)</f>
        <v>365.657589990215</v>
      </c>
      <c r="K275" s="1">
        <f>'Key Variables'!$B$3*(1+Inputs!$C$16)^(Output!A275-1)</f>
        <v>878.214062394524</v>
      </c>
      <c r="L275" s="1">
        <f>'Key Variables'!$B$4*(1+Inputs!$C$18)^(Output!$A275-1)</f>
        <v>127.740227257385</v>
      </c>
      <c r="M275" s="1">
        <f>'Key Variables'!$B$5*(1+Inputs!$C$20)^(Output!$A275-1)</f>
        <v>479.025852215195</v>
      </c>
      <c r="N275" s="1">
        <f>'Key Variables'!$B$6*(1+Inputs!$C$22)^(Output!$A275-1)</f>
        <v>159.675284071732</v>
      </c>
      <c r="O275" s="1">
        <f>'Key Variables'!$B$7*(1+Inputs!$C$24)^(Output!$A275-1)</f>
        <v>31.9350568143463</v>
      </c>
      <c r="P275" s="1">
        <f t="shared" si="272"/>
        <v>5124.64069106482</v>
      </c>
    </row>
    <row r="276" spans="1:16">
      <c r="A276">
        <f t="shared" si="286"/>
        <v>23</v>
      </c>
      <c r="B276" s="8">
        <f t="shared" si="273"/>
        <v>275</v>
      </c>
      <c r="C276" s="7">
        <f>IF($A276&gt;Inputs!$C$5,0,C275)</f>
        <v>2026.74123930352</v>
      </c>
      <c r="D276" s="7">
        <f t="shared" si="274"/>
        <v>148750.393276614</v>
      </c>
      <c r="E276" s="7">
        <f>D276*Inputs!$C$4/12</f>
        <v>557.813974787302</v>
      </c>
      <c r="F276" s="7">
        <f t="shared" ref="F276:G276" si="292">C276-E276</f>
        <v>1468.92726451622</v>
      </c>
      <c r="G276" s="7">
        <f t="shared" si="292"/>
        <v>147281.466012098</v>
      </c>
      <c r="H276" s="1">
        <f>Inputs!$C$8*(1-Inputs!$C$12)*(1+Inputs!$C$9)^(Output!A276-1)</f>
        <v>7166.88876380822</v>
      </c>
      <c r="I276" s="1">
        <f>Inputs!$C$10*(1-Inputs!$C$12)*(1+Inputs!$C$9)^(Output!$A276-1)</f>
        <v>0</v>
      </c>
      <c r="J276" s="1">
        <f>Inputs!$C$13*Inputs!$C$8*(1+Inputs!$C$9)^(Output!A276-1)</f>
        <v>365.657589990215</v>
      </c>
      <c r="K276" s="1">
        <f>'Key Variables'!$B$3*(1+Inputs!$C$16)^(Output!A276-1)</f>
        <v>878.214062394524</v>
      </c>
      <c r="L276" s="1">
        <f>'Key Variables'!$B$4*(1+Inputs!$C$18)^(Output!$A276-1)</f>
        <v>127.740227257385</v>
      </c>
      <c r="M276" s="1">
        <f>'Key Variables'!$B$5*(1+Inputs!$C$20)^(Output!$A276-1)</f>
        <v>479.025852215195</v>
      </c>
      <c r="N276" s="1">
        <f>'Key Variables'!$B$6*(1+Inputs!$C$22)^(Output!$A276-1)</f>
        <v>159.675284071732</v>
      </c>
      <c r="O276" s="1">
        <f>'Key Variables'!$B$7*(1+Inputs!$C$24)^(Output!$A276-1)</f>
        <v>31.9350568143463</v>
      </c>
      <c r="P276" s="1">
        <f t="shared" si="272"/>
        <v>5124.64069106482</v>
      </c>
    </row>
    <row r="277" spans="1:16">
      <c r="A277">
        <f t="shared" si="286"/>
        <v>23</v>
      </c>
      <c r="B277" s="8">
        <f t="shared" si="273"/>
        <v>276</v>
      </c>
      <c r="C277" s="7">
        <f>IF($A277&gt;Inputs!$C$5,0,C276)</f>
        <v>2026.74123930352</v>
      </c>
      <c r="D277" s="7">
        <f t="shared" si="274"/>
        <v>147281.466012098</v>
      </c>
      <c r="E277" s="7">
        <f>D277*Inputs!$C$4/12</f>
        <v>552.305497545366</v>
      </c>
      <c r="F277" s="7">
        <f t="shared" ref="F277:G277" si="293">C277-E277</f>
        <v>1474.43574175816</v>
      </c>
      <c r="G277" s="7">
        <f t="shared" si="293"/>
        <v>145807.030270339</v>
      </c>
      <c r="H277" s="1">
        <f>Inputs!$C$8*(1-Inputs!$C$12)*(1+Inputs!$C$9)^(Output!A277-1)</f>
        <v>7166.88876380822</v>
      </c>
      <c r="I277" s="1">
        <f>Inputs!$C$10*(1-Inputs!$C$12)*(1+Inputs!$C$9)^(Output!$A277-1)</f>
        <v>0</v>
      </c>
      <c r="J277" s="1">
        <f>Inputs!$C$13*Inputs!$C$8*(1+Inputs!$C$9)^(Output!A277-1)</f>
        <v>365.657589990215</v>
      </c>
      <c r="K277" s="1">
        <f>'Key Variables'!$B$3*(1+Inputs!$C$16)^(Output!A277-1)</f>
        <v>878.214062394524</v>
      </c>
      <c r="L277" s="1">
        <f>'Key Variables'!$B$4*(1+Inputs!$C$18)^(Output!$A277-1)</f>
        <v>127.740227257385</v>
      </c>
      <c r="M277" s="1">
        <f>'Key Variables'!$B$5*(1+Inputs!$C$20)^(Output!$A277-1)</f>
        <v>479.025852215195</v>
      </c>
      <c r="N277" s="1">
        <f>'Key Variables'!$B$6*(1+Inputs!$C$22)^(Output!$A277-1)</f>
        <v>159.675284071732</v>
      </c>
      <c r="O277" s="1">
        <f>'Key Variables'!$B$7*(1+Inputs!$C$24)^(Output!$A277-1)</f>
        <v>31.9350568143463</v>
      </c>
      <c r="P277" s="1">
        <f t="shared" si="272"/>
        <v>5124.64069106482</v>
      </c>
    </row>
    <row r="278" spans="1:16">
      <c r="A278">
        <f t="shared" si="286"/>
        <v>24</v>
      </c>
      <c r="B278" s="8">
        <f t="shared" si="273"/>
        <v>277</v>
      </c>
      <c r="C278" s="7">
        <f>IF($A278&gt;Inputs!$C$5,0,C277)</f>
        <v>2026.74123930352</v>
      </c>
      <c r="D278" s="7">
        <f t="shared" si="274"/>
        <v>145807.030270339</v>
      </c>
      <c r="E278" s="7">
        <f>D278*Inputs!$C$4/12</f>
        <v>546.776363513773</v>
      </c>
      <c r="F278" s="7">
        <f t="shared" ref="F278:G278" si="294">C278-E278</f>
        <v>1479.96487578975</v>
      </c>
      <c r="G278" s="7">
        <f t="shared" si="294"/>
        <v>144327.06539455</v>
      </c>
      <c r="H278" s="1">
        <f>Inputs!$C$8*(1-Inputs!$C$12)*(1+Inputs!$C$9)^(Output!A278-1)</f>
        <v>7525.23320199864</v>
      </c>
      <c r="I278" s="1">
        <f>Inputs!$C$10*(1-Inputs!$C$12)*(1+Inputs!$C$9)^(Output!$A278-1)</f>
        <v>0</v>
      </c>
      <c r="J278" s="1">
        <f>Inputs!$C$13*Inputs!$C$8*(1+Inputs!$C$9)^(Output!A278-1)</f>
        <v>383.940469489726</v>
      </c>
      <c r="K278" s="1">
        <f>'Key Variables'!$B$3*(1+Inputs!$C$16)^(Output!A278-1)</f>
        <v>904.56048426636</v>
      </c>
      <c r="L278" s="1">
        <f>'Key Variables'!$B$4*(1+Inputs!$C$18)^(Output!$A278-1)</f>
        <v>131.572434075107</v>
      </c>
      <c r="M278" s="1">
        <f>'Key Variables'!$B$5*(1+Inputs!$C$20)^(Output!$A278-1)</f>
        <v>493.396627781651</v>
      </c>
      <c r="N278" s="1">
        <f>'Key Variables'!$B$6*(1+Inputs!$C$22)^(Output!$A278-1)</f>
        <v>164.465542593884</v>
      </c>
      <c r="O278" s="1">
        <f>'Key Variables'!$B$7*(1+Inputs!$C$24)^(Output!$A278-1)</f>
        <v>32.8931085187767</v>
      </c>
      <c r="P278" s="1">
        <f t="shared" si="272"/>
        <v>5414.40453527313</v>
      </c>
    </row>
    <row r="279" spans="1:16">
      <c r="A279">
        <f t="shared" si="286"/>
        <v>24</v>
      </c>
      <c r="B279" s="8">
        <f t="shared" si="273"/>
        <v>278</v>
      </c>
      <c r="C279" s="7">
        <f>IF($A279&gt;Inputs!$C$5,0,C278)</f>
        <v>2026.74123930352</v>
      </c>
      <c r="D279" s="7">
        <f t="shared" si="274"/>
        <v>144327.06539455</v>
      </c>
      <c r="E279" s="7">
        <f>D279*Inputs!$C$4/12</f>
        <v>541.226495229561</v>
      </c>
      <c r="F279" s="7">
        <f t="shared" ref="F279:G279" si="295">C279-E279</f>
        <v>1485.51474407396</v>
      </c>
      <c r="G279" s="7">
        <f t="shared" si="295"/>
        <v>142841.550650476</v>
      </c>
      <c r="H279" s="1">
        <f>Inputs!$C$8*(1-Inputs!$C$12)*(1+Inputs!$C$9)^(Output!A279-1)</f>
        <v>7525.23320199864</v>
      </c>
      <c r="I279" s="1">
        <f>Inputs!$C$10*(1-Inputs!$C$12)*(1+Inputs!$C$9)^(Output!$A279-1)</f>
        <v>0</v>
      </c>
      <c r="J279" s="1">
        <f>Inputs!$C$13*Inputs!$C$8*(1+Inputs!$C$9)^(Output!A279-1)</f>
        <v>383.940469489726</v>
      </c>
      <c r="K279" s="1">
        <f>'Key Variables'!$B$3*(1+Inputs!$C$16)^(Output!A279-1)</f>
        <v>904.56048426636</v>
      </c>
      <c r="L279" s="1">
        <f>'Key Variables'!$B$4*(1+Inputs!$C$18)^(Output!$A279-1)</f>
        <v>131.572434075107</v>
      </c>
      <c r="M279" s="1">
        <f>'Key Variables'!$B$5*(1+Inputs!$C$20)^(Output!$A279-1)</f>
        <v>493.396627781651</v>
      </c>
      <c r="N279" s="1">
        <f>'Key Variables'!$B$6*(1+Inputs!$C$22)^(Output!$A279-1)</f>
        <v>164.465542593884</v>
      </c>
      <c r="O279" s="1">
        <f>'Key Variables'!$B$7*(1+Inputs!$C$24)^(Output!$A279-1)</f>
        <v>32.8931085187767</v>
      </c>
      <c r="P279" s="1">
        <f t="shared" si="272"/>
        <v>5414.40453527313</v>
      </c>
    </row>
    <row r="280" spans="1:16">
      <c r="A280">
        <f t="shared" si="286"/>
        <v>24</v>
      </c>
      <c r="B280" s="8">
        <f t="shared" si="273"/>
        <v>279</v>
      </c>
      <c r="C280" s="7">
        <f>IF($A280&gt;Inputs!$C$5,0,C279)</f>
        <v>2026.74123930352</v>
      </c>
      <c r="D280" s="7">
        <f t="shared" si="274"/>
        <v>142841.550650476</v>
      </c>
      <c r="E280" s="7">
        <f>D280*Inputs!$C$4/12</f>
        <v>535.655814939284</v>
      </c>
      <c r="F280" s="7">
        <f t="shared" ref="F280:G280" si="296">C280-E280</f>
        <v>1491.08542436424</v>
      </c>
      <c r="G280" s="7">
        <f t="shared" si="296"/>
        <v>141350.465226112</v>
      </c>
      <c r="H280" s="1">
        <f>Inputs!$C$8*(1-Inputs!$C$12)*(1+Inputs!$C$9)^(Output!A280-1)</f>
        <v>7525.23320199864</v>
      </c>
      <c r="I280" s="1">
        <f>Inputs!$C$10*(1-Inputs!$C$12)*(1+Inputs!$C$9)^(Output!$A280-1)</f>
        <v>0</v>
      </c>
      <c r="J280" s="1">
        <f>Inputs!$C$13*Inputs!$C$8*(1+Inputs!$C$9)^(Output!A280-1)</f>
        <v>383.940469489726</v>
      </c>
      <c r="K280" s="1">
        <f>'Key Variables'!$B$3*(1+Inputs!$C$16)^(Output!A280-1)</f>
        <v>904.56048426636</v>
      </c>
      <c r="L280" s="1">
        <f>'Key Variables'!$B$4*(1+Inputs!$C$18)^(Output!$A280-1)</f>
        <v>131.572434075107</v>
      </c>
      <c r="M280" s="1">
        <f>'Key Variables'!$B$5*(1+Inputs!$C$20)^(Output!$A280-1)</f>
        <v>493.396627781651</v>
      </c>
      <c r="N280" s="1">
        <f>'Key Variables'!$B$6*(1+Inputs!$C$22)^(Output!$A280-1)</f>
        <v>164.465542593884</v>
      </c>
      <c r="O280" s="1">
        <f>'Key Variables'!$B$7*(1+Inputs!$C$24)^(Output!$A280-1)</f>
        <v>32.8931085187767</v>
      </c>
      <c r="P280" s="1">
        <f t="shared" si="272"/>
        <v>5414.40453527313</v>
      </c>
    </row>
    <row r="281" spans="1:16">
      <c r="A281">
        <f t="shared" si="286"/>
        <v>24</v>
      </c>
      <c r="B281" s="8">
        <f t="shared" si="273"/>
        <v>280</v>
      </c>
      <c r="C281" s="7">
        <f>IF($A281&gt;Inputs!$C$5,0,C280)</f>
        <v>2026.74123930352</v>
      </c>
      <c r="D281" s="7">
        <f t="shared" si="274"/>
        <v>141350.465226112</v>
      </c>
      <c r="E281" s="7">
        <f>D281*Inputs!$C$4/12</f>
        <v>530.064244597918</v>
      </c>
      <c r="F281" s="7">
        <f t="shared" ref="F281:G281" si="297">C281-E281</f>
        <v>1496.6769947056</v>
      </c>
      <c r="G281" s="7">
        <f t="shared" si="297"/>
        <v>139853.788231406</v>
      </c>
      <c r="H281" s="1">
        <f>Inputs!$C$8*(1-Inputs!$C$12)*(1+Inputs!$C$9)^(Output!A281-1)</f>
        <v>7525.23320199864</v>
      </c>
      <c r="I281" s="1">
        <f>Inputs!$C$10*(1-Inputs!$C$12)*(1+Inputs!$C$9)^(Output!$A281-1)</f>
        <v>0</v>
      </c>
      <c r="J281" s="1">
        <f>Inputs!$C$13*Inputs!$C$8*(1+Inputs!$C$9)^(Output!A281-1)</f>
        <v>383.940469489726</v>
      </c>
      <c r="K281" s="1">
        <f>'Key Variables'!$B$3*(1+Inputs!$C$16)^(Output!A281-1)</f>
        <v>904.56048426636</v>
      </c>
      <c r="L281" s="1">
        <f>'Key Variables'!$B$4*(1+Inputs!$C$18)^(Output!$A281-1)</f>
        <v>131.572434075107</v>
      </c>
      <c r="M281" s="1">
        <f>'Key Variables'!$B$5*(1+Inputs!$C$20)^(Output!$A281-1)</f>
        <v>493.396627781651</v>
      </c>
      <c r="N281" s="1">
        <f>'Key Variables'!$B$6*(1+Inputs!$C$22)^(Output!$A281-1)</f>
        <v>164.465542593884</v>
      </c>
      <c r="O281" s="1">
        <f>'Key Variables'!$B$7*(1+Inputs!$C$24)^(Output!$A281-1)</f>
        <v>32.8931085187767</v>
      </c>
      <c r="P281" s="1">
        <f t="shared" si="272"/>
        <v>5414.40453527313</v>
      </c>
    </row>
    <row r="282" spans="1:16">
      <c r="A282">
        <f t="shared" si="286"/>
        <v>24</v>
      </c>
      <c r="B282" s="8">
        <f t="shared" si="273"/>
        <v>281</v>
      </c>
      <c r="C282" s="7">
        <f>IF($A282&gt;Inputs!$C$5,0,C281)</f>
        <v>2026.74123930352</v>
      </c>
      <c r="D282" s="7">
        <f t="shared" si="274"/>
        <v>139853.788231406</v>
      </c>
      <c r="E282" s="7">
        <f>D282*Inputs!$C$4/12</f>
        <v>524.451705867772</v>
      </c>
      <c r="F282" s="7">
        <f t="shared" ref="F282:G282" si="298">C282-E282</f>
        <v>1502.28953343575</v>
      </c>
      <c r="G282" s="7">
        <f t="shared" si="298"/>
        <v>138351.49869797</v>
      </c>
      <c r="H282" s="1">
        <f>Inputs!$C$8*(1-Inputs!$C$12)*(1+Inputs!$C$9)^(Output!A282-1)</f>
        <v>7525.23320199864</v>
      </c>
      <c r="I282" s="1">
        <f>Inputs!$C$10*(1-Inputs!$C$12)*(1+Inputs!$C$9)^(Output!$A282-1)</f>
        <v>0</v>
      </c>
      <c r="J282" s="1">
        <f>Inputs!$C$13*Inputs!$C$8*(1+Inputs!$C$9)^(Output!A282-1)</f>
        <v>383.940469489726</v>
      </c>
      <c r="K282" s="1">
        <f>'Key Variables'!$B$3*(1+Inputs!$C$16)^(Output!A282-1)</f>
        <v>904.56048426636</v>
      </c>
      <c r="L282" s="1">
        <f>'Key Variables'!$B$4*(1+Inputs!$C$18)^(Output!$A282-1)</f>
        <v>131.572434075107</v>
      </c>
      <c r="M282" s="1">
        <f>'Key Variables'!$B$5*(1+Inputs!$C$20)^(Output!$A282-1)</f>
        <v>493.396627781651</v>
      </c>
      <c r="N282" s="1">
        <f>'Key Variables'!$B$6*(1+Inputs!$C$22)^(Output!$A282-1)</f>
        <v>164.465542593884</v>
      </c>
      <c r="O282" s="1">
        <f>'Key Variables'!$B$7*(1+Inputs!$C$24)^(Output!$A282-1)</f>
        <v>32.8931085187767</v>
      </c>
      <c r="P282" s="1">
        <f t="shared" si="272"/>
        <v>5414.40453527313</v>
      </c>
    </row>
    <row r="283" spans="1:16">
      <c r="A283">
        <f t="shared" si="286"/>
        <v>24</v>
      </c>
      <c r="B283" s="8">
        <f t="shared" si="273"/>
        <v>282</v>
      </c>
      <c r="C283" s="7">
        <f>IF($A283&gt;Inputs!$C$5,0,C282)</f>
        <v>2026.74123930352</v>
      </c>
      <c r="D283" s="7">
        <f t="shared" si="274"/>
        <v>138351.49869797</v>
      </c>
      <c r="E283" s="7">
        <f>D283*Inputs!$C$4/12</f>
        <v>518.818120117388</v>
      </c>
      <c r="F283" s="7">
        <f t="shared" ref="F283:G283" si="299">C283-E283</f>
        <v>1507.92311918613</v>
      </c>
      <c r="G283" s="7">
        <f t="shared" si="299"/>
        <v>136843.575578784</v>
      </c>
      <c r="H283" s="1">
        <f>Inputs!$C$8*(1-Inputs!$C$12)*(1+Inputs!$C$9)^(Output!A283-1)</f>
        <v>7525.23320199864</v>
      </c>
      <c r="I283" s="1">
        <f>Inputs!$C$10*(1-Inputs!$C$12)*(1+Inputs!$C$9)^(Output!$A283-1)</f>
        <v>0</v>
      </c>
      <c r="J283" s="1">
        <f>Inputs!$C$13*Inputs!$C$8*(1+Inputs!$C$9)^(Output!A283-1)</f>
        <v>383.940469489726</v>
      </c>
      <c r="K283" s="1">
        <f>'Key Variables'!$B$3*(1+Inputs!$C$16)^(Output!A283-1)</f>
        <v>904.56048426636</v>
      </c>
      <c r="L283" s="1">
        <f>'Key Variables'!$B$4*(1+Inputs!$C$18)^(Output!$A283-1)</f>
        <v>131.572434075107</v>
      </c>
      <c r="M283" s="1">
        <f>'Key Variables'!$B$5*(1+Inputs!$C$20)^(Output!$A283-1)</f>
        <v>493.396627781651</v>
      </c>
      <c r="N283" s="1">
        <f>'Key Variables'!$B$6*(1+Inputs!$C$22)^(Output!$A283-1)</f>
        <v>164.465542593884</v>
      </c>
      <c r="O283" s="1">
        <f>'Key Variables'!$B$7*(1+Inputs!$C$24)^(Output!$A283-1)</f>
        <v>32.8931085187767</v>
      </c>
      <c r="P283" s="1">
        <f t="shared" si="272"/>
        <v>5414.40453527313</v>
      </c>
    </row>
    <row r="284" spans="1:16">
      <c r="A284">
        <f t="shared" si="286"/>
        <v>24</v>
      </c>
      <c r="B284" s="8">
        <f t="shared" si="273"/>
        <v>283</v>
      </c>
      <c r="C284" s="7">
        <f>IF($A284&gt;Inputs!$C$5,0,C283)</f>
        <v>2026.74123930352</v>
      </c>
      <c r="D284" s="7">
        <f t="shared" si="274"/>
        <v>136843.575578784</v>
      </c>
      <c r="E284" s="7">
        <f>D284*Inputs!$C$4/12</f>
        <v>513.16340842044</v>
      </c>
      <c r="F284" s="7">
        <f t="shared" ref="F284:G284" si="300">C284-E284</f>
        <v>1513.57783088308</v>
      </c>
      <c r="G284" s="7">
        <f t="shared" si="300"/>
        <v>135329.997747901</v>
      </c>
      <c r="H284" s="1">
        <f>Inputs!$C$8*(1-Inputs!$C$12)*(1+Inputs!$C$9)^(Output!A284-1)</f>
        <v>7525.23320199864</v>
      </c>
      <c r="I284" s="1">
        <f>Inputs!$C$10*(1-Inputs!$C$12)*(1+Inputs!$C$9)^(Output!$A284-1)</f>
        <v>0</v>
      </c>
      <c r="J284" s="1">
        <f>Inputs!$C$13*Inputs!$C$8*(1+Inputs!$C$9)^(Output!A284-1)</f>
        <v>383.940469489726</v>
      </c>
      <c r="K284" s="1">
        <f>'Key Variables'!$B$3*(1+Inputs!$C$16)^(Output!A284-1)</f>
        <v>904.56048426636</v>
      </c>
      <c r="L284" s="1">
        <f>'Key Variables'!$B$4*(1+Inputs!$C$18)^(Output!$A284-1)</f>
        <v>131.572434075107</v>
      </c>
      <c r="M284" s="1">
        <f>'Key Variables'!$B$5*(1+Inputs!$C$20)^(Output!$A284-1)</f>
        <v>493.396627781651</v>
      </c>
      <c r="N284" s="1">
        <f>'Key Variables'!$B$6*(1+Inputs!$C$22)^(Output!$A284-1)</f>
        <v>164.465542593884</v>
      </c>
      <c r="O284" s="1">
        <f>'Key Variables'!$B$7*(1+Inputs!$C$24)^(Output!$A284-1)</f>
        <v>32.8931085187767</v>
      </c>
      <c r="P284" s="1">
        <f t="shared" si="272"/>
        <v>5414.40453527313</v>
      </c>
    </row>
    <row r="285" spans="1:16">
      <c r="A285">
        <f t="shared" si="286"/>
        <v>24</v>
      </c>
      <c r="B285" s="8">
        <f t="shared" si="273"/>
        <v>284</v>
      </c>
      <c r="C285" s="7">
        <f>IF($A285&gt;Inputs!$C$5,0,C284)</f>
        <v>2026.74123930352</v>
      </c>
      <c r="D285" s="7">
        <f t="shared" si="274"/>
        <v>135329.997747901</v>
      </c>
      <c r="E285" s="7">
        <f>D285*Inputs!$C$4/12</f>
        <v>507.487491554629</v>
      </c>
      <c r="F285" s="7">
        <f t="shared" ref="F285:G285" si="301">C285-E285</f>
        <v>1519.25374774889</v>
      </c>
      <c r="G285" s="7">
        <f t="shared" si="301"/>
        <v>133810.744000152</v>
      </c>
      <c r="H285" s="1">
        <f>Inputs!$C$8*(1-Inputs!$C$12)*(1+Inputs!$C$9)^(Output!A285-1)</f>
        <v>7525.23320199864</v>
      </c>
      <c r="I285" s="1">
        <f>Inputs!$C$10*(1-Inputs!$C$12)*(1+Inputs!$C$9)^(Output!$A285-1)</f>
        <v>0</v>
      </c>
      <c r="J285" s="1">
        <f>Inputs!$C$13*Inputs!$C$8*(1+Inputs!$C$9)^(Output!A285-1)</f>
        <v>383.940469489726</v>
      </c>
      <c r="K285" s="1">
        <f>'Key Variables'!$B$3*(1+Inputs!$C$16)^(Output!A285-1)</f>
        <v>904.56048426636</v>
      </c>
      <c r="L285" s="1">
        <f>'Key Variables'!$B$4*(1+Inputs!$C$18)^(Output!$A285-1)</f>
        <v>131.572434075107</v>
      </c>
      <c r="M285" s="1">
        <f>'Key Variables'!$B$5*(1+Inputs!$C$20)^(Output!$A285-1)</f>
        <v>493.396627781651</v>
      </c>
      <c r="N285" s="1">
        <f>'Key Variables'!$B$6*(1+Inputs!$C$22)^(Output!$A285-1)</f>
        <v>164.465542593884</v>
      </c>
      <c r="O285" s="1">
        <f>'Key Variables'!$B$7*(1+Inputs!$C$24)^(Output!$A285-1)</f>
        <v>32.8931085187767</v>
      </c>
      <c r="P285" s="1">
        <f t="shared" si="272"/>
        <v>5414.40453527313</v>
      </c>
    </row>
    <row r="286" spans="1:16">
      <c r="A286">
        <f t="shared" si="286"/>
        <v>24</v>
      </c>
      <c r="B286" s="8">
        <f t="shared" si="273"/>
        <v>285</v>
      </c>
      <c r="C286" s="7">
        <f>IF($A286&gt;Inputs!$C$5,0,C285)</f>
        <v>2026.74123930352</v>
      </c>
      <c r="D286" s="7">
        <f t="shared" si="274"/>
        <v>133810.744000152</v>
      </c>
      <c r="E286" s="7">
        <f>D286*Inputs!$C$4/12</f>
        <v>501.79029000057</v>
      </c>
      <c r="F286" s="7">
        <f t="shared" ref="F286:G286" si="302">C286-E286</f>
        <v>1524.95094930295</v>
      </c>
      <c r="G286" s="7">
        <f t="shared" si="302"/>
        <v>132285.793050849</v>
      </c>
      <c r="H286" s="1">
        <f>Inputs!$C$8*(1-Inputs!$C$12)*(1+Inputs!$C$9)^(Output!A286-1)</f>
        <v>7525.23320199864</v>
      </c>
      <c r="I286" s="1">
        <f>Inputs!$C$10*(1-Inputs!$C$12)*(1+Inputs!$C$9)^(Output!$A286-1)</f>
        <v>0</v>
      </c>
      <c r="J286" s="1">
        <f>Inputs!$C$13*Inputs!$C$8*(1+Inputs!$C$9)^(Output!A286-1)</f>
        <v>383.940469489726</v>
      </c>
      <c r="K286" s="1">
        <f>'Key Variables'!$B$3*(1+Inputs!$C$16)^(Output!A286-1)</f>
        <v>904.56048426636</v>
      </c>
      <c r="L286" s="1">
        <f>'Key Variables'!$B$4*(1+Inputs!$C$18)^(Output!$A286-1)</f>
        <v>131.572434075107</v>
      </c>
      <c r="M286" s="1">
        <f>'Key Variables'!$B$5*(1+Inputs!$C$20)^(Output!$A286-1)</f>
        <v>493.396627781651</v>
      </c>
      <c r="N286" s="1">
        <f>'Key Variables'!$B$6*(1+Inputs!$C$22)^(Output!$A286-1)</f>
        <v>164.465542593884</v>
      </c>
      <c r="O286" s="1">
        <f>'Key Variables'!$B$7*(1+Inputs!$C$24)^(Output!$A286-1)</f>
        <v>32.8931085187767</v>
      </c>
      <c r="P286" s="1">
        <f t="shared" si="272"/>
        <v>5414.40453527313</v>
      </c>
    </row>
    <row r="287" spans="1:16">
      <c r="A287">
        <f t="shared" si="286"/>
        <v>24</v>
      </c>
      <c r="B287" s="8">
        <f t="shared" si="273"/>
        <v>286</v>
      </c>
      <c r="C287" s="7">
        <f>IF($A287&gt;Inputs!$C$5,0,C286)</f>
        <v>2026.74123930352</v>
      </c>
      <c r="D287" s="7">
        <f t="shared" si="274"/>
        <v>132285.793050849</v>
      </c>
      <c r="E287" s="7">
        <f>D287*Inputs!$C$4/12</f>
        <v>496.071723940684</v>
      </c>
      <c r="F287" s="7">
        <f t="shared" ref="F287:G287" si="303">C287-E287</f>
        <v>1530.66951536284</v>
      </c>
      <c r="G287" s="7">
        <f t="shared" si="303"/>
        <v>130755.123535486</v>
      </c>
      <c r="H287" s="1">
        <f>Inputs!$C$8*(1-Inputs!$C$12)*(1+Inputs!$C$9)^(Output!A287-1)</f>
        <v>7525.23320199864</v>
      </c>
      <c r="I287" s="1">
        <f>Inputs!$C$10*(1-Inputs!$C$12)*(1+Inputs!$C$9)^(Output!$A287-1)</f>
        <v>0</v>
      </c>
      <c r="J287" s="1">
        <f>Inputs!$C$13*Inputs!$C$8*(1+Inputs!$C$9)^(Output!A287-1)</f>
        <v>383.940469489726</v>
      </c>
      <c r="K287" s="1">
        <f>'Key Variables'!$B$3*(1+Inputs!$C$16)^(Output!A287-1)</f>
        <v>904.56048426636</v>
      </c>
      <c r="L287" s="1">
        <f>'Key Variables'!$B$4*(1+Inputs!$C$18)^(Output!$A287-1)</f>
        <v>131.572434075107</v>
      </c>
      <c r="M287" s="1">
        <f>'Key Variables'!$B$5*(1+Inputs!$C$20)^(Output!$A287-1)</f>
        <v>493.396627781651</v>
      </c>
      <c r="N287" s="1">
        <f>'Key Variables'!$B$6*(1+Inputs!$C$22)^(Output!$A287-1)</f>
        <v>164.465542593884</v>
      </c>
      <c r="O287" s="1">
        <f>'Key Variables'!$B$7*(1+Inputs!$C$24)^(Output!$A287-1)</f>
        <v>32.8931085187767</v>
      </c>
      <c r="P287" s="1">
        <f t="shared" si="272"/>
        <v>5414.40453527313</v>
      </c>
    </row>
    <row r="288" spans="1:16">
      <c r="A288">
        <f t="shared" si="286"/>
        <v>24</v>
      </c>
      <c r="B288" s="8">
        <f t="shared" si="273"/>
        <v>287</v>
      </c>
      <c r="C288" s="7">
        <f>IF($A288&gt;Inputs!$C$5,0,C287)</f>
        <v>2026.74123930352</v>
      </c>
      <c r="D288" s="7">
        <f t="shared" si="274"/>
        <v>130755.123535486</v>
      </c>
      <c r="E288" s="7">
        <f>D288*Inputs!$C$4/12</f>
        <v>490.331713258074</v>
      </c>
      <c r="F288" s="7">
        <f t="shared" ref="F288:G288" si="304">C288-E288</f>
        <v>1536.40952604545</v>
      </c>
      <c r="G288" s="7">
        <f t="shared" si="304"/>
        <v>129218.714009441</v>
      </c>
      <c r="H288" s="1">
        <f>Inputs!$C$8*(1-Inputs!$C$12)*(1+Inputs!$C$9)^(Output!A288-1)</f>
        <v>7525.23320199864</v>
      </c>
      <c r="I288" s="1">
        <f>Inputs!$C$10*(1-Inputs!$C$12)*(1+Inputs!$C$9)^(Output!$A288-1)</f>
        <v>0</v>
      </c>
      <c r="J288" s="1">
        <f>Inputs!$C$13*Inputs!$C$8*(1+Inputs!$C$9)^(Output!A288-1)</f>
        <v>383.940469489726</v>
      </c>
      <c r="K288" s="1">
        <f>'Key Variables'!$B$3*(1+Inputs!$C$16)^(Output!A288-1)</f>
        <v>904.56048426636</v>
      </c>
      <c r="L288" s="1">
        <f>'Key Variables'!$B$4*(1+Inputs!$C$18)^(Output!$A288-1)</f>
        <v>131.572434075107</v>
      </c>
      <c r="M288" s="1">
        <f>'Key Variables'!$B$5*(1+Inputs!$C$20)^(Output!$A288-1)</f>
        <v>493.396627781651</v>
      </c>
      <c r="N288" s="1">
        <f>'Key Variables'!$B$6*(1+Inputs!$C$22)^(Output!$A288-1)</f>
        <v>164.465542593884</v>
      </c>
      <c r="O288" s="1">
        <f>'Key Variables'!$B$7*(1+Inputs!$C$24)^(Output!$A288-1)</f>
        <v>32.8931085187767</v>
      </c>
      <c r="P288" s="1">
        <f t="shared" si="272"/>
        <v>5414.40453527313</v>
      </c>
    </row>
    <row r="289" spans="1:16">
      <c r="A289">
        <f t="shared" si="286"/>
        <v>24</v>
      </c>
      <c r="B289" s="8">
        <f t="shared" si="273"/>
        <v>288</v>
      </c>
      <c r="C289" s="7">
        <f>IF($A289&gt;Inputs!$C$5,0,C288)</f>
        <v>2026.74123930352</v>
      </c>
      <c r="D289" s="7">
        <f t="shared" si="274"/>
        <v>129218.714009441</v>
      </c>
      <c r="E289" s="7">
        <f>D289*Inputs!$C$4/12</f>
        <v>484.570177535403</v>
      </c>
      <c r="F289" s="7">
        <f t="shared" ref="F289:G289" si="305">C289-E289</f>
        <v>1542.17106176812</v>
      </c>
      <c r="G289" s="7">
        <f t="shared" si="305"/>
        <v>127676.542947673</v>
      </c>
      <c r="H289" s="1">
        <f>Inputs!$C$8*(1-Inputs!$C$12)*(1+Inputs!$C$9)^(Output!A289-1)</f>
        <v>7525.23320199864</v>
      </c>
      <c r="I289" s="1">
        <f>Inputs!$C$10*(1-Inputs!$C$12)*(1+Inputs!$C$9)^(Output!$A289-1)</f>
        <v>0</v>
      </c>
      <c r="J289" s="1">
        <f>Inputs!$C$13*Inputs!$C$8*(1+Inputs!$C$9)^(Output!A289-1)</f>
        <v>383.940469489726</v>
      </c>
      <c r="K289" s="1">
        <f>'Key Variables'!$B$3*(1+Inputs!$C$16)^(Output!A289-1)</f>
        <v>904.56048426636</v>
      </c>
      <c r="L289" s="1">
        <f>'Key Variables'!$B$4*(1+Inputs!$C$18)^(Output!$A289-1)</f>
        <v>131.572434075107</v>
      </c>
      <c r="M289" s="1">
        <f>'Key Variables'!$B$5*(1+Inputs!$C$20)^(Output!$A289-1)</f>
        <v>493.396627781651</v>
      </c>
      <c r="N289" s="1">
        <f>'Key Variables'!$B$6*(1+Inputs!$C$22)^(Output!$A289-1)</f>
        <v>164.465542593884</v>
      </c>
      <c r="O289" s="1">
        <f>'Key Variables'!$B$7*(1+Inputs!$C$24)^(Output!$A289-1)</f>
        <v>32.8931085187767</v>
      </c>
      <c r="P289" s="1">
        <f t="shared" si="272"/>
        <v>5414.40453527313</v>
      </c>
    </row>
    <row r="290" spans="1:16">
      <c r="A290">
        <f t="shared" si="286"/>
        <v>25</v>
      </c>
      <c r="B290" s="8">
        <f t="shared" si="273"/>
        <v>289</v>
      </c>
      <c r="C290" s="7">
        <f>IF($A290&gt;Inputs!$C$5,0,C289)</f>
        <v>2026.74123930352</v>
      </c>
      <c r="D290" s="7">
        <f t="shared" si="274"/>
        <v>127676.542947673</v>
      </c>
      <c r="E290" s="7">
        <f>D290*Inputs!$C$4/12</f>
        <v>478.787036053773</v>
      </c>
      <c r="F290" s="7">
        <f t="shared" ref="F290:G290" si="306">C290-E290</f>
        <v>1547.95420324975</v>
      </c>
      <c r="G290" s="7">
        <f t="shared" si="306"/>
        <v>126128.588744423</v>
      </c>
      <c r="H290" s="1">
        <f>Inputs!$C$8*(1-Inputs!$C$12)*(1+Inputs!$C$9)^(Output!A290-1)</f>
        <v>7901.49486209857</v>
      </c>
      <c r="I290" s="1">
        <f>Inputs!$C$10*(1-Inputs!$C$12)*(1+Inputs!$C$9)^(Output!$A290-1)</f>
        <v>0</v>
      </c>
      <c r="J290" s="1">
        <f>Inputs!$C$13*Inputs!$C$8*(1+Inputs!$C$9)^(Output!A290-1)</f>
        <v>403.137492964213</v>
      </c>
      <c r="K290" s="1">
        <f>'Key Variables'!$B$3*(1+Inputs!$C$16)^(Output!A290-1)</f>
        <v>931.697298794351</v>
      </c>
      <c r="L290" s="1">
        <f>'Key Variables'!$B$4*(1+Inputs!$C$18)^(Output!$A290-1)</f>
        <v>135.51960709736</v>
      </c>
      <c r="M290" s="1">
        <f>'Key Variables'!$B$5*(1+Inputs!$C$20)^(Output!$A290-1)</f>
        <v>508.1985266151</v>
      </c>
      <c r="N290" s="1">
        <f>'Key Variables'!$B$6*(1+Inputs!$C$22)^(Output!$A290-1)</f>
        <v>169.3995088717</v>
      </c>
      <c r="O290" s="1">
        <f>'Key Variables'!$B$7*(1+Inputs!$C$24)^(Output!$A290-1)</f>
        <v>33.87990177434</v>
      </c>
      <c r="P290" s="1">
        <f t="shared" si="272"/>
        <v>5719.6625259815</v>
      </c>
    </row>
    <row r="291" spans="1:16">
      <c r="A291">
        <f t="shared" si="286"/>
        <v>25</v>
      </c>
      <c r="B291" s="8">
        <f t="shared" si="273"/>
        <v>290</v>
      </c>
      <c r="C291" s="7">
        <f>IF($A291&gt;Inputs!$C$5,0,C290)</f>
        <v>2026.74123930352</v>
      </c>
      <c r="D291" s="7">
        <f t="shared" si="274"/>
        <v>126128.588744423</v>
      </c>
      <c r="E291" s="7">
        <f>D291*Inputs!$C$4/12</f>
        <v>472.982207791586</v>
      </c>
      <c r="F291" s="7">
        <f t="shared" ref="F291:G291" si="307">C291-E291</f>
        <v>1553.75903151194</v>
      </c>
      <c r="G291" s="7">
        <f t="shared" si="307"/>
        <v>124574.829712911</v>
      </c>
      <c r="H291" s="1">
        <f>Inputs!$C$8*(1-Inputs!$C$12)*(1+Inputs!$C$9)^(Output!A291-1)</f>
        <v>7901.49486209857</v>
      </c>
      <c r="I291" s="1">
        <f>Inputs!$C$10*(1-Inputs!$C$12)*(1+Inputs!$C$9)^(Output!$A291-1)</f>
        <v>0</v>
      </c>
      <c r="J291" s="1">
        <f>Inputs!$C$13*Inputs!$C$8*(1+Inputs!$C$9)^(Output!A291-1)</f>
        <v>403.137492964213</v>
      </c>
      <c r="K291" s="1">
        <f>'Key Variables'!$B$3*(1+Inputs!$C$16)^(Output!A291-1)</f>
        <v>931.697298794351</v>
      </c>
      <c r="L291" s="1">
        <f>'Key Variables'!$B$4*(1+Inputs!$C$18)^(Output!$A291-1)</f>
        <v>135.51960709736</v>
      </c>
      <c r="M291" s="1">
        <f>'Key Variables'!$B$5*(1+Inputs!$C$20)^(Output!$A291-1)</f>
        <v>508.1985266151</v>
      </c>
      <c r="N291" s="1">
        <f>'Key Variables'!$B$6*(1+Inputs!$C$22)^(Output!$A291-1)</f>
        <v>169.3995088717</v>
      </c>
      <c r="O291" s="1">
        <f>'Key Variables'!$B$7*(1+Inputs!$C$24)^(Output!$A291-1)</f>
        <v>33.87990177434</v>
      </c>
      <c r="P291" s="1">
        <f t="shared" si="272"/>
        <v>5719.6625259815</v>
      </c>
    </row>
    <row r="292" spans="1:16">
      <c r="A292">
        <f t="shared" si="286"/>
        <v>25</v>
      </c>
      <c r="B292" s="8">
        <f t="shared" si="273"/>
        <v>291</v>
      </c>
      <c r="C292" s="7">
        <f>IF($A292&gt;Inputs!$C$5,0,C291)</f>
        <v>2026.74123930352</v>
      </c>
      <c r="D292" s="7">
        <f t="shared" si="274"/>
        <v>124574.829712911</v>
      </c>
      <c r="E292" s="7">
        <f>D292*Inputs!$C$4/12</f>
        <v>467.155611423416</v>
      </c>
      <c r="F292" s="7">
        <f t="shared" ref="F292:G292" si="308">C292-E292</f>
        <v>1559.58562788011</v>
      </c>
      <c r="G292" s="7">
        <f t="shared" si="308"/>
        <v>123015.244085031</v>
      </c>
      <c r="H292" s="1">
        <f>Inputs!$C$8*(1-Inputs!$C$12)*(1+Inputs!$C$9)^(Output!A292-1)</f>
        <v>7901.49486209857</v>
      </c>
      <c r="I292" s="1">
        <f>Inputs!$C$10*(1-Inputs!$C$12)*(1+Inputs!$C$9)^(Output!$A292-1)</f>
        <v>0</v>
      </c>
      <c r="J292" s="1">
        <f>Inputs!$C$13*Inputs!$C$8*(1+Inputs!$C$9)^(Output!A292-1)</f>
        <v>403.137492964213</v>
      </c>
      <c r="K292" s="1">
        <f>'Key Variables'!$B$3*(1+Inputs!$C$16)^(Output!A292-1)</f>
        <v>931.697298794351</v>
      </c>
      <c r="L292" s="1">
        <f>'Key Variables'!$B$4*(1+Inputs!$C$18)^(Output!$A292-1)</f>
        <v>135.51960709736</v>
      </c>
      <c r="M292" s="1">
        <f>'Key Variables'!$B$5*(1+Inputs!$C$20)^(Output!$A292-1)</f>
        <v>508.1985266151</v>
      </c>
      <c r="N292" s="1">
        <f>'Key Variables'!$B$6*(1+Inputs!$C$22)^(Output!$A292-1)</f>
        <v>169.3995088717</v>
      </c>
      <c r="O292" s="1">
        <f>'Key Variables'!$B$7*(1+Inputs!$C$24)^(Output!$A292-1)</f>
        <v>33.87990177434</v>
      </c>
      <c r="P292" s="1">
        <f t="shared" si="272"/>
        <v>5719.6625259815</v>
      </c>
    </row>
    <row r="293" spans="1:16">
      <c r="A293">
        <f t="shared" si="286"/>
        <v>25</v>
      </c>
      <c r="B293" s="8">
        <f t="shared" si="273"/>
        <v>292</v>
      </c>
      <c r="C293" s="7">
        <f>IF($A293&gt;Inputs!$C$5,0,C292)</f>
        <v>2026.74123930352</v>
      </c>
      <c r="D293" s="7">
        <f t="shared" si="274"/>
        <v>123015.244085031</v>
      </c>
      <c r="E293" s="7">
        <f>D293*Inputs!$C$4/12</f>
        <v>461.307165318866</v>
      </c>
      <c r="F293" s="7">
        <f t="shared" ref="F293:G293" si="309">C293-E293</f>
        <v>1565.43407398466</v>
      </c>
      <c r="G293" s="7">
        <f t="shared" si="309"/>
        <v>121449.810011046</v>
      </c>
      <c r="H293" s="1">
        <f>Inputs!$C$8*(1-Inputs!$C$12)*(1+Inputs!$C$9)^(Output!A293-1)</f>
        <v>7901.49486209857</v>
      </c>
      <c r="I293" s="1">
        <f>Inputs!$C$10*(1-Inputs!$C$12)*(1+Inputs!$C$9)^(Output!$A293-1)</f>
        <v>0</v>
      </c>
      <c r="J293" s="1">
        <f>Inputs!$C$13*Inputs!$C$8*(1+Inputs!$C$9)^(Output!A293-1)</f>
        <v>403.137492964213</v>
      </c>
      <c r="K293" s="1">
        <f>'Key Variables'!$B$3*(1+Inputs!$C$16)^(Output!A293-1)</f>
        <v>931.697298794351</v>
      </c>
      <c r="L293" s="1">
        <f>'Key Variables'!$B$4*(1+Inputs!$C$18)^(Output!$A293-1)</f>
        <v>135.51960709736</v>
      </c>
      <c r="M293" s="1">
        <f>'Key Variables'!$B$5*(1+Inputs!$C$20)^(Output!$A293-1)</f>
        <v>508.1985266151</v>
      </c>
      <c r="N293" s="1">
        <f>'Key Variables'!$B$6*(1+Inputs!$C$22)^(Output!$A293-1)</f>
        <v>169.3995088717</v>
      </c>
      <c r="O293" s="1">
        <f>'Key Variables'!$B$7*(1+Inputs!$C$24)^(Output!$A293-1)</f>
        <v>33.87990177434</v>
      </c>
      <c r="P293" s="1">
        <f t="shared" si="272"/>
        <v>5719.6625259815</v>
      </c>
    </row>
    <row r="294" spans="1:16">
      <c r="A294">
        <f t="shared" si="286"/>
        <v>25</v>
      </c>
      <c r="B294" s="8">
        <f t="shared" si="273"/>
        <v>293</v>
      </c>
      <c r="C294" s="7">
        <f>IF($A294&gt;Inputs!$C$5,0,C293)</f>
        <v>2026.74123930352</v>
      </c>
      <c r="D294" s="7">
        <f t="shared" si="274"/>
        <v>121449.810011046</v>
      </c>
      <c r="E294" s="7">
        <f>D294*Inputs!$C$4/12</f>
        <v>455.436787541424</v>
      </c>
      <c r="F294" s="7">
        <f t="shared" ref="F294:G294" si="310">C294-E294</f>
        <v>1571.3044517621</v>
      </c>
      <c r="G294" s="7">
        <f t="shared" si="310"/>
        <v>119878.505559284</v>
      </c>
      <c r="H294" s="1">
        <f>Inputs!$C$8*(1-Inputs!$C$12)*(1+Inputs!$C$9)^(Output!A294-1)</f>
        <v>7901.49486209857</v>
      </c>
      <c r="I294" s="1">
        <f>Inputs!$C$10*(1-Inputs!$C$12)*(1+Inputs!$C$9)^(Output!$A294-1)</f>
        <v>0</v>
      </c>
      <c r="J294" s="1">
        <f>Inputs!$C$13*Inputs!$C$8*(1+Inputs!$C$9)^(Output!A294-1)</f>
        <v>403.137492964213</v>
      </c>
      <c r="K294" s="1">
        <f>'Key Variables'!$B$3*(1+Inputs!$C$16)^(Output!A294-1)</f>
        <v>931.697298794351</v>
      </c>
      <c r="L294" s="1">
        <f>'Key Variables'!$B$4*(1+Inputs!$C$18)^(Output!$A294-1)</f>
        <v>135.51960709736</v>
      </c>
      <c r="M294" s="1">
        <f>'Key Variables'!$B$5*(1+Inputs!$C$20)^(Output!$A294-1)</f>
        <v>508.1985266151</v>
      </c>
      <c r="N294" s="1">
        <f>'Key Variables'!$B$6*(1+Inputs!$C$22)^(Output!$A294-1)</f>
        <v>169.3995088717</v>
      </c>
      <c r="O294" s="1">
        <f>'Key Variables'!$B$7*(1+Inputs!$C$24)^(Output!$A294-1)</f>
        <v>33.87990177434</v>
      </c>
      <c r="P294" s="1">
        <f t="shared" si="272"/>
        <v>5719.6625259815</v>
      </c>
    </row>
    <row r="295" spans="1:16">
      <c r="A295">
        <f t="shared" si="286"/>
        <v>25</v>
      </c>
      <c r="B295" s="8">
        <f t="shared" si="273"/>
        <v>294</v>
      </c>
      <c r="C295" s="7">
        <f>IF($A295&gt;Inputs!$C$5,0,C294)</f>
        <v>2026.74123930352</v>
      </c>
      <c r="D295" s="7">
        <f t="shared" si="274"/>
        <v>119878.505559284</v>
      </c>
      <c r="E295" s="7">
        <f>D295*Inputs!$C$4/12</f>
        <v>449.544395847316</v>
      </c>
      <c r="F295" s="7">
        <f t="shared" ref="F295:G295" si="311">C295-E295</f>
        <v>1577.19684345621</v>
      </c>
      <c r="G295" s="7">
        <f t="shared" si="311"/>
        <v>118301.308715828</v>
      </c>
      <c r="H295" s="1">
        <f>Inputs!$C$8*(1-Inputs!$C$12)*(1+Inputs!$C$9)^(Output!A295-1)</f>
        <v>7901.49486209857</v>
      </c>
      <c r="I295" s="1">
        <f>Inputs!$C$10*(1-Inputs!$C$12)*(1+Inputs!$C$9)^(Output!$A295-1)</f>
        <v>0</v>
      </c>
      <c r="J295" s="1">
        <f>Inputs!$C$13*Inputs!$C$8*(1+Inputs!$C$9)^(Output!A295-1)</f>
        <v>403.137492964213</v>
      </c>
      <c r="K295" s="1">
        <f>'Key Variables'!$B$3*(1+Inputs!$C$16)^(Output!A295-1)</f>
        <v>931.697298794351</v>
      </c>
      <c r="L295" s="1">
        <f>'Key Variables'!$B$4*(1+Inputs!$C$18)^(Output!$A295-1)</f>
        <v>135.51960709736</v>
      </c>
      <c r="M295" s="1">
        <f>'Key Variables'!$B$5*(1+Inputs!$C$20)^(Output!$A295-1)</f>
        <v>508.1985266151</v>
      </c>
      <c r="N295" s="1">
        <f>'Key Variables'!$B$6*(1+Inputs!$C$22)^(Output!$A295-1)</f>
        <v>169.3995088717</v>
      </c>
      <c r="O295" s="1">
        <f>'Key Variables'!$B$7*(1+Inputs!$C$24)^(Output!$A295-1)</f>
        <v>33.87990177434</v>
      </c>
      <c r="P295" s="1">
        <f t="shared" si="272"/>
        <v>5719.6625259815</v>
      </c>
    </row>
    <row r="296" spans="1:16">
      <c r="A296">
        <f t="shared" si="286"/>
        <v>25</v>
      </c>
      <c r="B296" s="8">
        <f t="shared" si="273"/>
        <v>295</v>
      </c>
      <c r="C296" s="7">
        <f>IF($A296&gt;Inputs!$C$5,0,C295)</f>
        <v>2026.74123930352</v>
      </c>
      <c r="D296" s="7">
        <f t="shared" si="274"/>
        <v>118301.308715828</v>
      </c>
      <c r="E296" s="7">
        <f>D296*Inputs!$C$4/12</f>
        <v>443.629907684355</v>
      </c>
      <c r="F296" s="7">
        <f t="shared" ref="F296:G296" si="312">C296-E296</f>
        <v>1583.11133161917</v>
      </c>
      <c r="G296" s="7">
        <f t="shared" si="312"/>
        <v>116718.197384209</v>
      </c>
      <c r="H296" s="1">
        <f>Inputs!$C$8*(1-Inputs!$C$12)*(1+Inputs!$C$9)^(Output!A296-1)</f>
        <v>7901.49486209857</v>
      </c>
      <c r="I296" s="1">
        <f>Inputs!$C$10*(1-Inputs!$C$12)*(1+Inputs!$C$9)^(Output!$A296-1)</f>
        <v>0</v>
      </c>
      <c r="J296" s="1">
        <f>Inputs!$C$13*Inputs!$C$8*(1+Inputs!$C$9)^(Output!A296-1)</f>
        <v>403.137492964213</v>
      </c>
      <c r="K296" s="1">
        <f>'Key Variables'!$B$3*(1+Inputs!$C$16)^(Output!A296-1)</f>
        <v>931.697298794351</v>
      </c>
      <c r="L296" s="1">
        <f>'Key Variables'!$B$4*(1+Inputs!$C$18)^(Output!$A296-1)</f>
        <v>135.51960709736</v>
      </c>
      <c r="M296" s="1">
        <f>'Key Variables'!$B$5*(1+Inputs!$C$20)^(Output!$A296-1)</f>
        <v>508.1985266151</v>
      </c>
      <c r="N296" s="1">
        <f>'Key Variables'!$B$6*(1+Inputs!$C$22)^(Output!$A296-1)</f>
        <v>169.3995088717</v>
      </c>
      <c r="O296" s="1">
        <f>'Key Variables'!$B$7*(1+Inputs!$C$24)^(Output!$A296-1)</f>
        <v>33.87990177434</v>
      </c>
      <c r="P296" s="1">
        <f t="shared" si="272"/>
        <v>5719.6625259815</v>
      </c>
    </row>
    <row r="297" spans="1:16">
      <c r="A297">
        <f t="shared" si="286"/>
        <v>25</v>
      </c>
      <c r="B297" s="8">
        <f t="shared" si="273"/>
        <v>296</v>
      </c>
      <c r="C297" s="7">
        <f>IF($A297&gt;Inputs!$C$5,0,C296)</f>
        <v>2026.74123930352</v>
      </c>
      <c r="D297" s="7">
        <f t="shared" si="274"/>
        <v>116718.197384209</v>
      </c>
      <c r="E297" s="7">
        <f>D297*Inputs!$C$4/12</f>
        <v>437.693240190783</v>
      </c>
      <c r="F297" s="7">
        <f t="shared" ref="F297:G297" si="313">C297-E297</f>
        <v>1589.04799911274</v>
      </c>
      <c r="G297" s="7">
        <f t="shared" si="313"/>
        <v>115129.149385096</v>
      </c>
      <c r="H297" s="1">
        <f>Inputs!$C$8*(1-Inputs!$C$12)*(1+Inputs!$C$9)^(Output!A297-1)</f>
        <v>7901.49486209857</v>
      </c>
      <c r="I297" s="1">
        <f>Inputs!$C$10*(1-Inputs!$C$12)*(1+Inputs!$C$9)^(Output!$A297-1)</f>
        <v>0</v>
      </c>
      <c r="J297" s="1">
        <f>Inputs!$C$13*Inputs!$C$8*(1+Inputs!$C$9)^(Output!A297-1)</f>
        <v>403.137492964213</v>
      </c>
      <c r="K297" s="1">
        <f>'Key Variables'!$B$3*(1+Inputs!$C$16)^(Output!A297-1)</f>
        <v>931.697298794351</v>
      </c>
      <c r="L297" s="1">
        <f>'Key Variables'!$B$4*(1+Inputs!$C$18)^(Output!$A297-1)</f>
        <v>135.51960709736</v>
      </c>
      <c r="M297" s="1">
        <f>'Key Variables'!$B$5*(1+Inputs!$C$20)^(Output!$A297-1)</f>
        <v>508.1985266151</v>
      </c>
      <c r="N297" s="1">
        <f>'Key Variables'!$B$6*(1+Inputs!$C$22)^(Output!$A297-1)</f>
        <v>169.3995088717</v>
      </c>
      <c r="O297" s="1">
        <f>'Key Variables'!$B$7*(1+Inputs!$C$24)^(Output!$A297-1)</f>
        <v>33.87990177434</v>
      </c>
      <c r="P297" s="1">
        <f t="shared" si="272"/>
        <v>5719.6625259815</v>
      </c>
    </row>
    <row r="298" spans="1:16">
      <c r="A298">
        <f t="shared" si="286"/>
        <v>25</v>
      </c>
      <c r="B298" s="8">
        <f t="shared" si="273"/>
        <v>297</v>
      </c>
      <c r="C298" s="7">
        <f>IF($A298&gt;Inputs!$C$5,0,C297)</f>
        <v>2026.74123930352</v>
      </c>
      <c r="D298" s="7">
        <f t="shared" si="274"/>
        <v>115129.149385096</v>
      </c>
      <c r="E298" s="7">
        <f>D298*Inputs!$C$4/12</f>
        <v>431.73431019411</v>
      </c>
      <c r="F298" s="7">
        <f t="shared" ref="F298:G298" si="314">C298-E298</f>
        <v>1595.00692910941</v>
      </c>
      <c r="G298" s="7">
        <f t="shared" si="314"/>
        <v>113534.142455987</v>
      </c>
      <c r="H298" s="1">
        <f>Inputs!$C$8*(1-Inputs!$C$12)*(1+Inputs!$C$9)^(Output!A298-1)</f>
        <v>7901.49486209857</v>
      </c>
      <c r="I298" s="1">
        <f>Inputs!$C$10*(1-Inputs!$C$12)*(1+Inputs!$C$9)^(Output!$A298-1)</f>
        <v>0</v>
      </c>
      <c r="J298" s="1">
        <f>Inputs!$C$13*Inputs!$C$8*(1+Inputs!$C$9)^(Output!A298-1)</f>
        <v>403.137492964213</v>
      </c>
      <c r="K298" s="1">
        <f>'Key Variables'!$B$3*(1+Inputs!$C$16)^(Output!A298-1)</f>
        <v>931.697298794351</v>
      </c>
      <c r="L298" s="1">
        <f>'Key Variables'!$B$4*(1+Inputs!$C$18)^(Output!$A298-1)</f>
        <v>135.51960709736</v>
      </c>
      <c r="M298" s="1">
        <f>'Key Variables'!$B$5*(1+Inputs!$C$20)^(Output!$A298-1)</f>
        <v>508.1985266151</v>
      </c>
      <c r="N298" s="1">
        <f>'Key Variables'!$B$6*(1+Inputs!$C$22)^(Output!$A298-1)</f>
        <v>169.3995088717</v>
      </c>
      <c r="O298" s="1">
        <f>'Key Variables'!$B$7*(1+Inputs!$C$24)^(Output!$A298-1)</f>
        <v>33.87990177434</v>
      </c>
      <c r="P298" s="1">
        <f t="shared" si="272"/>
        <v>5719.6625259815</v>
      </c>
    </row>
    <row r="299" spans="1:16">
      <c r="A299">
        <f t="shared" si="286"/>
        <v>25</v>
      </c>
      <c r="B299" s="8">
        <f t="shared" si="273"/>
        <v>298</v>
      </c>
      <c r="C299" s="7">
        <f>IF($A299&gt;Inputs!$C$5,0,C298)</f>
        <v>2026.74123930352</v>
      </c>
      <c r="D299" s="7">
        <f t="shared" si="274"/>
        <v>113534.142455987</v>
      </c>
      <c r="E299" s="7">
        <f>D299*Inputs!$C$4/12</f>
        <v>425.75303420995</v>
      </c>
      <c r="F299" s="7">
        <f t="shared" ref="F299:G299" si="315">C299-E299</f>
        <v>1600.98820509357</v>
      </c>
      <c r="G299" s="7">
        <f t="shared" si="315"/>
        <v>111933.154250893</v>
      </c>
      <c r="H299" s="1">
        <f>Inputs!$C$8*(1-Inputs!$C$12)*(1+Inputs!$C$9)^(Output!A299-1)</f>
        <v>7901.49486209857</v>
      </c>
      <c r="I299" s="1">
        <f>Inputs!$C$10*(1-Inputs!$C$12)*(1+Inputs!$C$9)^(Output!$A299-1)</f>
        <v>0</v>
      </c>
      <c r="J299" s="1">
        <f>Inputs!$C$13*Inputs!$C$8*(1+Inputs!$C$9)^(Output!A299-1)</f>
        <v>403.137492964213</v>
      </c>
      <c r="K299" s="1">
        <f>'Key Variables'!$B$3*(1+Inputs!$C$16)^(Output!A299-1)</f>
        <v>931.697298794351</v>
      </c>
      <c r="L299" s="1">
        <f>'Key Variables'!$B$4*(1+Inputs!$C$18)^(Output!$A299-1)</f>
        <v>135.51960709736</v>
      </c>
      <c r="M299" s="1">
        <f>'Key Variables'!$B$5*(1+Inputs!$C$20)^(Output!$A299-1)</f>
        <v>508.1985266151</v>
      </c>
      <c r="N299" s="1">
        <f>'Key Variables'!$B$6*(1+Inputs!$C$22)^(Output!$A299-1)</f>
        <v>169.3995088717</v>
      </c>
      <c r="O299" s="1">
        <f>'Key Variables'!$B$7*(1+Inputs!$C$24)^(Output!$A299-1)</f>
        <v>33.87990177434</v>
      </c>
      <c r="P299" s="1">
        <f t="shared" si="272"/>
        <v>5719.6625259815</v>
      </c>
    </row>
    <row r="300" spans="1:16">
      <c r="A300">
        <f t="shared" si="286"/>
        <v>25</v>
      </c>
      <c r="B300" s="8">
        <f t="shared" si="273"/>
        <v>299</v>
      </c>
      <c r="C300" s="7">
        <f>IF($A300&gt;Inputs!$C$5,0,C299)</f>
        <v>2026.74123930352</v>
      </c>
      <c r="D300" s="7">
        <f t="shared" si="274"/>
        <v>111933.154250893</v>
      </c>
      <c r="E300" s="7">
        <f>D300*Inputs!$C$4/12</f>
        <v>419.749328440849</v>
      </c>
      <c r="F300" s="7">
        <f t="shared" ref="F300:G300" si="316">C300-E300</f>
        <v>1606.99191086267</v>
      </c>
      <c r="G300" s="7">
        <f t="shared" si="316"/>
        <v>110326.16234003</v>
      </c>
      <c r="H300" s="1">
        <f>Inputs!$C$8*(1-Inputs!$C$12)*(1+Inputs!$C$9)^(Output!A300-1)</f>
        <v>7901.49486209857</v>
      </c>
      <c r="I300" s="1">
        <f>Inputs!$C$10*(1-Inputs!$C$12)*(1+Inputs!$C$9)^(Output!$A300-1)</f>
        <v>0</v>
      </c>
      <c r="J300" s="1">
        <f>Inputs!$C$13*Inputs!$C$8*(1+Inputs!$C$9)^(Output!A300-1)</f>
        <v>403.137492964213</v>
      </c>
      <c r="K300" s="1">
        <f>'Key Variables'!$B$3*(1+Inputs!$C$16)^(Output!A300-1)</f>
        <v>931.697298794351</v>
      </c>
      <c r="L300" s="1">
        <f>'Key Variables'!$B$4*(1+Inputs!$C$18)^(Output!$A300-1)</f>
        <v>135.51960709736</v>
      </c>
      <c r="M300" s="1">
        <f>'Key Variables'!$B$5*(1+Inputs!$C$20)^(Output!$A300-1)</f>
        <v>508.1985266151</v>
      </c>
      <c r="N300" s="1">
        <f>'Key Variables'!$B$6*(1+Inputs!$C$22)^(Output!$A300-1)</f>
        <v>169.3995088717</v>
      </c>
      <c r="O300" s="1">
        <f>'Key Variables'!$B$7*(1+Inputs!$C$24)^(Output!$A300-1)</f>
        <v>33.87990177434</v>
      </c>
      <c r="P300" s="1">
        <f t="shared" si="272"/>
        <v>5719.6625259815</v>
      </c>
    </row>
    <row r="301" spans="1:16">
      <c r="A301">
        <f t="shared" si="286"/>
        <v>25</v>
      </c>
      <c r="B301" s="8">
        <f t="shared" si="273"/>
        <v>300</v>
      </c>
      <c r="C301" s="7">
        <f>IF($A301&gt;Inputs!$C$5,0,C300)</f>
        <v>2026.74123930352</v>
      </c>
      <c r="D301" s="7">
        <f t="shared" si="274"/>
        <v>110326.16234003</v>
      </c>
      <c r="E301" s="7">
        <f>D301*Inputs!$C$4/12</f>
        <v>413.723108775114</v>
      </c>
      <c r="F301" s="7">
        <f t="shared" ref="F301:G301" si="317">C301-E301</f>
        <v>1613.01813052841</v>
      </c>
      <c r="G301" s="7">
        <f t="shared" si="317"/>
        <v>108713.144209502</v>
      </c>
      <c r="H301" s="1">
        <f>Inputs!$C$8*(1-Inputs!$C$12)*(1+Inputs!$C$9)^(Output!A301-1)</f>
        <v>7901.49486209857</v>
      </c>
      <c r="I301" s="1">
        <f>Inputs!$C$10*(1-Inputs!$C$12)*(1+Inputs!$C$9)^(Output!$A301-1)</f>
        <v>0</v>
      </c>
      <c r="J301" s="1">
        <f>Inputs!$C$13*Inputs!$C$8*(1+Inputs!$C$9)^(Output!A301-1)</f>
        <v>403.137492964213</v>
      </c>
      <c r="K301" s="1">
        <f>'Key Variables'!$B$3*(1+Inputs!$C$16)^(Output!A301-1)</f>
        <v>931.697298794351</v>
      </c>
      <c r="L301" s="1">
        <f>'Key Variables'!$B$4*(1+Inputs!$C$18)^(Output!$A301-1)</f>
        <v>135.51960709736</v>
      </c>
      <c r="M301" s="1">
        <f>'Key Variables'!$B$5*(1+Inputs!$C$20)^(Output!$A301-1)</f>
        <v>508.1985266151</v>
      </c>
      <c r="N301" s="1">
        <f>'Key Variables'!$B$6*(1+Inputs!$C$22)^(Output!$A301-1)</f>
        <v>169.3995088717</v>
      </c>
      <c r="O301" s="1">
        <f>'Key Variables'!$B$7*(1+Inputs!$C$24)^(Output!$A301-1)</f>
        <v>33.87990177434</v>
      </c>
      <c r="P301" s="1">
        <f t="shared" si="272"/>
        <v>5719.6625259815</v>
      </c>
    </row>
    <row r="302" spans="1:16">
      <c r="A302">
        <f t="shared" si="286"/>
        <v>26</v>
      </c>
      <c r="B302" s="8">
        <f t="shared" si="273"/>
        <v>301</v>
      </c>
      <c r="C302" s="7">
        <f>IF($A302&gt;Inputs!$C$5,0,C301)</f>
        <v>2026.74123930352</v>
      </c>
      <c r="D302" s="7">
        <f t="shared" si="274"/>
        <v>108713.144209502</v>
      </c>
      <c r="E302" s="7">
        <f>D302*Inputs!$C$4/12</f>
        <v>407.674290785633</v>
      </c>
      <c r="F302" s="7">
        <f t="shared" ref="F302:G302" si="318">C302-E302</f>
        <v>1619.06694851789</v>
      </c>
      <c r="G302" s="7">
        <f t="shared" si="318"/>
        <v>107094.077260984</v>
      </c>
      <c r="H302" s="1">
        <f>Inputs!$C$8*(1-Inputs!$C$12)*(1+Inputs!$C$9)^(Output!A302-1)</f>
        <v>8296.56960520349</v>
      </c>
      <c r="I302" s="1">
        <f>Inputs!$C$10*(1-Inputs!$C$12)*(1+Inputs!$C$9)^(Output!$A302-1)</f>
        <v>0</v>
      </c>
      <c r="J302" s="1">
        <f>Inputs!$C$13*Inputs!$C$8*(1+Inputs!$C$9)^(Output!A302-1)</f>
        <v>423.294367612423</v>
      </c>
      <c r="K302" s="1">
        <f>'Key Variables'!$B$3*(1+Inputs!$C$16)^(Output!A302-1)</f>
        <v>959.648217758181</v>
      </c>
      <c r="L302" s="1">
        <f>'Key Variables'!$B$4*(1+Inputs!$C$18)^(Output!$A302-1)</f>
        <v>139.585195310281</v>
      </c>
      <c r="M302" s="1">
        <f>'Key Variables'!$B$5*(1+Inputs!$C$20)^(Output!$A302-1)</f>
        <v>523.444482413553</v>
      </c>
      <c r="N302" s="1">
        <f>'Key Variables'!$B$6*(1+Inputs!$C$22)^(Output!$A302-1)</f>
        <v>174.481494137851</v>
      </c>
      <c r="O302" s="1">
        <f>'Key Variables'!$B$7*(1+Inputs!$C$24)^(Output!$A302-1)</f>
        <v>34.8962988275702</v>
      </c>
      <c r="P302" s="1">
        <f t="shared" si="272"/>
        <v>6041.21954914364</v>
      </c>
    </row>
    <row r="303" spans="1:16">
      <c r="A303">
        <f t="shared" si="286"/>
        <v>26</v>
      </c>
      <c r="B303" s="8">
        <f t="shared" si="273"/>
        <v>302</v>
      </c>
      <c r="C303" s="7">
        <f>IF($A303&gt;Inputs!$C$5,0,C302)</f>
        <v>2026.74123930352</v>
      </c>
      <c r="D303" s="7">
        <f t="shared" si="274"/>
        <v>107094.077260984</v>
      </c>
      <c r="E303" s="7">
        <f>D303*Inputs!$C$4/12</f>
        <v>401.60278972869</v>
      </c>
      <c r="F303" s="7">
        <f t="shared" ref="F303:G303" si="319">C303-E303</f>
        <v>1625.13844957483</v>
      </c>
      <c r="G303" s="7">
        <f t="shared" si="319"/>
        <v>105468.938811409</v>
      </c>
      <c r="H303" s="1">
        <f>Inputs!$C$8*(1-Inputs!$C$12)*(1+Inputs!$C$9)^(Output!A303-1)</f>
        <v>8296.56960520349</v>
      </c>
      <c r="I303" s="1">
        <f>Inputs!$C$10*(1-Inputs!$C$12)*(1+Inputs!$C$9)^(Output!$A303-1)</f>
        <v>0</v>
      </c>
      <c r="J303" s="1">
        <f>Inputs!$C$13*Inputs!$C$8*(1+Inputs!$C$9)^(Output!A303-1)</f>
        <v>423.294367612423</v>
      </c>
      <c r="K303" s="1">
        <f>'Key Variables'!$B$3*(1+Inputs!$C$16)^(Output!A303-1)</f>
        <v>959.648217758181</v>
      </c>
      <c r="L303" s="1">
        <f>'Key Variables'!$B$4*(1+Inputs!$C$18)^(Output!$A303-1)</f>
        <v>139.585195310281</v>
      </c>
      <c r="M303" s="1">
        <f>'Key Variables'!$B$5*(1+Inputs!$C$20)^(Output!$A303-1)</f>
        <v>523.444482413553</v>
      </c>
      <c r="N303" s="1">
        <f>'Key Variables'!$B$6*(1+Inputs!$C$22)^(Output!$A303-1)</f>
        <v>174.481494137851</v>
      </c>
      <c r="O303" s="1">
        <f>'Key Variables'!$B$7*(1+Inputs!$C$24)^(Output!$A303-1)</f>
        <v>34.8962988275702</v>
      </c>
      <c r="P303" s="1">
        <f t="shared" si="272"/>
        <v>6041.21954914364</v>
      </c>
    </row>
    <row r="304" spans="1:16">
      <c r="A304">
        <f t="shared" si="286"/>
        <v>26</v>
      </c>
      <c r="B304" s="8">
        <f t="shared" si="273"/>
        <v>303</v>
      </c>
      <c r="C304" s="7">
        <f>IF($A304&gt;Inputs!$C$5,0,C303)</f>
        <v>2026.74123930352</v>
      </c>
      <c r="D304" s="7">
        <f t="shared" si="274"/>
        <v>105468.938811409</v>
      </c>
      <c r="E304" s="7">
        <f>D304*Inputs!$C$4/12</f>
        <v>395.508520542785</v>
      </c>
      <c r="F304" s="7">
        <f t="shared" ref="F304:G304" si="320">C304-E304</f>
        <v>1631.23271876074</v>
      </c>
      <c r="G304" s="7">
        <f t="shared" si="320"/>
        <v>103837.706092649</v>
      </c>
      <c r="H304" s="1">
        <f>Inputs!$C$8*(1-Inputs!$C$12)*(1+Inputs!$C$9)^(Output!A304-1)</f>
        <v>8296.56960520349</v>
      </c>
      <c r="I304" s="1">
        <f>Inputs!$C$10*(1-Inputs!$C$12)*(1+Inputs!$C$9)^(Output!$A304-1)</f>
        <v>0</v>
      </c>
      <c r="J304" s="1">
        <f>Inputs!$C$13*Inputs!$C$8*(1+Inputs!$C$9)^(Output!A304-1)</f>
        <v>423.294367612423</v>
      </c>
      <c r="K304" s="1">
        <f>'Key Variables'!$B$3*(1+Inputs!$C$16)^(Output!A304-1)</f>
        <v>959.648217758181</v>
      </c>
      <c r="L304" s="1">
        <f>'Key Variables'!$B$4*(1+Inputs!$C$18)^(Output!$A304-1)</f>
        <v>139.585195310281</v>
      </c>
      <c r="M304" s="1">
        <f>'Key Variables'!$B$5*(1+Inputs!$C$20)^(Output!$A304-1)</f>
        <v>523.444482413553</v>
      </c>
      <c r="N304" s="1">
        <f>'Key Variables'!$B$6*(1+Inputs!$C$22)^(Output!$A304-1)</f>
        <v>174.481494137851</v>
      </c>
      <c r="O304" s="1">
        <f>'Key Variables'!$B$7*(1+Inputs!$C$24)^(Output!$A304-1)</f>
        <v>34.8962988275702</v>
      </c>
      <c r="P304" s="1">
        <f t="shared" si="272"/>
        <v>6041.21954914364</v>
      </c>
    </row>
    <row r="305" spans="1:16">
      <c r="A305">
        <f t="shared" si="286"/>
        <v>26</v>
      </c>
      <c r="B305" s="8">
        <f t="shared" si="273"/>
        <v>304</v>
      </c>
      <c r="C305" s="7">
        <f>IF($A305&gt;Inputs!$C$5,0,C304)</f>
        <v>2026.74123930352</v>
      </c>
      <c r="D305" s="7">
        <f t="shared" si="274"/>
        <v>103837.706092649</v>
      </c>
      <c r="E305" s="7">
        <f>D305*Inputs!$C$4/12</f>
        <v>389.391397847432</v>
      </c>
      <c r="F305" s="7">
        <f t="shared" ref="F305:G305" si="321">C305-E305</f>
        <v>1637.34984145609</v>
      </c>
      <c r="G305" s="7">
        <f t="shared" si="321"/>
        <v>102200.356251192</v>
      </c>
      <c r="H305" s="1">
        <f>Inputs!$C$8*(1-Inputs!$C$12)*(1+Inputs!$C$9)^(Output!A305-1)</f>
        <v>8296.56960520349</v>
      </c>
      <c r="I305" s="1">
        <f>Inputs!$C$10*(1-Inputs!$C$12)*(1+Inputs!$C$9)^(Output!$A305-1)</f>
        <v>0</v>
      </c>
      <c r="J305" s="1">
        <f>Inputs!$C$13*Inputs!$C$8*(1+Inputs!$C$9)^(Output!A305-1)</f>
        <v>423.294367612423</v>
      </c>
      <c r="K305" s="1">
        <f>'Key Variables'!$B$3*(1+Inputs!$C$16)^(Output!A305-1)</f>
        <v>959.648217758181</v>
      </c>
      <c r="L305" s="1">
        <f>'Key Variables'!$B$4*(1+Inputs!$C$18)^(Output!$A305-1)</f>
        <v>139.585195310281</v>
      </c>
      <c r="M305" s="1">
        <f>'Key Variables'!$B$5*(1+Inputs!$C$20)^(Output!$A305-1)</f>
        <v>523.444482413553</v>
      </c>
      <c r="N305" s="1">
        <f>'Key Variables'!$B$6*(1+Inputs!$C$22)^(Output!$A305-1)</f>
        <v>174.481494137851</v>
      </c>
      <c r="O305" s="1">
        <f>'Key Variables'!$B$7*(1+Inputs!$C$24)^(Output!$A305-1)</f>
        <v>34.8962988275702</v>
      </c>
      <c r="P305" s="1">
        <f t="shared" si="272"/>
        <v>6041.21954914364</v>
      </c>
    </row>
    <row r="306" spans="1:16">
      <c r="A306">
        <f t="shared" si="286"/>
        <v>26</v>
      </c>
      <c r="B306" s="8">
        <f t="shared" si="273"/>
        <v>305</v>
      </c>
      <c r="C306" s="7">
        <f>IF($A306&gt;Inputs!$C$5,0,C305)</f>
        <v>2026.74123930352</v>
      </c>
      <c r="D306" s="7">
        <f t="shared" si="274"/>
        <v>102200.356251192</v>
      </c>
      <c r="E306" s="7">
        <f>D306*Inputs!$C$4/12</f>
        <v>383.251335941972</v>
      </c>
      <c r="F306" s="7">
        <f t="shared" ref="F306:G306" si="322">C306-E306</f>
        <v>1643.48990336155</v>
      </c>
      <c r="G306" s="7">
        <f t="shared" si="322"/>
        <v>100556.866347831</v>
      </c>
      <c r="H306" s="1">
        <f>Inputs!$C$8*(1-Inputs!$C$12)*(1+Inputs!$C$9)^(Output!A306-1)</f>
        <v>8296.56960520349</v>
      </c>
      <c r="I306" s="1">
        <f>Inputs!$C$10*(1-Inputs!$C$12)*(1+Inputs!$C$9)^(Output!$A306-1)</f>
        <v>0</v>
      </c>
      <c r="J306" s="1">
        <f>Inputs!$C$13*Inputs!$C$8*(1+Inputs!$C$9)^(Output!A306-1)</f>
        <v>423.294367612423</v>
      </c>
      <c r="K306" s="1">
        <f>'Key Variables'!$B$3*(1+Inputs!$C$16)^(Output!A306-1)</f>
        <v>959.648217758181</v>
      </c>
      <c r="L306" s="1">
        <f>'Key Variables'!$B$4*(1+Inputs!$C$18)^(Output!$A306-1)</f>
        <v>139.585195310281</v>
      </c>
      <c r="M306" s="1">
        <f>'Key Variables'!$B$5*(1+Inputs!$C$20)^(Output!$A306-1)</f>
        <v>523.444482413553</v>
      </c>
      <c r="N306" s="1">
        <f>'Key Variables'!$B$6*(1+Inputs!$C$22)^(Output!$A306-1)</f>
        <v>174.481494137851</v>
      </c>
      <c r="O306" s="1">
        <f>'Key Variables'!$B$7*(1+Inputs!$C$24)^(Output!$A306-1)</f>
        <v>34.8962988275702</v>
      </c>
      <c r="P306" s="1">
        <f t="shared" si="272"/>
        <v>6041.21954914364</v>
      </c>
    </row>
    <row r="307" spans="1:16">
      <c r="A307">
        <f t="shared" si="286"/>
        <v>26</v>
      </c>
      <c r="B307" s="8">
        <f t="shared" si="273"/>
        <v>306</v>
      </c>
      <c r="C307" s="7">
        <f>IF($A307&gt;Inputs!$C$5,0,C306)</f>
        <v>2026.74123930352</v>
      </c>
      <c r="D307" s="7">
        <f t="shared" si="274"/>
        <v>100556.866347831</v>
      </c>
      <c r="E307" s="7">
        <f>D307*Inputs!$C$4/12</f>
        <v>377.088248804366</v>
      </c>
      <c r="F307" s="7">
        <f t="shared" ref="F307:G307" si="323">C307-E307</f>
        <v>1649.65299049916</v>
      </c>
      <c r="G307" s="7">
        <f t="shared" si="323"/>
        <v>98907.2133573317</v>
      </c>
      <c r="H307" s="1">
        <f>Inputs!$C$8*(1-Inputs!$C$12)*(1+Inputs!$C$9)^(Output!A307-1)</f>
        <v>8296.56960520349</v>
      </c>
      <c r="I307" s="1">
        <f>Inputs!$C$10*(1-Inputs!$C$12)*(1+Inputs!$C$9)^(Output!$A307-1)</f>
        <v>0</v>
      </c>
      <c r="J307" s="1">
        <f>Inputs!$C$13*Inputs!$C$8*(1+Inputs!$C$9)^(Output!A307-1)</f>
        <v>423.294367612423</v>
      </c>
      <c r="K307" s="1">
        <f>'Key Variables'!$B$3*(1+Inputs!$C$16)^(Output!A307-1)</f>
        <v>959.648217758181</v>
      </c>
      <c r="L307" s="1">
        <f>'Key Variables'!$B$4*(1+Inputs!$C$18)^(Output!$A307-1)</f>
        <v>139.585195310281</v>
      </c>
      <c r="M307" s="1">
        <f>'Key Variables'!$B$5*(1+Inputs!$C$20)^(Output!$A307-1)</f>
        <v>523.444482413553</v>
      </c>
      <c r="N307" s="1">
        <f>'Key Variables'!$B$6*(1+Inputs!$C$22)^(Output!$A307-1)</f>
        <v>174.481494137851</v>
      </c>
      <c r="O307" s="1">
        <f>'Key Variables'!$B$7*(1+Inputs!$C$24)^(Output!$A307-1)</f>
        <v>34.8962988275702</v>
      </c>
      <c r="P307" s="1">
        <f t="shared" si="272"/>
        <v>6041.21954914364</v>
      </c>
    </row>
    <row r="308" spans="1:16">
      <c r="A308">
        <f t="shared" si="286"/>
        <v>26</v>
      </c>
      <c r="B308" s="8">
        <f t="shared" si="273"/>
        <v>307</v>
      </c>
      <c r="C308" s="7">
        <f>IF($A308&gt;Inputs!$C$5,0,C307)</f>
        <v>2026.74123930352</v>
      </c>
      <c r="D308" s="7">
        <f t="shared" si="274"/>
        <v>98907.2133573317</v>
      </c>
      <c r="E308" s="7">
        <f>D308*Inputs!$C$4/12</f>
        <v>370.902050089994</v>
      </c>
      <c r="F308" s="7">
        <f t="shared" ref="F308:G308" si="324">C308-E308</f>
        <v>1655.83918921353</v>
      </c>
      <c r="G308" s="7">
        <f t="shared" si="324"/>
        <v>97251.3741681182</v>
      </c>
      <c r="H308" s="1">
        <f>Inputs!$C$8*(1-Inputs!$C$12)*(1+Inputs!$C$9)^(Output!A308-1)</f>
        <v>8296.56960520349</v>
      </c>
      <c r="I308" s="1">
        <f>Inputs!$C$10*(1-Inputs!$C$12)*(1+Inputs!$C$9)^(Output!$A308-1)</f>
        <v>0</v>
      </c>
      <c r="J308" s="1">
        <f>Inputs!$C$13*Inputs!$C$8*(1+Inputs!$C$9)^(Output!A308-1)</f>
        <v>423.294367612423</v>
      </c>
      <c r="K308" s="1">
        <f>'Key Variables'!$B$3*(1+Inputs!$C$16)^(Output!A308-1)</f>
        <v>959.648217758181</v>
      </c>
      <c r="L308" s="1">
        <f>'Key Variables'!$B$4*(1+Inputs!$C$18)^(Output!$A308-1)</f>
        <v>139.585195310281</v>
      </c>
      <c r="M308" s="1">
        <f>'Key Variables'!$B$5*(1+Inputs!$C$20)^(Output!$A308-1)</f>
        <v>523.444482413553</v>
      </c>
      <c r="N308" s="1">
        <f>'Key Variables'!$B$6*(1+Inputs!$C$22)^(Output!$A308-1)</f>
        <v>174.481494137851</v>
      </c>
      <c r="O308" s="1">
        <f>'Key Variables'!$B$7*(1+Inputs!$C$24)^(Output!$A308-1)</f>
        <v>34.8962988275702</v>
      </c>
      <c r="P308" s="1">
        <f t="shared" si="272"/>
        <v>6041.21954914364</v>
      </c>
    </row>
    <row r="309" spans="1:16">
      <c r="A309">
        <f t="shared" si="286"/>
        <v>26</v>
      </c>
      <c r="B309" s="8">
        <f t="shared" si="273"/>
        <v>308</v>
      </c>
      <c r="C309" s="7">
        <f>IF($A309&gt;Inputs!$C$5,0,C308)</f>
        <v>2026.74123930352</v>
      </c>
      <c r="D309" s="7">
        <f t="shared" si="274"/>
        <v>97251.3741681182</v>
      </c>
      <c r="E309" s="7">
        <f>D309*Inputs!$C$4/12</f>
        <v>364.692653130443</v>
      </c>
      <c r="F309" s="7">
        <f t="shared" ref="F309:G309" si="325">C309-E309</f>
        <v>1662.04858617308</v>
      </c>
      <c r="G309" s="7">
        <f t="shared" si="325"/>
        <v>95589.3255819451</v>
      </c>
      <c r="H309" s="1">
        <f>Inputs!$C$8*(1-Inputs!$C$12)*(1+Inputs!$C$9)^(Output!A309-1)</f>
        <v>8296.56960520349</v>
      </c>
      <c r="I309" s="1">
        <f>Inputs!$C$10*(1-Inputs!$C$12)*(1+Inputs!$C$9)^(Output!$A309-1)</f>
        <v>0</v>
      </c>
      <c r="J309" s="1">
        <f>Inputs!$C$13*Inputs!$C$8*(1+Inputs!$C$9)^(Output!A309-1)</f>
        <v>423.294367612423</v>
      </c>
      <c r="K309" s="1">
        <f>'Key Variables'!$B$3*(1+Inputs!$C$16)^(Output!A309-1)</f>
        <v>959.648217758181</v>
      </c>
      <c r="L309" s="1">
        <f>'Key Variables'!$B$4*(1+Inputs!$C$18)^(Output!$A309-1)</f>
        <v>139.585195310281</v>
      </c>
      <c r="M309" s="1">
        <f>'Key Variables'!$B$5*(1+Inputs!$C$20)^(Output!$A309-1)</f>
        <v>523.444482413553</v>
      </c>
      <c r="N309" s="1">
        <f>'Key Variables'!$B$6*(1+Inputs!$C$22)^(Output!$A309-1)</f>
        <v>174.481494137851</v>
      </c>
      <c r="O309" s="1">
        <f>'Key Variables'!$B$7*(1+Inputs!$C$24)^(Output!$A309-1)</f>
        <v>34.8962988275702</v>
      </c>
      <c r="P309" s="1">
        <f t="shared" si="272"/>
        <v>6041.21954914364</v>
      </c>
    </row>
    <row r="310" spans="1:16">
      <c r="A310">
        <f t="shared" si="286"/>
        <v>26</v>
      </c>
      <c r="B310" s="8">
        <f t="shared" si="273"/>
        <v>309</v>
      </c>
      <c r="C310" s="7">
        <f>IF($A310&gt;Inputs!$C$5,0,C309)</f>
        <v>2026.74123930352</v>
      </c>
      <c r="D310" s="7">
        <f t="shared" si="274"/>
        <v>95589.3255819451</v>
      </c>
      <c r="E310" s="7">
        <f>D310*Inputs!$C$4/12</f>
        <v>358.459970932294</v>
      </c>
      <c r="F310" s="7">
        <f t="shared" ref="F310:G310" si="326">C310-E310</f>
        <v>1668.28126837123</v>
      </c>
      <c r="G310" s="7">
        <f t="shared" si="326"/>
        <v>93921.0443135739</v>
      </c>
      <c r="H310" s="1">
        <f>Inputs!$C$8*(1-Inputs!$C$12)*(1+Inputs!$C$9)^(Output!A310-1)</f>
        <v>8296.56960520349</v>
      </c>
      <c r="I310" s="1">
        <f>Inputs!$C$10*(1-Inputs!$C$12)*(1+Inputs!$C$9)^(Output!$A310-1)</f>
        <v>0</v>
      </c>
      <c r="J310" s="1">
        <f>Inputs!$C$13*Inputs!$C$8*(1+Inputs!$C$9)^(Output!A310-1)</f>
        <v>423.294367612423</v>
      </c>
      <c r="K310" s="1">
        <f>'Key Variables'!$B$3*(1+Inputs!$C$16)^(Output!A310-1)</f>
        <v>959.648217758181</v>
      </c>
      <c r="L310" s="1">
        <f>'Key Variables'!$B$4*(1+Inputs!$C$18)^(Output!$A310-1)</f>
        <v>139.585195310281</v>
      </c>
      <c r="M310" s="1">
        <f>'Key Variables'!$B$5*(1+Inputs!$C$20)^(Output!$A310-1)</f>
        <v>523.444482413553</v>
      </c>
      <c r="N310" s="1">
        <f>'Key Variables'!$B$6*(1+Inputs!$C$22)^(Output!$A310-1)</f>
        <v>174.481494137851</v>
      </c>
      <c r="O310" s="1">
        <f>'Key Variables'!$B$7*(1+Inputs!$C$24)^(Output!$A310-1)</f>
        <v>34.8962988275702</v>
      </c>
      <c r="P310" s="1">
        <f t="shared" si="272"/>
        <v>6041.21954914364</v>
      </c>
    </row>
    <row r="311" spans="1:16">
      <c r="A311">
        <f t="shared" si="286"/>
        <v>26</v>
      </c>
      <c r="B311" s="8">
        <f t="shared" si="273"/>
        <v>310</v>
      </c>
      <c r="C311" s="7">
        <f>IF($A311&gt;Inputs!$C$5,0,C310)</f>
        <v>2026.74123930352</v>
      </c>
      <c r="D311" s="7">
        <f t="shared" si="274"/>
        <v>93921.0443135739</v>
      </c>
      <c r="E311" s="7">
        <f>D311*Inputs!$C$4/12</f>
        <v>352.203916175902</v>
      </c>
      <c r="F311" s="7">
        <f t="shared" ref="F311:G311" si="327">C311-E311</f>
        <v>1674.53732312762</v>
      </c>
      <c r="G311" s="7">
        <f t="shared" si="327"/>
        <v>92246.5069904463</v>
      </c>
      <c r="H311" s="1">
        <f>Inputs!$C$8*(1-Inputs!$C$12)*(1+Inputs!$C$9)^(Output!A311-1)</f>
        <v>8296.56960520349</v>
      </c>
      <c r="I311" s="1">
        <f>Inputs!$C$10*(1-Inputs!$C$12)*(1+Inputs!$C$9)^(Output!$A311-1)</f>
        <v>0</v>
      </c>
      <c r="J311" s="1">
        <f>Inputs!$C$13*Inputs!$C$8*(1+Inputs!$C$9)^(Output!A311-1)</f>
        <v>423.294367612423</v>
      </c>
      <c r="K311" s="1">
        <f>'Key Variables'!$B$3*(1+Inputs!$C$16)^(Output!A311-1)</f>
        <v>959.648217758181</v>
      </c>
      <c r="L311" s="1">
        <f>'Key Variables'!$B$4*(1+Inputs!$C$18)^(Output!$A311-1)</f>
        <v>139.585195310281</v>
      </c>
      <c r="M311" s="1">
        <f>'Key Variables'!$B$5*(1+Inputs!$C$20)^(Output!$A311-1)</f>
        <v>523.444482413553</v>
      </c>
      <c r="N311" s="1">
        <f>'Key Variables'!$B$6*(1+Inputs!$C$22)^(Output!$A311-1)</f>
        <v>174.481494137851</v>
      </c>
      <c r="O311" s="1">
        <f>'Key Variables'!$B$7*(1+Inputs!$C$24)^(Output!$A311-1)</f>
        <v>34.8962988275702</v>
      </c>
      <c r="P311" s="1">
        <f t="shared" si="272"/>
        <v>6041.21954914364</v>
      </c>
    </row>
    <row r="312" spans="1:16">
      <c r="A312">
        <f t="shared" si="286"/>
        <v>26</v>
      </c>
      <c r="B312" s="8">
        <f t="shared" si="273"/>
        <v>311</v>
      </c>
      <c r="C312" s="7">
        <f>IF($A312&gt;Inputs!$C$5,0,C311)</f>
        <v>2026.74123930352</v>
      </c>
      <c r="D312" s="7">
        <f t="shared" si="274"/>
        <v>92246.5069904463</v>
      </c>
      <c r="E312" s="7">
        <f>D312*Inputs!$C$4/12</f>
        <v>345.924401214174</v>
      </c>
      <c r="F312" s="7">
        <f t="shared" ref="F312:G312" si="328">C312-E312</f>
        <v>1680.81683808935</v>
      </c>
      <c r="G312" s="7">
        <f t="shared" si="328"/>
        <v>90565.6901523569</v>
      </c>
      <c r="H312" s="1">
        <f>Inputs!$C$8*(1-Inputs!$C$12)*(1+Inputs!$C$9)^(Output!A312-1)</f>
        <v>8296.56960520349</v>
      </c>
      <c r="I312" s="1">
        <f>Inputs!$C$10*(1-Inputs!$C$12)*(1+Inputs!$C$9)^(Output!$A312-1)</f>
        <v>0</v>
      </c>
      <c r="J312" s="1">
        <f>Inputs!$C$13*Inputs!$C$8*(1+Inputs!$C$9)^(Output!A312-1)</f>
        <v>423.294367612423</v>
      </c>
      <c r="K312" s="1">
        <f>'Key Variables'!$B$3*(1+Inputs!$C$16)^(Output!A312-1)</f>
        <v>959.648217758181</v>
      </c>
      <c r="L312" s="1">
        <f>'Key Variables'!$B$4*(1+Inputs!$C$18)^(Output!$A312-1)</f>
        <v>139.585195310281</v>
      </c>
      <c r="M312" s="1">
        <f>'Key Variables'!$B$5*(1+Inputs!$C$20)^(Output!$A312-1)</f>
        <v>523.444482413553</v>
      </c>
      <c r="N312" s="1">
        <f>'Key Variables'!$B$6*(1+Inputs!$C$22)^(Output!$A312-1)</f>
        <v>174.481494137851</v>
      </c>
      <c r="O312" s="1">
        <f>'Key Variables'!$B$7*(1+Inputs!$C$24)^(Output!$A312-1)</f>
        <v>34.8962988275702</v>
      </c>
      <c r="P312" s="1">
        <f t="shared" si="272"/>
        <v>6041.21954914364</v>
      </c>
    </row>
    <row r="313" spans="1:16">
      <c r="A313">
        <f t="shared" si="286"/>
        <v>26</v>
      </c>
      <c r="B313" s="8">
        <f t="shared" si="273"/>
        <v>312</v>
      </c>
      <c r="C313" s="7">
        <f>IF($A313&gt;Inputs!$C$5,0,C312)</f>
        <v>2026.74123930352</v>
      </c>
      <c r="D313" s="7">
        <f t="shared" si="274"/>
        <v>90565.6901523569</v>
      </c>
      <c r="E313" s="7">
        <f>D313*Inputs!$C$4/12</f>
        <v>339.621338071339</v>
      </c>
      <c r="F313" s="7">
        <f t="shared" ref="F313:G313" si="329">C313-E313</f>
        <v>1687.11990123218</v>
      </c>
      <c r="G313" s="7">
        <f t="shared" si="329"/>
        <v>88878.5702511248</v>
      </c>
      <c r="H313" s="1">
        <f>Inputs!$C$8*(1-Inputs!$C$12)*(1+Inputs!$C$9)^(Output!A313-1)</f>
        <v>8296.56960520349</v>
      </c>
      <c r="I313" s="1">
        <f>Inputs!$C$10*(1-Inputs!$C$12)*(1+Inputs!$C$9)^(Output!$A313-1)</f>
        <v>0</v>
      </c>
      <c r="J313" s="1">
        <f>Inputs!$C$13*Inputs!$C$8*(1+Inputs!$C$9)^(Output!A313-1)</f>
        <v>423.294367612423</v>
      </c>
      <c r="K313" s="1">
        <f>'Key Variables'!$B$3*(1+Inputs!$C$16)^(Output!A313-1)</f>
        <v>959.648217758181</v>
      </c>
      <c r="L313" s="1">
        <f>'Key Variables'!$B$4*(1+Inputs!$C$18)^(Output!$A313-1)</f>
        <v>139.585195310281</v>
      </c>
      <c r="M313" s="1">
        <f>'Key Variables'!$B$5*(1+Inputs!$C$20)^(Output!$A313-1)</f>
        <v>523.444482413553</v>
      </c>
      <c r="N313" s="1">
        <f>'Key Variables'!$B$6*(1+Inputs!$C$22)^(Output!$A313-1)</f>
        <v>174.481494137851</v>
      </c>
      <c r="O313" s="1">
        <f>'Key Variables'!$B$7*(1+Inputs!$C$24)^(Output!$A313-1)</f>
        <v>34.8962988275702</v>
      </c>
      <c r="P313" s="1">
        <f t="shared" si="272"/>
        <v>6041.21954914364</v>
      </c>
    </row>
    <row r="314" spans="1:16">
      <c r="A314">
        <f t="shared" si="286"/>
        <v>27</v>
      </c>
      <c r="B314" s="8">
        <f t="shared" si="273"/>
        <v>313</v>
      </c>
      <c r="C314" s="7">
        <f>IF($A314&gt;Inputs!$C$5,0,C313)</f>
        <v>2026.74123930352</v>
      </c>
      <c r="D314" s="7">
        <f t="shared" si="274"/>
        <v>88878.5702511248</v>
      </c>
      <c r="E314" s="7">
        <f>D314*Inputs!$C$4/12</f>
        <v>333.294638441718</v>
      </c>
      <c r="F314" s="7">
        <f t="shared" ref="F314:G314" si="330">C314-E314</f>
        <v>1693.4466008618</v>
      </c>
      <c r="G314" s="7">
        <f t="shared" si="330"/>
        <v>87185.1236502629</v>
      </c>
      <c r="H314" s="1">
        <f>Inputs!$C$8*(1-Inputs!$C$12)*(1+Inputs!$C$9)^(Output!A314-1)</f>
        <v>8711.39808546367</v>
      </c>
      <c r="I314" s="1">
        <f>Inputs!$C$10*(1-Inputs!$C$12)*(1+Inputs!$C$9)^(Output!$A314-1)</f>
        <v>0</v>
      </c>
      <c r="J314" s="1">
        <f>Inputs!$C$13*Inputs!$C$8*(1+Inputs!$C$9)^(Output!A314-1)</f>
        <v>444.459085993044</v>
      </c>
      <c r="K314" s="1">
        <f>'Key Variables'!$B$3*(1+Inputs!$C$16)^(Output!A314-1)</f>
        <v>988.437664290927</v>
      </c>
      <c r="L314" s="1">
        <f>'Key Variables'!$B$4*(1+Inputs!$C$18)^(Output!$A314-1)</f>
        <v>143.772751169589</v>
      </c>
      <c r="M314" s="1">
        <f>'Key Variables'!$B$5*(1+Inputs!$C$20)^(Output!$A314-1)</f>
        <v>539.14781688596</v>
      </c>
      <c r="N314" s="1">
        <f>'Key Variables'!$B$6*(1+Inputs!$C$22)^(Output!$A314-1)</f>
        <v>179.715938961987</v>
      </c>
      <c r="O314" s="1">
        <f>'Key Variables'!$B$7*(1+Inputs!$C$24)^(Output!$A314-1)</f>
        <v>35.9431877923973</v>
      </c>
      <c r="P314" s="1">
        <f t="shared" si="272"/>
        <v>6379.92164036977</v>
      </c>
    </row>
    <row r="315" spans="1:16">
      <c r="A315">
        <f t="shared" si="286"/>
        <v>27</v>
      </c>
      <c r="B315" s="8">
        <f t="shared" si="273"/>
        <v>314</v>
      </c>
      <c r="C315" s="7">
        <f>IF($A315&gt;Inputs!$C$5,0,C314)</f>
        <v>2026.74123930352</v>
      </c>
      <c r="D315" s="7">
        <f t="shared" si="274"/>
        <v>87185.1236502629</v>
      </c>
      <c r="E315" s="7">
        <f>D315*Inputs!$C$4/12</f>
        <v>326.944213688486</v>
      </c>
      <c r="F315" s="7">
        <f t="shared" ref="F315:G315" si="331">C315-E315</f>
        <v>1699.79702561504</v>
      </c>
      <c r="G315" s="7">
        <f t="shared" si="331"/>
        <v>85485.3266246479</v>
      </c>
      <c r="H315" s="1">
        <f>Inputs!$C$8*(1-Inputs!$C$12)*(1+Inputs!$C$9)^(Output!A315-1)</f>
        <v>8711.39808546367</v>
      </c>
      <c r="I315" s="1">
        <f>Inputs!$C$10*(1-Inputs!$C$12)*(1+Inputs!$C$9)^(Output!$A315-1)</f>
        <v>0</v>
      </c>
      <c r="J315" s="1">
        <f>Inputs!$C$13*Inputs!$C$8*(1+Inputs!$C$9)^(Output!A315-1)</f>
        <v>444.459085993044</v>
      </c>
      <c r="K315" s="1">
        <f>'Key Variables'!$B$3*(1+Inputs!$C$16)^(Output!A315-1)</f>
        <v>988.437664290927</v>
      </c>
      <c r="L315" s="1">
        <f>'Key Variables'!$B$4*(1+Inputs!$C$18)^(Output!$A315-1)</f>
        <v>143.772751169589</v>
      </c>
      <c r="M315" s="1">
        <f>'Key Variables'!$B$5*(1+Inputs!$C$20)^(Output!$A315-1)</f>
        <v>539.14781688596</v>
      </c>
      <c r="N315" s="1">
        <f>'Key Variables'!$B$6*(1+Inputs!$C$22)^(Output!$A315-1)</f>
        <v>179.715938961987</v>
      </c>
      <c r="O315" s="1">
        <f>'Key Variables'!$B$7*(1+Inputs!$C$24)^(Output!$A315-1)</f>
        <v>35.9431877923973</v>
      </c>
      <c r="P315" s="1">
        <f t="shared" si="272"/>
        <v>6379.92164036977</v>
      </c>
    </row>
    <row r="316" spans="1:16">
      <c r="A316">
        <f t="shared" si="286"/>
        <v>27</v>
      </c>
      <c r="B316" s="8">
        <f t="shared" si="273"/>
        <v>315</v>
      </c>
      <c r="C316" s="7">
        <f>IF($A316&gt;Inputs!$C$5,0,C315)</f>
        <v>2026.74123930352</v>
      </c>
      <c r="D316" s="7">
        <f t="shared" si="274"/>
        <v>85485.3266246479</v>
      </c>
      <c r="E316" s="7">
        <f>D316*Inputs!$C$4/12</f>
        <v>320.56997484243</v>
      </c>
      <c r="F316" s="7">
        <f t="shared" ref="F316:G316" si="332">C316-E316</f>
        <v>1706.17126446109</v>
      </c>
      <c r="G316" s="7">
        <f t="shared" si="332"/>
        <v>83779.1553601868</v>
      </c>
      <c r="H316" s="1">
        <f>Inputs!$C$8*(1-Inputs!$C$12)*(1+Inputs!$C$9)^(Output!A316-1)</f>
        <v>8711.39808546367</v>
      </c>
      <c r="I316" s="1">
        <f>Inputs!$C$10*(1-Inputs!$C$12)*(1+Inputs!$C$9)^(Output!$A316-1)</f>
        <v>0</v>
      </c>
      <c r="J316" s="1">
        <f>Inputs!$C$13*Inputs!$C$8*(1+Inputs!$C$9)^(Output!A316-1)</f>
        <v>444.459085993044</v>
      </c>
      <c r="K316" s="1">
        <f>'Key Variables'!$B$3*(1+Inputs!$C$16)^(Output!A316-1)</f>
        <v>988.437664290927</v>
      </c>
      <c r="L316" s="1">
        <f>'Key Variables'!$B$4*(1+Inputs!$C$18)^(Output!$A316-1)</f>
        <v>143.772751169589</v>
      </c>
      <c r="M316" s="1">
        <f>'Key Variables'!$B$5*(1+Inputs!$C$20)^(Output!$A316-1)</f>
        <v>539.14781688596</v>
      </c>
      <c r="N316" s="1">
        <f>'Key Variables'!$B$6*(1+Inputs!$C$22)^(Output!$A316-1)</f>
        <v>179.715938961987</v>
      </c>
      <c r="O316" s="1">
        <f>'Key Variables'!$B$7*(1+Inputs!$C$24)^(Output!$A316-1)</f>
        <v>35.9431877923973</v>
      </c>
      <c r="P316" s="1">
        <f t="shared" si="272"/>
        <v>6379.92164036977</v>
      </c>
    </row>
    <row r="317" spans="1:16">
      <c r="A317">
        <f t="shared" si="286"/>
        <v>27</v>
      </c>
      <c r="B317" s="8">
        <f t="shared" si="273"/>
        <v>316</v>
      </c>
      <c r="C317" s="7">
        <f>IF($A317&gt;Inputs!$C$5,0,C316)</f>
        <v>2026.74123930352</v>
      </c>
      <c r="D317" s="7">
        <f t="shared" si="274"/>
        <v>83779.1553601868</v>
      </c>
      <c r="E317" s="7">
        <f>D317*Inputs!$C$4/12</f>
        <v>314.171832600701</v>
      </c>
      <c r="F317" s="7">
        <f t="shared" ref="F317:G317" si="333">C317-E317</f>
        <v>1712.56940670282</v>
      </c>
      <c r="G317" s="7">
        <f t="shared" si="333"/>
        <v>82066.585953484</v>
      </c>
      <c r="H317" s="1">
        <f>Inputs!$C$8*(1-Inputs!$C$12)*(1+Inputs!$C$9)^(Output!A317-1)</f>
        <v>8711.39808546367</v>
      </c>
      <c r="I317" s="1">
        <f>Inputs!$C$10*(1-Inputs!$C$12)*(1+Inputs!$C$9)^(Output!$A317-1)</f>
        <v>0</v>
      </c>
      <c r="J317" s="1">
        <f>Inputs!$C$13*Inputs!$C$8*(1+Inputs!$C$9)^(Output!A317-1)</f>
        <v>444.459085993044</v>
      </c>
      <c r="K317" s="1">
        <f>'Key Variables'!$B$3*(1+Inputs!$C$16)^(Output!A317-1)</f>
        <v>988.437664290927</v>
      </c>
      <c r="L317" s="1">
        <f>'Key Variables'!$B$4*(1+Inputs!$C$18)^(Output!$A317-1)</f>
        <v>143.772751169589</v>
      </c>
      <c r="M317" s="1">
        <f>'Key Variables'!$B$5*(1+Inputs!$C$20)^(Output!$A317-1)</f>
        <v>539.14781688596</v>
      </c>
      <c r="N317" s="1">
        <f>'Key Variables'!$B$6*(1+Inputs!$C$22)^(Output!$A317-1)</f>
        <v>179.715938961987</v>
      </c>
      <c r="O317" s="1">
        <f>'Key Variables'!$B$7*(1+Inputs!$C$24)^(Output!$A317-1)</f>
        <v>35.9431877923973</v>
      </c>
      <c r="P317" s="1">
        <f t="shared" si="272"/>
        <v>6379.92164036977</v>
      </c>
    </row>
    <row r="318" spans="1:16">
      <c r="A318">
        <f t="shared" si="286"/>
        <v>27</v>
      </c>
      <c r="B318" s="8">
        <f t="shared" si="273"/>
        <v>317</v>
      </c>
      <c r="C318" s="7">
        <f>IF($A318&gt;Inputs!$C$5,0,C317)</f>
        <v>2026.74123930352</v>
      </c>
      <c r="D318" s="7">
        <f t="shared" si="274"/>
        <v>82066.585953484</v>
      </c>
      <c r="E318" s="7">
        <f>D318*Inputs!$C$4/12</f>
        <v>307.749697325565</v>
      </c>
      <c r="F318" s="7">
        <f t="shared" ref="F318:G318" si="334">C318-E318</f>
        <v>1718.99154197796</v>
      </c>
      <c r="G318" s="7">
        <f t="shared" si="334"/>
        <v>80347.594411506</v>
      </c>
      <c r="H318" s="1">
        <f>Inputs!$C$8*(1-Inputs!$C$12)*(1+Inputs!$C$9)^(Output!A318-1)</f>
        <v>8711.39808546367</v>
      </c>
      <c r="I318" s="1">
        <f>Inputs!$C$10*(1-Inputs!$C$12)*(1+Inputs!$C$9)^(Output!$A318-1)</f>
        <v>0</v>
      </c>
      <c r="J318" s="1">
        <f>Inputs!$C$13*Inputs!$C$8*(1+Inputs!$C$9)^(Output!A318-1)</f>
        <v>444.459085993044</v>
      </c>
      <c r="K318" s="1">
        <f>'Key Variables'!$B$3*(1+Inputs!$C$16)^(Output!A318-1)</f>
        <v>988.437664290927</v>
      </c>
      <c r="L318" s="1">
        <f>'Key Variables'!$B$4*(1+Inputs!$C$18)^(Output!$A318-1)</f>
        <v>143.772751169589</v>
      </c>
      <c r="M318" s="1">
        <f>'Key Variables'!$B$5*(1+Inputs!$C$20)^(Output!$A318-1)</f>
        <v>539.14781688596</v>
      </c>
      <c r="N318" s="1">
        <f>'Key Variables'!$B$6*(1+Inputs!$C$22)^(Output!$A318-1)</f>
        <v>179.715938961987</v>
      </c>
      <c r="O318" s="1">
        <f>'Key Variables'!$B$7*(1+Inputs!$C$24)^(Output!$A318-1)</f>
        <v>35.9431877923973</v>
      </c>
      <c r="P318" s="1">
        <f t="shared" si="272"/>
        <v>6379.92164036977</v>
      </c>
    </row>
    <row r="319" spans="1:16">
      <c r="A319">
        <f t="shared" si="286"/>
        <v>27</v>
      </c>
      <c r="B319" s="8">
        <f t="shared" si="273"/>
        <v>318</v>
      </c>
      <c r="C319" s="7">
        <f>IF($A319&gt;Inputs!$C$5,0,C318)</f>
        <v>2026.74123930352</v>
      </c>
      <c r="D319" s="7">
        <f t="shared" si="274"/>
        <v>80347.594411506</v>
      </c>
      <c r="E319" s="7">
        <f>D319*Inputs!$C$4/12</f>
        <v>301.303479043148</v>
      </c>
      <c r="F319" s="7">
        <f t="shared" ref="F319:G319" si="335">C319-E319</f>
        <v>1725.43776026037</v>
      </c>
      <c r="G319" s="7">
        <f t="shared" si="335"/>
        <v>78622.1566512457</v>
      </c>
      <c r="H319" s="1">
        <f>Inputs!$C$8*(1-Inputs!$C$12)*(1+Inputs!$C$9)^(Output!A319-1)</f>
        <v>8711.39808546367</v>
      </c>
      <c r="I319" s="1">
        <f>Inputs!$C$10*(1-Inputs!$C$12)*(1+Inputs!$C$9)^(Output!$A319-1)</f>
        <v>0</v>
      </c>
      <c r="J319" s="1">
        <f>Inputs!$C$13*Inputs!$C$8*(1+Inputs!$C$9)^(Output!A319-1)</f>
        <v>444.459085993044</v>
      </c>
      <c r="K319" s="1">
        <f>'Key Variables'!$B$3*(1+Inputs!$C$16)^(Output!A319-1)</f>
        <v>988.437664290927</v>
      </c>
      <c r="L319" s="1">
        <f>'Key Variables'!$B$4*(1+Inputs!$C$18)^(Output!$A319-1)</f>
        <v>143.772751169589</v>
      </c>
      <c r="M319" s="1">
        <f>'Key Variables'!$B$5*(1+Inputs!$C$20)^(Output!$A319-1)</f>
        <v>539.14781688596</v>
      </c>
      <c r="N319" s="1">
        <f>'Key Variables'!$B$6*(1+Inputs!$C$22)^(Output!$A319-1)</f>
        <v>179.715938961987</v>
      </c>
      <c r="O319" s="1">
        <f>'Key Variables'!$B$7*(1+Inputs!$C$24)^(Output!$A319-1)</f>
        <v>35.9431877923973</v>
      </c>
      <c r="P319" s="1">
        <f t="shared" si="272"/>
        <v>6379.92164036977</v>
      </c>
    </row>
    <row r="320" spans="1:16">
      <c r="A320">
        <f t="shared" si="286"/>
        <v>27</v>
      </c>
      <c r="B320" s="8">
        <f t="shared" si="273"/>
        <v>319</v>
      </c>
      <c r="C320" s="7">
        <f>IF($A320&gt;Inputs!$C$5,0,C319)</f>
        <v>2026.74123930352</v>
      </c>
      <c r="D320" s="7">
        <f t="shared" si="274"/>
        <v>78622.1566512457</v>
      </c>
      <c r="E320" s="7">
        <f>D320*Inputs!$C$4/12</f>
        <v>294.833087442171</v>
      </c>
      <c r="F320" s="7">
        <f t="shared" ref="F320:G320" si="336">C320-E320</f>
        <v>1731.90815186135</v>
      </c>
      <c r="G320" s="7">
        <f t="shared" si="336"/>
        <v>76890.2484993843</v>
      </c>
      <c r="H320" s="1">
        <f>Inputs!$C$8*(1-Inputs!$C$12)*(1+Inputs!$C$9)^(Output!A320-1)</f>
        <v>8711.39808546367</v>
      </c>
      <c r="I320" s="1">
        <f>Inputs!$C$10*(1-Inputs!$C$12)*(1+Inputs!$C$9)^(Output!$A320-1)</f>
        <v>0</v>
      </c>
      <c r="J320" s="1">
        <f>Inputs!$C$13*Inputs!$C$8*(1+Inputs!$C$9)^(Output!A320-1)</f>
        <v>444.459085993044</v>
      </c>
      <c r="K320" s="1">
        <f>'Key Variables'!$B$3*(1+Inputs!$C$16)^(Output!A320-1)</f>
        <v>988.437664290927</v>
      </c>
      <c r="L320" s="1">
        <f>'Key Variables'!$B$4*(1+Inputs!$C$18)^(Output!$A320-1)</f>
        <v>143.772751169589</v>
      </c>
      <c r="M320" s="1">
        <f>'Key Variables'!$B$5*(1+Inputs!$C$20)^(Output!$A320-1)</f>
        <v>539.14781688596</v>
      </c>
      <c r="N320" s="1">
        <f>'Key Variables'!$B$6*(1+Inputs!$C$22)^(Output!$A320-1)</f>
        <v>179.715938961987</v>
      </c>
      <c r="O320" s="1">
        <f>'Key Variables'!$B$7*(1+Inputs!$C$24)^(Output!$A320-1)</f>
        <v>35.9431877923973</v>
      </c>
      <c r="P320" s="1">
        <f t="shared" si="272"/>
        <v>6379.92164036977</v>
      </c>
    </row>
    <row r="321" spans="1:16">
      <c r="A321">
        <f t="shared" si="286"/>
        <v>27</v>
      </c>
      <c r="B321" s="8">
        <f t="shared" si="273"/>
        <v>320</v>
      </c>
      <c r="C321" s="7">
        <f>IF($A321&gt;Inputs!$C$5,0,C320)</f>
        <v>2026.74123930352</v>
      </c>
      <c r="D321" s="7">
        <f t="shared" si="274"/>
        <v>76890.2484993843</v>
      </c>
      <c r="E321" s="7">
        <f>D321*Inputs!$C$4/12</f>
        <v>288.338431872691</v>
      </c>
      <c r="F321" s="7">
        <f t="shared" ref="F321:G321" si="337">C321-E321</f>
        <v>1738.40280743083</v>
      </c>
      <c r="G321" s="7">
        <f t="shared" si="337"/>
        <v>75151.8456919535</v>
      </c>
      <c r="H321" s="1">
        <f>Inputs!$C$8*(1-Inputs!$C$12)*(1+Inputs!$C$9)^(Output!A321-1)</f>
        <v>8711.39808546367</v>
      </c>
      <c r="I321" s="1">
        <f>Inputs!$C$10*(1-Inputs!$C$12)*(1+Inputs!$C$9)^(Output!$A321-1)</f>
        <v>0</v>
      </c>
      <c r="J321" s="1">
        <f>Inputs!$C$13*Inputs!$C$8*(1+Inputs!$C$9)^(Output!A321-1)</f>
        <v>444.459085993044</v>
      </c>
      <c r="K321" s="1">
        <f>'Key Variables'!$B$3*(1+Inputs!$C$16)^(Output!A321-1)</f>
        <v>988.437664290927</v>
      </c>
      <c r="L321" s="1">
        <f>'Key Variables'!$B$4*(1+Inputs!$C$18)^(Output!$A321-1)</f>
        <v>143.772751169589</v>
      </c>
      <c r="M321" s="1">
        <f>'Key Variables'!$B$5*(1+Inputs!$C$20)^(Output!$A321-1)</f>
        <v>539.14781688596</v>
      </c>
      <c r="N321" s="1">
        <f>'Key Variables'!$B$6*(1+Inputs!$C$22)^(Output!$A321-1)</f>
        <v>179.715938961987</v>
      </c>
      <c r="O321" s="1">
        <f>'Key Variables'!$B$7*(1+Inputs!$C$24)^(Output!$A321-1)</f>
        <v>35.9431877923973</v>
      </c>
      <c r="P321" s="1">
        <f t="shared" si="272"/>
        <v>6379.92164036977</v>
      </c>
    </row>
    <row r="322" spans="1:16">
      <c r="A322">
        <f t="shared" si="286"/>
        <v>27</v>
      </c>
      <c r="B322" s="8">
        <f t="shared" si="273"/>
        <v>321</v>
      </c>
      <c r="C322" s="7">
        <f>IF($A322&gt;Inputs!$C$5,0,C321)</f>
        <v>2026.74123930352</v>
      </c>
      <c r="D322" s="7">
        <f t="shared" si="274"/>
        <v>75151.8456919535</v>
      </c>
      <c r="E322" s="7">
        <f>D322*Inputs!$C$4/12</f>
        <v>281.819421344826</v>
      </c>
      <c r="F322" s="7">
        <f t="shared" ref="F322:G322" si="338">C322-E322</f>
        <v>1744.9218179587</v>
      </c>
      <c r="G322" s="7">
        <f t="shared" si="338"/>
        <v>73406.9238739948</v>
      </c>
      <c r="H322" s="1">
        <f>Inputs!$C$8*(1-Inputs!$C$12)*(1+Inputs!$C$9)^(Output!A322-1)</f>
        <v>8711.39808546367</v>
      </c>
      <c r="I322" s="1">
        <f>Inputs!$C$10*(1-Inputs!$C$12)*(1+Inputs!$C$9)^(Output!$A322-1)</f>
        <v>0</v>
      </c>
      <c r="J322" s="1">
        <f>Inputs!$C$13*Inputs!$C$8*(1+Inputs!$C$9)^(Output!A322-1)</f>
        <v>444.459085993044</v>
      </c>
      <c r="K322" s="1">
        <f>'Key Variables'!$B$3*(1+Inputs!$C$16)^(Output!A322-1)</f>
        <v>988.437664290927</v>
      </c>
      <c r="L322" s="1">
        <f>'Key Variables'!$B$4*(1+Inputs!$C$18)^(Output!$A322-1)</f>
        <v>143.772751169589</v>
      </c>
      <c r="M322" s="1">
        <f>'Key Variables'!$B$5*(1+Inputs!$C$20)^(Output!$A322-1)</f>
        <v>539.14781688596</v>
      </c>
      <c r="N322" s="1">
        <f>'Key Variables'!$B$6*(1+Inputs!$C$22)^(Output!$A322-1)</f>
        <v>179.715938961987</v>
      </c>
      <c r="O322" s="1">
        <f>'Key Variables'!$B$7*(1+Inputs!$C$24)^(Output!$A322-1)</f>
        <v>35.9431877923973</v>
      </c>
      <c r="P322" s="1">
        <f t="shared" si="272"/>
        <v>6379.92164036977</v>
      </c>
    </row>
    <row r="323" spans="1:16">
      <c r="A323">
        <f t="shared" si="286"/>
        <v>27</v>
      </c>
      <c r="B323" s="8">
        <f t="shared" si="273"/>
        <v>322</v>
      </c>
      <c r="C323" s="7">
        <f>IF($A323&gt;Inputs!$C$5,0,C322)</f>
        <v>2026.74123930352</v>
      </c>
      <c r="D323" s="7">
        <f t="shared" si="274"/>
        <v>73406.9238739948</v>
      </c>
      <c r="E323" s="7">
        <f>D323*Inputs!$C$4/12</f>
        <v>275.27596452748</v>
      </c>
      <c r="F323" s="7">
        <f t="shared" ref="F323:G323" si="339">C323-E323</f>
        <v>1751.46527477604</v>
      </c>
      <c r="G323" s="7">
        <f t="shared" si="339"/>
        <v>71655.4585992187</v>
      </c>
      <c r="H323" s="1">
        <f>Inputs!$C$8*(1-Inputs!$C$12)*(1+Inputs!$C$9)^(Output!A323-1)</f>
        <v>8711.39808546367</v>
      </c>
      <c r="I323" s="1">
        <f>Inputs!$C$10*(1-Inputs!$C$12)*(1+Inputs!$C$9)^(Output!$A323-1)</f>
        <v>0</v>
      </c>
      <c r="J323" s="1">
        <f>Inputs!$C$13*Inputs!$C$8*(1+Inputs!$C$9)^(Output!A323-1)</f>
        <v>444.459085993044</v>
      </c>
      <c r="K323" s="1">
        <f>'Key Variables'!$B$3*(1+Inputs!$C$16)^(Output!A323-1)</f>
        <v>988.437664290927</v>
      </c>
      <c r="L323" s="1">
        <f>'Key Variables'!$B$4*(1+Inputs!$C$18)^(Output!$A323-1)</f>
        <v>143.772751169589</v>
      </c>
      <c r="M323" s="1">
        <f>'Key Variables'!$B$5*(1+Inputs!$C$20)^(Output!$A323-1)</f>
        <v>539.14781688596</v>
      </c>
      <c r="N323" s="1">
        <f>'Key Variables'!$B$6*(1+Inputs!$C$22)^(Output!$A323-1)</f>
        <v>179.715938961987</v>
      </c>
      <c r="O323" s="1">
        <f>'Key Variables'!$B$7*(1+Inputs!$C$24)^(Output!$A323-1)</f>
        <v>35.9431877923973</v>
      </c>
      <c r="P323" s="1">
        <f t="shared" ref="P323:P361" si="340">H323+I323-J323-K323-L323-M323-N323-O323</f>
        <v>6379.92164036977</v>
      </c>
    </row>
    <row r="324" spans="1:16">
      <c r="A324">
        <f t="shared" si="286"/>
        <v>27</v>
      </c>
      <c r="B324" s="8">
        <f t="shared" ref="B324:B361" si="341">B323+1</f>
        <v>323</v>
      </c>
      <c r="C324" s="7">
        <f>IF($A324&gt;Inputs!$C$5,0,C323)</f>
        <v>2026.74123930352</v>
      </c>
      <c r="D324" s="7">
        <f t="shared" ref="D324:D361" si="342">G323</f>
        <v>71655.4585992187</v>
      </c>
      <c r="E324" s="7">
        <f>D324*Inputs!$C$4/12</f>
        <v>268.70796974707</v>
      </c>
      <c r="F324" s="7">
        <f t="shared" ref="F324:G324" si="343">C324-E324</f>
        <v>1758.03326955645</v>
      </c>
      <c r="G324" s="7">
        <f t="shared" si="343"/>
        <v>69897.4253296623</v>
      </c>
      <c r="H324" s="1">
        <f>Inputs!$C$8*(1-Inputs!$C$12)*(1+Inputs!$C$9)^(Output!A324-1)</f>
        <v>8711.39808546367</v>
      </c>
      <c r="I324" s="1">
        <f>Inputs!$C$10*(1-Inputs!$C$12)*(1+Inputs!$C$9)^(Output!$A324-1)</f>
        <v>0</v>
      </c>
      <c r="J324" s="1">
        <f>Inputs!$C$13*Inputs!$C$8*(1+Inputs!$C$9)^(Output!A324-1)</f>
        <v>444.459085993044</v>
      </c>
      <c r="K324" s="1">
        <f>'Key Variables'!$B$3*(1+Inputs!$C$16)^(Output!A324-1)</f>
        <v>988.437664290927</v>
      </c>
      <c r="L324" s="1">
        <f>'Key Variables'!$B$4*(1+Inputs!$C$18)^(Output!$A324-1)</f>
        <v>143.772751169589</v>
      </c>
      <c r="M324" s="1">
        <f>'Key Variables'!$B$5*(1+Inputs!$C$20)^(Output!$A324-1)</f>
        <v>539.14781688596</v>
      </c>
      <c r="N324" s="1">
        <f>'Key Variables'!$B$6*(1+Inputs!$C$22)^(Output!$A324-1)</f>
        <v>179.715938961987</v>
      </c>
      <c r="O324" s="1">
        <f>'Key Variables'!$B$7*(1+Inputs!$C$24)^(Output!$A324-1)</f>
        <v>35.9431877923973</v>
      </c>
      <c r="P324" s="1">
        <f t="shared" si="340"/>
        <v>6379.92164036977</v>
      </c>
    </row>
    <row r="325" spans="1:16">
      <c r="A325">
        <f t="shared" si="286"/>
        <v>27</v>
      </c>
      <c r="B325" s="8">
        <f t="shared" si="341"/>
        <v>324</v>
      </c>
      <c r="C325" s="7">
        <f>IF($A325&gt;Inputs!$C$5,0,C324)</f>
        <v>2026.74123930352</v>
      </c>
      <c r="D325" s="7">
        <f t="shared" si="342"/>
        <v>69897.4253296623</v>
      </c>
      <c r="E325" s="7">
        <f>D325*Inputs!$C$4/12</f>
        <v>262.115344986234</v>
      </c>
      <c r="F325" s="7">
        <f t="shared" ref="F325:G325" si="344">C325-E325</f>
        <v>1764.62589431729</v>
      </c>
      <c r="G325" s="7">
        <f t="shared" si="344"/>
        <v>68132.799435345</v>
      </c>
      <c r="H325" s="1">
        <f>Inputs!$C$8*(1-Inputs!$C$12)*(1+Inputs!$C$9)^(Output!A325-1)</f>
        <v>8711.39808546367</v>
      </c>
      <c r="I325" s="1">
        <f>Inputs!$C$10*(1-Inputs!$C$12)*(1+Inputs!$C$9)^(Output!$A325-1)</f>
        <v>0</v>
      </c>
      <c r="J325" s="1">
        <f>Inputs!$C$13*Inputs!$C$8*(1+Inputs!$C$9)^(Output!A325-1)</f>
        <v>444.459085993044</v>
      </c>
      <c r="K325" s="1">
        <f>'Key Variables'!$B$3*(1+Inputs!$C$16)^(Output!A325-1)</f>
        <v>988.437664290927</v>
      </c>
      <c r="L325" s="1">
        <f>'Key Variables'!$B$4*(1+Inputs!$C$18)^(Output!$A325-1)</f>
        <v>143.772751169589</v>
      </c>
      <c r="M325" s="1">
        <f>'Key Variables'!$B$5*(1+Inputs!$C$20)^(Output!$A325-1)</f>
        <v>539.14781688596</v>
      </c>
      <c r="N325" s="1">
        <f>'Key Variables'!$B$6*(1+Inputs!$C$22)^(Output!$A325-1)</f>
        <v>179.715938961987</v>
      </c>
      <c r="O325" s="1">
        <f>'Key Variables'!$B$7*(1+Inputs!$C$24)^(Output!$A325-1)</f>
        <v>35.9431877923973</v>
      </c>
      <c r="P325" s="1">
        <f t="shared" si="340"/>
        <v>6379.92164036977</v>
      </c>
    </row>
    <row r="326" spans="1:16">
      <c r="A326">
        <f t="shared" si="286"/>
        <v>28</v>
      </c>
      <c r="B326" s="8">
        <f t="shared" si="341"/>
        <v>325</v>
      </c>
      <c r="C326" s="7">
        <f>IF($A326&gt;Inputs!$C$5,0,C325)</f>
        <v>2026.74123930352</v>
      </c>
      <c r="D326" s="7">
        <f t="shared" si="342"/>
        <v>68132.799435345</v>
      </c>
      <c r="E326" s="7">
        <f>D326*Inputs!$C$4/12</f>
        <v>255.497997882544</v>
      </c>
      <c r="F326" s="7">
        <f t="shared" ref="F326:G326" si="345">C326-E326</f>
        <v>1771.24324142098</v>
      </c>
      <c r="G326" s="7">
        <f t="shared" si="345"/>
        <v>66361.556193924</v>
      </c>
      <c r="H326" s="1">
        <f>Inputs!$C$8*(1-Inputs!$C$12)*(1+Inputs!$C$9)^(Output!A326-1)</f>
        <v>9146.96798973686</v>
      </c>
      <c r="I326" s="1">
        <f>Inputs!$C$10*(1-Inputs!$C$12)*(1+Inputs!$C$9)^(Output!$A326-1)</f>
        <v>0</v>
      </c>
      <c r="J326" s="1">
        <f>Inputs!$C$13*Inputs!$C$8*(1+Inputs!$C$9)^(Output!A326-1)</f>
        <v>466.682040292697</v>
      </c>
      <c r="K326" s="1">
        <f>'Key Variables'!$B$3*(1+Inputs!$C$16)^(Output!A326-1)</f>
        <v>1018.09079421965</v>
      </c>
      <c r="L326" s="1">
        <f>'Key Variables'!$B$4*(1+Inputs!$C$18)^(Output!$A326-1)</f>
        <v>148.085933704677</v>
      </c>
      <c r="M326" s="1">
        <f>'Key Variables'!$B$5*(1+Inputs!$C$20)^(Output!$A326-1)</f>
        <v>555.322251392539</v>
      </c>
      <c r="N326" s="1">
        <f>'Key Variables'!$B$6*(1+Inputs!$C$22)^(Output!$A326-1)</f>
        <v>185.107417130846</v>
      </c>
      <c r="O326" s="1">
        <f>'Key Variables'!$B$7*(1+Inputs!$C$24)^(Output!$A326-1)</f>
        <v>37.0214834261693</v>
      </c>
      <c r="P326" s="1">
        <f t="shared" si="340"/>
        <v>6736.65806957027</v>
      </c>
    </row>
    <row r="327" spans="1:16">
      <c r="A327">
        <f t="shared" si="286"/>
        <v>28</v>
      </c>
      <c r="B327" s="8">
        <f t="shared" si="341"/>
        <v>326</v>
      </c>
      <c r="C327" s="7">
        <f>IF($A327&gt;Inputs!$C$5,0,C326)</f>
        <v>2026.74123930352</v>
      </c>
      <c r="D327" s="7">
        <f t="shared" si="342"/>
        <v>66361.556193924</v>
      </c>
      <c r="E327" s="7">
        <f>D327*Inputs!$C$4/12</f>
        <v>248.855835727215</v>
      </c>
      <c r="F327" s="7">
        <f t="shared" ref="F327:G327" si="346">C327-E327</f>
        <v>1777.88540357631</v>
      </c>
      <c r="G327" s="7">
        <f t="shared" si="346"/>
        <v>64583.6707903477</v>
      </c>
      <c r="H327" s="1">
        <f>Inputs!$C$8*(1-Inputs!$C$12)*(1+Inputs!$C$9)^(Output!A327-1)</f>
        <v>9146.96798973686</v>
      </c>
      <c r="I327" s="1">
        <f>Inputs!$C$10*(1-Inputs!$C$12)*(1+Inputs!$C$9)^(Output!$A327-1)</f>
        <v>0</v>
      </c>
      <c r="J327" s="1">
        <f>Inputs!$C$13*Inputs!$C$8*(1+Inputs!$C$9)^(Output!A327-1)</f>
        <v>466.682040292697</v>
      </c>
      <c r="K327" s="1">
        <f>'Key Variables'!$B$3*(1+Inputs!$C$16)^(Output!A327-1)</f>
        <v>1018.09079421965</v>
      </c>
      <c r="L327" s="1">
        <f>'Key Variables'!$B$4*(1+Inputs!$C$18)^(Output!$A327-1)</f>
        <v>148.085933704677</v>
      </c>
      <c r="M327" s="1">
        <f>'Key Variables'!$B$5*(1+Inputs!$C$20)^(Output!$A327-1)</f>
        <v>555.322251392539</v>
      </c>
      <c r="N327" s="1">
        <f>'Key Variables'!$B$6*(1+Inputs!$C$22)^(Output!$A327-1)</f>
        <v>185.107417130846</v>
      </c>
      <c r="O327" s="1">
        <f>'Key Variables'!$B$7*(1+Inputs!$C$24)^(Output!$A327-1)</f>
        <v>37.0214834261693</v>
      </c>
      <c r="P327" s="1">
        <f t="shared" si="340"/>
        <v>6736.65806957027</v>
      </c>
    </row>
    <row r="328" spans="1:16">
      <c r="A328">
        <f t="shared" si="286"/>
        <v>28</v>
      </c>
      <c r="B328" s="8">
        <f t="shared" si="341"/>
        <v>327</v>
      </c>
      <c r="C328" s="7">
        <f>IF($A328&gt;Inputs!$C$5,0,C327)</f>
        <v>2026.74123930352</v>
      </c>
      <c r="D328" s="7">
        <f t="shared" si="342"/>
        <v>64583.6707903477</v>
      </c>
      <c r="E328" s="7">
        <f>D328*Inputs!$C$4/12</f>
        <v>242.188765463804</v>
      </c>
      <c r="F328" s="7">
        <f t="shared" ref="F328:G328" si="347">C328-E328</f>
        <v>1784.55247383972</v>
      </c>
      <c r="G328" s="7">
        <f t="shared" si="347"/>
        <v>62799.118316508</v>
      </c>
      <c r="H328" s="1">
        <f>Inputs!$C$8*(1-Inputs!$C$12)*(1+Inputs!$C$9)^(Output!A328-1)</f>
        <v>9146.96798973686</v>
      </c>
      <c r="I328" s="1">
        <f>Inputs!$C$10*(1-Inputs!$C$12)*(1+Inputs!$C$9)^(Output!$A328-1)</f>
        <v>0</v>
      </c>
      <c r="J328" s="1">
        <f>Inputs!$C$13*Inputs!$C$8*(1+Inputs!$C$9)^(Output!A328-1)</f>
        <v>466.682040292697</v>
      </c>
      <c r="K328" s="1">
        <f>'Key Variables'!$B$3*(1+Inputs!$C$16)^(Output!A328-1)</f>
        <v>1018.09079421965</v>
      </c>
      <c r="L328" s="1">
        <f>'Key Variables'!$B$4*(1+Inputs!$C$18)^(Output!$A328-1)</f>
        <v>148.085933704677</v>
      </c>
      <c r="M328" s="1">
        <f>'Key Variables'!$B$5*(1+Inputs!$C$20)^(Output!$A328-1)</f>
        <v>555.322251392539</v>
      </c>
      <c r="N328" s="1">
        <f>'Key Variables'!$B$6*(1+Inputs!$C$22)^(Output!$A328-1)</f>
        <v>185.107417130846</v>
      </c>
      <c r="O328" s="1">
        <f>'Key Variables'!$B$7*(1+Inputs!$C$24)^(Output!$A328-1)</f>
        <v>37.0214834261693</v>
      </c>
      <c r="P328" s="1">
        <f t="shared" si="340"/>
        <v>6736.65806957027</v>
      </c>
    </row>
    <row r="329" spans="1:16">
      <c r="A329">
        <f t="shared" si="286"/>
        <v>28</v>
      </c>
      <c r="B329" s="8">
        <f t="shared" si="341"/>
        <v>328</v>
      </c>
      <c r="C329" s="7">
        <f>IF($A329&gt;Inputs!$C$5,0,C328)</f>
        <v>2026.74123930352</v>
      </c>
      <c r="D329" s="7">
        <f t="shared" si="342"/>
        <v>62799.118316508</v>
      </c>
      <c r="E329" s="7">
        <f>D329*Inputs!$C$4/12</f>
        <v>235.496693686905</v>
      </c>
      <c r="F329" s="7">
        <f t="shared" ref="F329:G329" si="348">C329-E329</f>
        <v>1791.24454561662</v>
      </c>
      <c r="G329" s="7">
        <f t="shared" si="348"/>
        <v>61007.8737708914</v>
      </c>
      <c r="H329" s="1">
        <f>Inputs!$C$8*(1-Inputs!$C$12)*(1+Inputs!$C$9)^(Output!A329-1)</f>
        <v>9146.96798973686</v>
      </c>
      <c r="I329" s="1">
        <f>Inputs!$C$10*(1-Inputs!$C$12)*(1+Inputs!$C$9)^(Output!$A329-1)</f>
        <v>0</v>
      </c>
      <c r="J329" s="1">
        <f>Inputs!$C$13*Inputs!$C$8*(1+Inputs!$C$9)^(Output!A329-1)</f>
        <v>466.682040292697</v>
      </c>
      <c r="K329" s="1">
        <f>'Key Variables'!$B$3*(1+Inputs!$C$16)^(Output!A329-1)</f>
        <v>1018.09079421965</v>
      </c>
      <c r="L329" s="1">
        <f>'Key Variables'!$B$4*(1+Inputs!$C$18)^(Output!$A329-1)</f>
        <v>148.085933704677</v>
      </c>
      <c r="M329" s="1">
        <f>'Key Variables'!$B$5*(1+Inputs!$C$20)^(Output!$A329-1)</f>
        <v>555.322251392539</v>
      </c>
      <c r="N329" s="1">
        <f>'Key Variables'!$B$6*(1+Inputs!$C$22)^(Output!$A329-1)</f>
        <v>185.107417130846</v>
      </c>
      <c r="O329" s="1">
        <f>'Key Variables'!$B$7*(1+Inputs!$C$24)^(Output!$A329-1)</f>
        <v>37.0214834261693</v>
      </c>
      <c r="P329" s="1">
        <f t="shared" si="340"/>
        <v>6736.65806957027</v>
      </c>
    </row>
    <row r="330" spans="1:16">
      <c r="A330">
        <f t="shared" si="286"/>
        <v>28</v>
      </c>
      <c r="B330" s="8">
        <f t="shared" si="341"/>
        <v>329</v>
      </c>
      <c r="C330" s="7">
        <f>IF($A330&gt;Inputs!$C$5,0,C329)</f>
        <v>2026.74123930352</v>
      </c>
      <c r="D330" s="7">
        <f t="shared" si="342"/>
        <v>61007.8737708914</v>
      </c>
      <c r="E330" s="7">
        <f>D330*Inputs!$C$4/12</f>
        <v>228.779526640843</v>
      </c>
      <c r="F330" s="7">
        <f t="shared" ref="F330:G330" si="349">C330-E330</f>
        <v>1797.96171266268</v>
      </c>
      <c r="G330" s="7">
        <f t="shared" si="349"/>
        <v>59209.9120582287</v>
      </c>
      <c r="H330" s="1">
        <f>Inputs!$C$8*(1-Inputs!$C$12)*(1+Inputs!$C$9)^(Output!A330-1)</f>
        <v>9146.96798973686</v>
      </c>
      <c r="I330" s="1">
        <f>Inputs!$C$10*(1-Inputs!$C$12)*(1+Inputs!$C$9)^(Output!$A330-1)</f>
        <v>0</v>
      </c>
      <c r="J330" s="1">
        <f>Inputs!$C$13*Inputs!$C$8*(1+Inputs!$C$9)^(Output!A330-1)</f>
        <v>466.682040292697</v>
      </c>
      <c r="K330" s="1">
        <f>'Key Variables'!$B$3*(1+Inputs!$C$16)^(Output!A330-1)</f>
        <v>1018.09079421965</v>
      </c>
      <c r="L330" s="1">
        <f>'Key Variables'!$B$4*(1+Inputs!$C$18)^(Output!$A330-1)</f>
        <v>148.085933704677</v>
      </c>
      <c r="M330" s="1">
        <f>'Key Variables'!$B$5*(1+Inputs!$C$20)^(Output!$A330-1)</f>
        <v>555.322251392539</v>
      </c>
      <c r="N330" s="1">
        <f>'Key Variables'!$B$6*(1+Inputs!$C$22)^(Output!$A330-1)</f>
        <v>185.107417130846</v>
      </c>
      <c r="O330" s="1">
        <f>'Key Variables'!$B$7*(1+Inputs!$C$24)^(Output!$A330-1)</f>
        <v>37.0214834261693</v>
      </c>
      <c r="P330" s="1">
        <f t="shared" si="340"/>
        <v>6736.65806957027</v>
      </c>
    </row>
    <row r="331" spans="1:16">
      <c r="A331">
        <f t="shared" si="286"/>
        <v>28</v>
      </c>
      <c r="B331" s="8">
        <f t="shared" si="341"/>
        <v>330</v>
      </c>
      <c r="C331" s="7">
        <f>IF($A331&gt;Inputs!$C$5,0,C330)</f>
        <v>2026.74123930352</v>
      </c>
      <c r="D331" s="7">
        <f t="shared" si="342"/>
        <v>59209.9120582287</v>
      </c>
      <c r="E331" s="7">
        <f>D331*Inputs!$C$4/12</f>
        <v>222.037170218358</v>
      </c>
      <c r="F331" s="7">
        <f t="shared" ref="F331:G331" si="350">C331-E331</f>
        <v>1804.70406908516</v>
      </c>
      <c r="G331" s="7">
        <f t="shared" si="350"/>
        <v>57405.2079891435</v>
      </c>
      <c r="H331" s="1">
        <f>Inputs!$C$8*(1-Inputs!$C$12)*(1+Inputs!$C$9)^(Output!A331-1)</f>
        <v>9146.96798973686</v>
      </c>
      <c r="I331" s="1">
        <f>Inputs!$C$10*(1-Inputs!$C$12)*(1+Inputs!$C$9)^(Output!$A331-1)</f>
        <v>0</v>
      </c>
      <c r="J331" s="1">
        <f>Inputs!$C$13*Inputs!$C$8*(1+Inputs!$C$9)^(Output!A331-1)</f>
        <v>466.682040292697</v>
      </c>
      <c r="K331" s="1">
        <f>'Key Variables'!$B$3*(1+Inputs!$C$16)^(Output!A331-1)</f>
        <v>1018.09079421965</v>
      </c>
      <c r="L331" s="1">
        <f>'Key Variables'!$B$4*(1+Inputs!$C$18)^(Output!$A331-1)</f>
        <v>148.085933704677</v>
      </c>
      <c r="M331" s="1">
        <f>'Key Variables'!$B$5*(1+Inputs!$C$20)^(Output!$A331-1)</f>
        <v>555.322251392539</v>
      </c>
      <c r="N331" s="1">
        <f>'Key Variables'!$B$6*(1+Inputs!$C$22)^(Output!$A331-1)</f>
        <v>185.107417130846</v>
      </c>
      <c r="O331" s="1">
        <f>'Key Variables'!$B$7*(1+Inputs!$C$24)^(Output!$A331-1)</f>
        <v>37.0214834261693</v>
      </c>
      <c r="P331" s="1">
        <f t="shared" si="340"/>
        <v>6736.65806957027</v>
      </c>
    </row>
    <row r="332" spans="1:16">
      <c r="A332">
        <f t="shared" si="286"/>
        <v>28</v>
      </c>
      <c r="B332" s="8">
        <f t="shared" si="341"/>
        <v>331</v>
      </c>
      <c r="C332" s="7">
        <f>IF($A332&gt;Inputs!$C$5,0,C331)</f>
        <v>2026.74123930352</v>
      </c>
      <c r="D332" s="7">
        <f t="shared" si="342"/>
        <v>57405.2079891435</v>
      </c>
      <c r="E332" s="7">
        <f>D332*Inputs!$C$4/12</f>
        <v>215.269529959288</v>
      </c>
      <c r="F332" s="7">
        <f t="shared" ref="F332:G332" si="351">C332-E332</f>
        <v>1811.47170934423</v>
      </c>
      <c r="G332" s="7">
        <f t="shared" si="351"/>
        <v>55593.7362797993</v>
      </c>
      <c r="H332" s="1">
        <f>Inputs!$C$8*(1-Inputs!$C$12)*(1+Inputs!$C$9)^(Output!A332-1)</f>
        <v>9146.96798973686</v>
      </c>
      <c r="I332" s="1">
        <f>Inputs!$C$10*(1-Inputs!$C$12)*(1+Inputs!$C$9)^(Output!$A332-1)</f>
        <v>0</v>
      </c>
      <c r="J332" s="1">
        <f>Inputs!$C$13*Inputs!$C$8*(1+Inputs!$C$9)^(Output!A332-1)</f>
        <v>466.682040292697</v>
      </c>
      <c r="K332" s="1">
        <f>'Key Variables'!$B$3*(1+Inputs!$C$16)^(Output!A332-1)</f>
        <v>1018.09079421965</v>
      </c>
      <c r="L332" s="1">
        <f>'Key Variables'!$B$4*(1+Inputs!$C$18)^(Output!$A332-1)</f>
        <v>148.085933704677</v>
      </c>
      <c r="M332" s="1">
        <f>'Key Variables'!$B$5*(1+Inputs!$C$20)^(Output!$A332-1)</f>
        <v>555.322251392539</v>
      </c>
      <c r="N332" s="1">
        <f>'Key Variables'!$B$6*(1+Inputs!$C$22)^(Output!$A332-1)</f>
        <v>185.107417130846</v>
      </c>
      <c r="O332" s="1">
        <f>'Key Variables'!$B$7*(1+Inputs!$C$24)^(Output!$A332-1)</f>
        <v>37.0214834261693</v>
      </c>
      <c r="P332" s="1">
        <f t="shared" si="340"/>
        <v>6736.65806957027</v>
      </c>
    </row>
    <row r="333" spans="1:16">
      <c r="A333">
        <f t="shared" si="286"/>
        <v>28</v>
      </c>
      <c r="B333" s="8">
        <f t="shared" si="341"/>
        <v>332</v>
      </c>
      <c r="C333" s="7">
        <f>IF($A333&gt;Inputs!$C$5,0,C332)</f>
        <v>2026.74123930352</v>
      </c>
      <c r="D333" s="7">
        <f t="shared" si="342"/>
        <v>55593.7362797993</v>
      </c>
      <c r="E333" s="7">
        <f>D333*Inputs!$C$4/12</f>
        <v>208.476511049247</v>
      </c>
      <c r="F333" s="7">
        <f t="shared" ref="F333:G333" si="352">C333-E333</f>
        <v>1818.26472825428</v>
      </c>
      <c r="G333" s="7">
        <f t="shared" si="352"/>
        <v>53775.471551545</v>
      </c>
      <c r="H333" s="1">
        <f>Inputs!$C$8*(1-Inputs!$C$12)*(1+Inputs!$C$9)^(Output!A333-1)</f>
        <v>9146.96798973686</v>
      </c>
      <c r="I333" s="1">
        <f>Inputs!$C$10*(1-Inputs!$C$12)*(1+Inputs!$C$9)^(Output!$A333-1)</f>
        <v>0</v>
      </c>
      <c r="J333" s="1">
        <f>Inputs!$C$13*Inputs!$C$8*(1+Inputs!$C$9)^(Output!A333-1)</f>
        <v>466.682040292697</v>
      </c>
      <c r="K333" s="1">
        <f>'Key Variables'!$B$3*(1+Inputs!$C$16)^(Output!A333-1)</f>
        <v>1018.09079421965</v>
      </c>
      <c r="L333" s="1">
        <f>'Key Variables'!$B$4*(1+Inputs!$C$18)^(Output!$A333-1)</f>
        <v>148.085933704677</v>
      </c>
      <c r="M333" s="1">
        <f>'Key Variables'!$B$5*(1+Inputs!$C$20)^(Output!$A333-1)</f>
        <v>555.322251392539</v>
      </c>
      <c r="N333" s="1">
        <f>'Key Variables'!$B$6*(1+Inputs!$C$22)^(Output!$A333-1)</f>
        <v>185.107417130846</v>
      </c>
      <c r="O333" s="1">
        <f>'Key Variables'!$B$7*(1+Inputs!$C$24)^(Output!$A333-1)</f>
        <v>37.0214834261693</v>
      </c>
      <c r="P333" s="1">
        <f t="shared" si="340"/>
        <v>6736.65806957027</v>
      </c>
    </row>
    <row r="334" spans="1:16">
      <c r="A334">
        <f t="shared" si="286"/>
        <v>28</v>
      </c>
      <c r="B334" s="8">
        <f t="shared" si="341"/>
        <v>333</v>
      </c>
      <c r="C334" s="7">
        <f>IF($A334&gt;Inputs!$C$5,0,C333)</f>
        <v>2026.74123930352</v>
      </c>
      <c r="D334" s="7">
        <f t="shared" si="342"/>
        <v>53775.471551545</v>
      </c>
      <c r="E334" s="7">
        <f>D334*Inputs!$C$4/12</f>
        <v>201.658018318294</v>
      </c>
      <c r="F334" s="7">
        <f t="shared" ref="F334:G334" si="353">C334-E334</f>
        <v>1825.08322098523</v>
      </c>
      <c r="G334" s="7">
        <f t="shared" si="353"/>
        <v>51950.3883305598</v>
      </c>
      <c r="H334" s="1">
        <f>Inputs!$C$8*(1-Inputs!$C$12)*(1+Inputs!$C$9)^(Output!A334-1)</f>
        <v>9146.96798973686</v>
      </c>
      <c r="I334" s="1">
        <f>Inputs!$C$10*(1-Inputs!$C$12)*(1+Inputs!$C$9)^(Output!$A334-1)</f>
        <v>0</v>
      </c>
      <c r="J334" s="1">
        <f>Inputs!$C$13*Inputs!$C$8*(1+Inputs!$C$9)^(Output!A334-1)</f>
        <v>466.682040292697</v>
      </c>
      <c r="K334" s="1">
        <f>'Key Variables'!$B$3*(1+Inputs!$C$16)^(Output!A334-1)</f>
        <v>1018.09079421965</v>
      </c>
      <c r="L334" s="1">
        <f>'Key Variables'!$B$4*(1+Inputs!$C$18)^(Output!$A334-1)</f>
        <v>148.085933704677</v>
      </c>
      <c r="M334" s="1">
        <f>'Key Variables'!$B$5*(1+Inputs!$C$20)^(Output!$A334-1)</f>
        <v>555.322251392539</v>
      </c>
      <c r="N334" s="1">
        <f>'Key Variables'!$B$6*(1+Inputs!$C$22)^(Output!$A334-1)</f>
        <v>185.107417130846</v>
      </c>
      <c r="O334" s="1">
        <f>'Key Variables'!$B$7*(1+Inputs!$C$24)^(Output!$A334-1)</f>
        <v>37.0214834261693</v>
      </c>
      <c r="P334" s="1">
        <f t="shared" si="340"/>
        <v>6736.65806957027</v>
      </c>
    </row>
    <row r="335" spans="1:16">
      <c r="A335">
        <f t="shared" ref="A335:A361" si="354">A323+1</f>
        <v>28</v>
      </c>
      <c r="B335" s="8">
        <f t="shared" si="341"/>
        <v>334</v>
      </c>
      <c r="C335" s="7">
        <f>IF($A335&gt;Inputs!$C$5,0,C334)</f>
        <v>2026.74123930352</v>
      </c>
      <c r="D335" s="7">
        <f t="shared" si="342"/>
        <v>51950.3883305598</v>
      </c>
      <c r="E335" s="7">
        <f>D335*Inputs!$C$4/12</f>
        <v>194.813956239599</v>
      </c>
      <c r="F335" s="7">
        <f t="shared" ref="F335:G335" si="355">C335-E335</f>
        <v>1831.92728306392</v>
      </c>
      <c r="G335" s="7">
        <f t="shared" si="355"/>
        <v>50118.4610474959</v>
      </c>
      <c r="H335" s="1">
        <f>Inputs!$C$8*(1-Inputs!$C$12)*(1+Inputs!$C$9)^(Output!A335-1)</f>
        <v>9146.96798973686</v>
      </c>
      <c r="I335" s="1">
        <f>Inputs!$C$10*(1-Inputs!$C$12)*(1+Inputs!$C$9)^(Output!$A335-1)</f>
        <v>0</v>
      </c>
      <c r="J335" s="1">
        <f>Inputs!$C$13*Inputs!$C$8*(1+Inputs!$C$9)^(Output!A335-1)</f>
        <v>466.682040292697</v>
      </c>
      <c r="K335" s="1">
        <f>'Key Variables'!$B$3*(1+Inputs!$C$16)^(Output!A335-1)</f>
        <v>1018.09079421965</v>
      </c>
      <c r="L335" s="1">
        <f>'Key Variables'!$B$4*(1+Inputs!$C$18)^(Output!$A335-1)</f>
        <v>148.085933704677</v>
      </c>
      <c r="M335" s="1">
        <f>'Key Variables'!$B$5*(1+Inputs!$C$20)^(Output!$A335-1)</f>
        <v>555.322251392539</v>
      </c>
      <c r="N335" s="1">
        <f>'Key Variables'!$B$6*(1+Inputs!$C$22)^(Output!$A335-1)</f>
        <v>185.107417130846</v>
      </c>
      <c r="O335" s="1">
        <f>'Key Variables'!$B$7*(1+Inputs!$C$24)^(Output!$A335-1)</f>
        <v>37.0214834261693</v>
      </c>
      <c r="P335" s="1">
        <f t="shared" si="340"/>
        <v>6736.65806957027</v>
      </c>
    </row>
    <row r="336" spans="1:16">
      <c r="A336">
        <f t="shared" si="354"/>
        <v>28</v>
      </c>
      <c r="B336" s="8">
        <f t="shared" si="341"/>
        <v>335</v>
      </c>
      <c r="C336" s="7">
        <f>IF($A336&gt;Inputs!$C$5,0,C335)</f>
        <v>2026.74123930352</v>
      </c>
      <c r="D336" s="7">
        <f t="shared" si="342"/>
        <v>50118.4610474959</v>
      </c>
      <c r="E336" s="7">
        <f>D336*Inputs!$C$4/12</f>
        <v>187.94422892811</v>
      </c>
      <c r="F336" s="7">
        <f t="shared" ref="F336:G336" si="356">C336-E336</f>
        <v>1838.79701037541</v>
      </c>
      <c r="G336" s="7">
        <f t="shared" si="356"/>
        <v>48279.6640371205</v>
      </c>
      <c r="H336" s="1">
        <f>Inputs!$C$8*(1-Inputs!$C$12)*(1+Inputs!$C$9)^(Output!A336-1)</f>
        <v>9146.96798973686</v>
      </c>
      <c r="I336" s="1">
        <f>Inputs!$C$10*(1-Inputs!$C$12)*(1+Inputs!$C$9)^(Output!$A336-1)</f>
        <v>0</v>
      </c>
      <c r="J336" s="1">
        <f>Inputs!$C$13*Inputs!$C$8*(1+Inputs!$C$9)^(Output!A336-1)</f>
        <v>466.682040292697</v>
      </c>
      <c r="K336" s="1">
        <f>'Key Variables'!$B$3*(1+Inputs!$C$16)^(Output!A336-1)</f>
        <v>1018.09079421965</v>
      </c>
      <c r="L336" s="1">
        <f>'Key Variables'!$B$4*(1+Inputs!$C$18)^(Output!$A336-1)</f>
        <v>148.085933704677</v>
      </c>
      <c r="M336" s="1">
        <f>'Key Variables'!$B$5*(1+Inputs!$C$20)^(Output!$A336-1)</f>
        <v>555.322251392539</v>
      </c>
      <c r="N336" s="1">
        <f>'Key Variables'!$B$6*(1+Inputs!$C$22)^(Output!$A336-1)</f>
        <v>185.107417130846</v>
      </c>
      <c r="O336" s="1">
        <f>'Key Variables'!$B$7*(1+Inputs!$C$24)^(Output!$A336-1)</f>
        <v>37.0214834261693</v>
      </c>
      <c r="P336" s="1">
        <f t="shared" si="340"/>
        <v>6736.65806957027</v>
      </c>
    </row>
    <row r="337" spans="1:16">
      <c r="A337">
        <f t="shared" si="354"/>
        <v>28</v>
      </c>
      <c r="B337" s="8">
        <f t="shared" si="341"/>
        <v>336</v>
      </c>
      <c r="C337" s="7">
        <f>IF($A337&gt;Inputs!$C$5,0,C336)</f>
        <v>2026.74123930352</v>
      </c>
      <c r="D337" s="7">
        <f t="shared" si="342"/>
        <v>48279.6640371205</v>
      </c>
      <c r="E337" s="7">
        <f>D337*Inputs!$C$4/12</f>
        <v>181.048740139202</v>
      </c>
      <c r="F337" s="7">
        <f t="shared" ref="F337:G337" si="357">C337-E337</f>
        <v>1845.69249916432</v>
      </c>
      <c r="G337" s="7">
        <f t="shared" si="357"/>
        <v>46433.9715379562</v>
      </c>
      <c r="H337" s="1">
        <f>Inputs!$C$8*(1-Inputs!$C$12)*(1+Inputs!$C$9)^(Output!A337-1)</f>
        <v>9146.96798973686</v>
      </c>
      <c r="I337" s="1">
        <f>Inputs!$C$10*(1-Inputs!$C$12)*(1+Inputs!$C$9)^(Output!$A337-1)</f>
        <v>0</v>
      </c>
      <c r="J337" s="1">
        <f>Inputs!$C$13*Inputs!$C$8*(1+Inputs!$C$9)^(Output!A337-1)</f>
        <v>466.682040292697</v>
      </c>
      <c r="K337" s="1">
        <f>'Key Variables'!$B$3*(1+Inputs!$C$16)^(Output!A337-1)</f>
        <v>1018.09079421965</v>
      </c>
      <c r="L337" s="1">
        <f>'Key Variables'!$B$4*(1+Inputs!$C$18)^(Output!$A337-1)</f>
        <v>148.085933704677</v>
      </c>
      <c r="M337" s="1">
        <f>'Key Variables'!$B$5*(1+Inputs!$C$20)^(Output!$A337-1)</f>
        <v>555.322251392539</v>
      </c>
      <c r="N337" s="1">
        <f>'Key Variables'!$B$6*(1+Inputs!$C$22)^(Output!$A337-1)</f>
        <v>185.107417130846</v>
      </c>
      <c r="O337" s="1">
        <f>'Key Variables'!$B$7*(1+Inputs!$C$24)^(Output!$A337-1)</f>
        <v>37.0214834261693</v>
      </c>
      <c r="P337" s="1">
        <f t="shared" si="340"/>
        <v>6736.65806957027</v>
      </c>
    </row>
    <row r="338" spans="1:16">
      <c r="A338">
        <f t="shared" si="354"/>
        <v>29</v>
      </c>
      <c r="B338" s="8">
        <f t="shared" si="341"/>
        <v>337</v>
      </c>
      <c r="C338" s="7">
        <f>IF($A338&gt;Inputs!$C$5,0,C337)</f>
        <v>2026.74123930352</v>
      </c>
      <c r="D338" s="7">
        <f t="shared" si="342"/>
        <v>46433.9715379562</v>
      </c>
      <c r="E338" s="7">
        <f>D338*Inputs!$C$4/12</f>
        <v>174.127393267336</v>
      </c>
      <c r="F338" s="7">
        <f t="shared" ref="F338:G338" si="358">C338-E338</f>
        <v>1852.61384603619</v>
      </c>
      <c r="G338" s="7">
        <f t="shared" si="358"/>
        <v>44581.35769192</v>
      </c>
      <c r="H338" s="1">
        <f>Inputs!$C$8*(1-Inputs!$C$12)*(1+Inputs!$C$9)^(Output!A338-1)</f>
        <v>9604.3163892237</v>
      </c>
      <c r="I338" s="1">
        <f>Inputs!$C$10*(1-Inputs!$C$12)*(1+Inputs!$C$9)^(Output!$A338-1)</f>
        <v>0</v>
      </c>
      <c r="J338" s="1">
        <f>Inputs!$C$13*Inputs!$C$8*(1+Inputs!$C$9)^(Output!A338-1)</f>
        <v>490.016142307331</v>
      </c>
      <c r="K338" s="1">
        <f>'Key Variables'!$B$3*(1+Inputs!$C$16)^(Output!A338-1)</f>
        <v>1048.63351804624</v>
      </c>
      <c r="L338" s="1">
        <f>'Key Variables'!$B$4*(1+Inputs!$C$18)^(Output!$A338-1)</f>
        <v>152.528511715817</v>
      </c>
      <c r="M338" s="1">
        <f>'Key Variables'!$B$5*(1+Inputs!$C$20)^(Output!$A338-1)</f>
        <v>571.981918934315</v>
      </c>
      <c r="N338" s="1">
        <f>'Key Variables'!$B$6*(1+Inputs!$C$22)^(Output!$A338-1)</f>
        <v>190.660639644772</v>
      </c>
      <c r="O338" s="1">
        <f>'Key Variables'!$B$7*(1+Inputs!$C$24)^(Output!$A338-1)</f>
        <v>38.1321279289543</v>
      </c>
      <c r="P338" s="1">
        <f t="shared" si="340"/>
        <v>7112.36353064626</v>
      </c>
    </row>
    <row r="339" spans="1:16">
      <c r="A339">
        <f t="shared" si="354"/>
        <v>29</v>
      </c>
      <c r="B339" s="8">
        <f t="shared" si="341"/>
        <v>338</v>
      </c>
      <c r="C339" s="7">
        <f>IF($A339&gt;Inputs!$C$5,0,C338)</f>
        <v>2026.74123930352</v>
      </c>
      <c r="D339" s="7">
        <f t="shared" si="342"/>
        <v>44581.35769192</v>
      </c>
      <c r="E339" s="7">
        <f>D339*Inputs!$C$4/12</f>
        <v>167.1800913447</v>
      </c>
      <c r="F339" s="7">
        <f t="shared" ref="F339:G339" si="359">C339-E339</f>
        <v>1859.56114795882</v>
      </c>
      <c r="G339" s="7">
        <f t="shared" si="359"/>
        <v>42721.7965439611</v>
      </c>
      <c r="H339" s="1">
        <f>Inputs!$C$8*(1-Inputs!$C$12)*(1+Inputs!$C$9)^(Output!A339-1)</f>
        <v>9604.3163892237</v>
      </c>
      <c r="I339" s="1">
        <f>Inputs!$C$10*(1-Inputs!$C$12)*(1+Inputs!$C$9)^(Output!$A339-1)</f>
        <v>0</v>
      </c>
      <c r="J339" s="1">
        <f>Inputs!$C$13*Inputs!$C$8*(1+Inputs!$C$9)^(Output!A339-1)</f>
        <v>490.016142307331</v>
      </c>
      <c r="K339" s="1">
        <f>'Key Variables'!$B$3*(1+Inputs!$C$16)^(Output!A339-1)</f>
        <v>1048.63351804624</v>
      </c>
      <c r="L339" s="1">
        <f>'Key Variables'!$B$4*(1+Inputs!$C$18)^(Output!$A339-1)</f>
        <v>152.528511715817</v>
      </c>
      <c r="M339" s="1">
        <f>'Key Variables'!$B$5*(1+Inputs!$C$20)^(Output!$A339-1)</f>
        <v>571.981918934315</v>
      </c>
      <c r="N339" s="1">
        <f>'Key Variables'!$B$6*(1+Inputs!$C$22)^(Output!$A339-1)</f>
        <v>190.660639644772</v>
      </c>
      <c r="O339" s="1">
        <f>'Key Variables'!$B$7*(1+Inputs!$C$24)^(Output!$A339-1)</f>
        <v>38.1321279289543</v>
      </c>
      <c r="P339" s="1">
        <f t="shared" si="340"/>
        <v>7112.36353064626</v>
      </c>
    </row>
    <row r="340" spans="1:16">
      <c r="A340">
        <f t="shared" si="354"/>
        <v>29</v>
      </c>
      <c r="B340" s="8">
        <f t="shared" si="341"/>
        <v>339</v>
      </c>
      <c r="C340" s="7">
        <f>IF($A340&gt;Inputs!$C$5,0,C339)</f>
        <v>2026.74123930352</v>
      </c>
      <c r="D340" s="7">
        <f t="shared" si="342"/>
        <v>42721.7965439611</v>
      </c>
      <c r="E340" s="7">
        <f>D340*Inputs!$C$4/12</f>
        <v>160.206737039854</v>
      </c>
      <c r="F340" s="7">
        <f t="shared" ref="F340:G340" si="360">C340-E340</f>
        <v>1866.53450226367</v>
      </c>
      <c r="G340" s="7">
        <f t="shared" si="360"/>
        <v>40855.2620416975</v>
      </c>
      <c r="H340" s="1">
        <f>Inputs!$C$8*(1-Inputs!$C$12)*(1+Inputs!$C$9)^(Output!A340-1)</f>
        <v>9604.3163892237</v>
      </c>
      <c r="I340" s="1">
        <f>Inputs!$C$10*(1-Inputs!$C$12)*(1+Inputs!$C$9)^(Output!$A340-1)</f>
        <v>0</v>
      </c>
      <c r="J340" s="1">
        <f>Inputs!$C$13*Inputs!$C$8*(1+Inputs!$C$9)^(Output!A340-1)</f>
        <v>490.016142307331</v>
      </c>
      <c r="K340" s="1">
        <f>'Key Variables'!$B$3*(1+Inputs!$C$16)^(Output!A340-1)</f>
        <v>1048.63351804624</v>
      </c>
      <c r="L340" s="1">
        <f>'Key Variables'!$B$4*(1+Inputs!$C$18)^(Output!$A340-1)</f>
        <v>152.528511715817</v>
      </c>
      <c r="M340" s="1">
        <f>'Key Variables'!$B$5*(1+Inputs!$C$20)^(Output!$A340-1)</f>
        <v>571.981918934315</v>
      </c>
      <c r="N340" s="1">
        <f>'Key Variables'!$B$6*(1+Inputs!$C$22)^(Output!$A340-1)</f>
        <v>190.660639644772</v>
      </c>
      <c r="O340" s="1">
        <f>'Key Variables'!$B$7*(1+Inputs!$C$24)^(Output!$A340-1)</f>
        <v>38.1321279289543</v>
      </c>
      <c r="P340" s="1">
        <f t="shared" si="340"/>
        <v>7112.36353064626</v>
      </c>
    </row>
    <row r="341" spans="1:16">
      <c r="A341">
        <f t="shared" si="354"/>
        <v>29</v>
      </c>
      <c r="B341" s="8">
        <f t="shared" si="341"/>
        <v>340</v>
      </c>
      <c r="C341" s="7">
        <f>IF($A341&gt;Inputs!$C$5,0,C340)</f>
        <v>2026.74123930352</v>
      </c>
      <c r="D341" s="7">
        <f t="shared" si="342"/>
        <v>40855.2620416975</v>
      </c>
      <c r="E341" s="7">
        <f>D341*Inputs!$C$4/12</f>
        <v>153.207232656366</v>
      </c>
      <c r="F341" s="7">
        <f t="shared" ref="F341:G341" si="361">C341-E341</f>
        <v>1873.53400664716</v>
      </c>
      <c r="G341" s="7">
        <f t="shared" si="361"/>
        <v>38981.7280350503</v>
      </c>
      <c r="H341" s="1">
        <f>Inputs!$C$8*(1-Inputs!$C$12)*(1+Inputs!$C$9)^(Output!A341-1)</f>
        <v>9604.3163892237</v>
      </c>
      <c r="I341" s="1">
        <f>Inputs!$C$10*(1-Inputs!$C$12)*(1+Inputs!$C$9)^(Output!$A341-1)</f>
        <v>0</v>
      </c>
      <c r="J341" s="1">
        <f>Inputs!$C$13*Inputs!$C$8*(1+Inputs!$C$9)^(Output!A341-1)</f>
        <v>490.016142307331</v>
      </c>
      <c r="K341" s="1">
        <f>'Key Variables'!$B$3*(1+Inputs!$C$16)^(Output!A341-1)</f>
        <v>1048.63351804624</v>
      </c>
      <c r="L341" s="1">
        <f>'Key Variables'!$B$4*(1+Inputs!$C$18)^(Output!$A341-1)</f>
        <v>152.528511715817</v>
      </c>
      <c r="M341" s="1">
        <f>'Key Variables'!$B$5*(1+Inputs!$C$20)^(Output!$A341-1)</f>
        <v>571.981918934315</v>
      </c>
      <c r="N341" s="1">
        <f>'Key Variables'!$B$6*(1+Inputs!$C$22)^(Output!$A341-1)</f>
        <v>190.660639644772</v>
      </c>
      <c r="O341" s="1">
        <f>'Key Variables'!$B$7*(1+Inputs!$C$24)^(Output!$A341-1)</f>
        <v>38.1321279289543</v>
      </c>
      <c r="P341" s="1">
        <f t="shared" si="340"/>
        <v>7112.36353064626</v>
      </c>
    </row>
    <row r="342" spans="1:16">
      <c r="A342">
        <f t="shared" si="354"/>
        <v>29</v>
      </c>
      <c r="B342" s="8">
        <f t="shared" si="341"/>
        <v>341</v>
      </c>
      <c r="C342" s="7">
        <f>IF($A342&gt;Inputs!$C$5,0,C341)</f>
        <v>2026.74123930352</v>
      </c>
      <c r="D342" s="7">
        <f t="shared" si="342"/>
        <v>38981.7280350503</v>
      </c>
      <c r="E342" s="7">
        <f>D342*Inputs!$C$4/12</f>
        <v>146.181480131439</v>
      </c>
      <c r="F342" s="7">
        <f t="shared" ref="F342:G342" si="362">C342-E342</f>
        <v>1880.55975917208</v>
      </c>
      <c r="G342" s="7">
        <f t="shared" si="362"/>
        <v>37101.1682758782</v>
      </c>
      <c r="H342" s="1">
        <f>Inputs!$C$8*(1-Inputs!$C$12)*(1+Inputs!$C$9)^(Output!A342-1)</f>
        <v>9604.3163892237</v>
      </c>
      <c r="I342" s="1">
        <f>Inputs!$C$10*(1-Inputs!$C$12)*(1+Inputs!$C$9)^(Output!$A342-1)</f>
        <v>0</v>
      </c>
      <c r="J342" s="1">
        <f>Inputs!$C$13*Inputs!$C$8*(1+Inputs!$C$9)^(Output!A342-1)</f>
        <v>490.016142307331</v>
      </c>
      <c r="K342" s="1">
        <f>'Key Variables'!$B$3*(1+Inputs!$C$16)^(Output!A342-1)</f>
        <v>1048.63351804624</v>
      </c>
      <c r="L342" s="1">
        <f>'Key Variables'!$B$4*(1+Inputs!$C$18)^(Output!$A342-1)</f>
        <v>152.528511715817</v>
      </c>
      <c r="M342" s="1">
        <f>'Key Variables'!$B$5*(1+Inputs!$C$20)^(Output!$A342-1)</f>
        <v>571.981918934315</v>
      </c>
      <c r="N342" s="1">
        <f>'Key Variables'!$B$6*(1+Inputs!$C$22)^(Output!$A342-1)</f>
        <v>190.660639644772</v>
      </c>
      <c r="O342" s="1">
        <f>'Key Variables'!$B$7*(1+Inputs!$C$24)^(Output!$A342-1)</f>
        <v>38.1321279289543</v>
      </c>
      <c r="P342" s="1">
        <f t="shared" si="340"/>
        <v>7112.36353064626</v>
      </c>
    </row>
    <row r="343" spans="1:16">
      <c r="A343">
        <f t="shared" si="354"/>
        <v>29</v>
      </c>
      <c r="B343" s="8">
        <f t="shared" si="341"/>
        <v>342</v>
      </c>
      <c r="C343" s="7">
        <f>IF($A343&gt;Inputs!$C$5,0,C342)</f>
        <v>2026.74123930352</v>
      </c>
      <c r="D343" s="7">
        <f t="shared" si="342"/>
        <v>37101.1682758782</v>
      </c>
      <c r="E343" s="7">
        <f>D343*Inputs!$C$4/12</f>
        <v>139.129381034543</v>
      </c>
      <c r="F343" s="7">
        <f t="shared" ref="F343:G343" si="363">C343-E343</f>
        <v>1887.61185826898</v>
      </c>
      <c r="G343" s="7">
        <f t="shared" si="363"/>
        <v>35213.5564176093</v>
      </c>
      <c r="H343" s="1">
        <f>Inputs!$C$8*(1-Inputs!$C$12)*(1+Inputs!$C$9)^(Output!A343-1)</f>
        <v>9604.3163892237</v>
      </c>
      <c r="I343" s="1">
        <f>Inputs!$C$10*(1-Inputs!$C$12)*(1+Inputs!$C$9)^(Output!$A343-1)</f>
        <v>0</v>
      </c>
      <c r="J343" s="1">
        <f>Inputs!$C$13*Inputs!$C$8*(1+Inputs!$C$9)^(Output!A343-1)</f>
        <v>490.016142307331</v>
      </c>
      <c r="K343" s="1">
        <f>'Key Variables'!$B$3*(1+Inputs!$C$16)^(Output!A343-1)</f>
        <v>1048.63351804624</v>
      </c>
      <c r="L343" s="1">
        <f>'Key Variables'!$B$4*(1+Inputs!$C$18)^(Output!$A343-1)</f>
        <v>152.528511715817</v>
      </c>
      <c r="M343" s="1">
        <f>'Key Variables'!$B$5*(1+Inputs!$C$20)^(Output!$A343-1)</f>
        <v>571.981918934315</v>
      </c>
      <c r="N343" s="1">
        <f>'Key Variables'!$B$6*(1+Inputs!$C$22)^(Output!$A343-1)</f>
        <v>190.660639644772</v>
      </c>
      <c r="O343" s="1">
        <f>'Key Variables'!$B$7*(1+Inputs!$C$24)^(Output!$A343-1)</f>
        <v>38.1321279289543</v>
      </c>
      <c r="P343" s="1">
        <f t="shared" si="340"/>
        <v>7112.36353064626</v>
      </c>
    </row>
    <row r="344" spans="1:16">
      <c r="A344">
        <f t="shared" si="354"/>
        <v>29</v>
      </c>
      <c r="B344" s="8">
        <f t="shared" si="341"/>
        <v>343</v>
      </c>
      <c r="C344" s="7">
        <f>IF($A344&gt;Inputs!$C$5,0,C343)</f>
        <v>2026.74123930352</v>
      </c>
      <c r="D344" s="7">
        <f t="shared" si="342"/>
        <v>35213.5564176093</v>
      </c>
      <c r="E344" s="7">
        <f>D344*Inputs!$C$4/12</f>
        <v>132.050836566035</v>
      </c>
      <c r="F344" s="7">
        <f t="shared" ref="F344:G344" si="364">C344-E344</f>
        <v>1894.69040273749</v>
      </c>
      <c r="G344" s="7">
        <f t="shared" si="364"/>
        <v>33318.8660148718</v>
      </c>
      <c r="H344" s="1">
        <f>Inputs!$C$8*(1-Inputs!$C$12)*(1+Inputs!$C$9)^(Output!A344-1)</f>
        <v>9604.3163892237</v>
      </c>
      <c r="I344" s="1">
        <f>Inputs!$C$10*(1-Inputs!$C$12)*(1+Inputs!$C$9)^(Output!$A344-1)</f>
        <v>0</v>
      </c>
      <c r="J344" s="1">
        <f>Inputs!$C$13*Inputs!$C$8*(1+Inputs!$C$9)^(Output!A344-1)</f>
        <v>490.016142307331</v>
      </c>
      <c r="K344" s="1">
        <f>'Key Variables'!$B$3*(1+Inputs!$C$16)^(Output!A344-1)</f>
        <v>1048.63351804624</v>
      </c>
      <c r="L344" s="1">
        <f>'Key Variables'!$B$4*(1+Inputs!$C$18)^(Output!$A344-1)</f>
        <v>152.528511715817</v>
      </c>
      <c r="M344" s="1">
        <f>'Key Variables'!$B$5*(1+Inputs!$C$20)^(Output!$A344-1)</f>
        <v>571.981918934315</v>
      </c>
      <c r="N344" s="1">
        <f>'Key Variables'!$B$6*(1+Inputs!$C$22)^(Output!$A344-1)</f>
        <v>190.660639644772</v>
      </c>
      <c r="O344" s="1">
        <f>'Key Variables'!$B$7*(1+Inputs!$C$24)^(Output!$A344-1)</f>
        <v>38.1321279289543</v>
      </c>
      <c r="P344" s="1">
        <f t="shared" si="340"/>
        <v>7112.36353064626</v>
      </c>
    </row>
    <row r="345" spans="1:16">
      <c r="A345">
        <f t="shared" si="354"/>
        <v>29</v>
      </c>
      <c r="B345" s="8">
        <f t="shared" si="341"/>
        <v>344</v>
      </c>
      <c r="C345" s="7">
        <f>IF($A345&gt;Inputs!$C$5,0,C344)</f>
        <v>2026.74123930352</v>
      </c>
      <c r="D345" s="7">
        <f t="shared" si="342"/>
        <v>33318.8660148718</v>
      </c>
      <c r="E345" s="7">
        <f>D345*Inputs!$C$4/12</f>
        <v>124.945747555769</v>
      </c>
      <c r="F345" s="7">
        <f t="shared" ref="F345:G345" si="365">C345-E345</f>
        <v>1901.79549174775</v>
      </c>
      <c r="G345" s="7">
        <f t="shared" si="365"/>
        <v>31417.070523124</v>
      </c>
      <c r="H345" s="1">
        <f>Inputs!$C$8*(1-Inputs!$C$12)*(1+Inputs!$C$9)^(Output!A345-1)</f>
        <v>9604.3163892237</v>
      </c>
      <c r="I345" s="1">
        <f>Inputs!$C$10*(1-Inputs!$C$12)*(1+Inputs!$C$9)^(Output!$A345-1)</f>
        <v>0</v>
      </c>
      <c r="J345" s="1">
        <f>Inputs!$C$13*Inputs!$C$8*(1+Inputs!$C$9)^(Output!A345-1)</f>
        <v>490.016142307331</v>
      </c>
      <c r="K345" s="1">
        <f>'Key Variables'!$B$3*(1+Inputs!$C$16)^(Output!A345-1)</f>
        <v>1048.63351804624</v>
      </c>
      <c r="L345" s="1">
        <f>'Key Variables'!$B$4*(1+Inputs!$C$18)^(Output!$A345-1)</f>
        <v>152.528511715817</v>
      </c>
      <c r="M345" s="1">
        <f>'Key Variables'!$B$5*(1+Inputs!$C$20)^(Output!$A345-1)</f>
        <v>571.981918934315</v>
      </c>
      <c r="N345" s="1">
        <f>'Key Variables'!$B$6*(1+Inputs!$C$22)^(Output!$A345-1)</f>
        <v>190.660639644772</v>
      </c>
      <c r="O345" s="1">
        <f>'Key Variables'!$B$7*(1+Inputs!$C$24)^(Output!$A345-1)</f>
        <v>38.1321279289543</v>
      </c>
      <c r="P345" s="1">
        <f t="shared" si="340"/>
        <v>7112.36353064626</v>
      </c>
    </row>
    <row r="346" spans="1:16">
      <c r="A346">
        <f t="shared" si="354"/>
        <v>29</v>
      </c>
      <c r="B346" s="8">
        <f t="shared" si="341"/>
        <v>345</v>
      </c>
      <c r="C346" s="7">
        <f>IF($A346&gt;Inputs!$C$5,0,C345)</f>
        <v>2026.74123930352</v>
      </c>
      <c r="D346" s="7">
        <f t="shared" si="342"/>
        <v>31417.070523124</v>
      </c>
      <c r="E346" s="7">
        <f>D346*Inputs!$C$4/12</f>
        <v>117.814014461715</v>
      </c>
      <c r="F346" s="7">
        <f t="shared" ref="F346:G346" si="366">C346-E346</f>
        <v>1908.92722484181</v>
      </c>
      <c r="G346" s="7">
        <f t="shared" si="366"/>
        <v>29508.1432982822</v>
      </c>
      <c r="H346" s="1">
        <f>Inputs!$C$8*(1-Inputs!$C$12)*(1+Inputs!$C$9)^(Output!A346-1)</f>
        <v>9604.3163892237</v>
      </c>
      <c r="I346" s="1">
        <f>Inputs!$C$10*(1-Inputs!$C$12)*(1+Inputs!$C$9)^(Output!$A346-1)</f>
        <v>0</v>
      </c>
      <c r="J346" s="1">
        <f>Inputs!$C$13*Inputs!$C$8*(1+Inputs!$C$9)^(Output!A346-1)</f>
        <v>490.016142307331</v>
      </c>
      <c r="K346" s="1">
        <f>'Key Variables'!$B$3*(1+Inputs!$C$16)^(Output!A346-1)</f>
        <v>1048.63351804624</v>
      </c>
      <c r="L346" s="1">
        <f>'Key Variables'!$B$4*(1+Inputs!$C$18)^(Output!$A346-1)</f>
        <v>152.528511715817</v>
      </c>
      <c r="M346" s="1">
        <f>'Key Variables'!$B$5*(1+Inputs!$C$20)^(Output!$A346-1)</f>
        <v>571.981918934315</v>
      </c>
      <c r="N346" s="1">
        <f>'Key Variables'!$B$6*(1+Inputs!$C$22)^(Output!$A346-1)</f>
        <v>190.660639644772</v>
      </c>
      <c r="O346" s="1">
        <f>'Key Variables'!$B$7*(1+Inputs!$C$24)^(Output!$A346-1)</f>
        <v>38.1321279289543</v>
      </c>
      <c r="P346" s="1">
        <f t="shared" si="340"/>
        <v>7112.36353064626</v>
      </c>
    </row>
    <row r="347" spans="1:16">
      <c r="A347">
        <f t="shared" si="354"/>
        <v>29</v>
      </c>
      <c r="B347" s="8">
        <f t="shared" si="341"/>
        <v>346</v>
      </c>
      <c r="C347" s="7">
        <f>IF($A347&gt;Inputs!$C$5,0,C346)</f>
        <v>2026.74123930352</v>
      </c>
      <c r="D347" s="7">
        <f t="shared" si="342"/>
        <v>29508.1432982822</v>
      </c>
      <c r="E347" s="7">
        <f>D347*Inputs!$C$4/12</f>
        <v>110.655537368558</v>
      </c>
      <c r="F347" s="7">
        <f t="shared" ref="F347:G347" si="367">C347-E347</f>
        <v>1916.08570193496</v>
      </c>
      <c r="G347" s="7">
        <f t="shared" si="367"/>
        <v>27592.0575963472</v>
      </c>
      <c r="H347" s="1">
        <f>Inputs!$C$8*(1-Inputs!$C$12)*(1+Inputs!$C$9)^(Output!A347-1)</f>
        <v>9604.3163892237</v>
      </c>
      <c r="I347" s="1">
        <f>Inputs!$C$10*(1-Inputs!$C$12)*(1+Inputs!$C$9)^(Output!$A347-1)</f>
        <v>0</v>
      </c>
      <c r="J347" s="1">
        <f>Inputs!$C$13*Inputs!$C$8*(1+Inputs!$C$9)^(Output!A347-1)</f>
        <v>490.016142307331</v>
      </c>
      <c r="K347" s="1">
        <f>'Key Variables'!$B$3*(1+Inputs!$C$16)^(Output!A347-1)</f>
        <v>1048.63351804624</v>
      </c>
      <c r="L347" s="1">
        <f>'Key Variables'!$B$4*(1+Inputs!$C$18)^(Output!$A347-1)</f>
        <v>152.528511715817</v>
      </c>
      <c r="M347" s="1">
        <f>'Key Variables'!$B$5*(1+Inputs!$C$20)^(Output!$A347-1)</f>
        <v>571.981918934315</v>
      </c>
      <c r="N347" s="1">
        <f>'Key Variables'!$B$6*(1+Inputs!$C$22)^(Output!$A347-1)</f>
        <v>190.660639644772</v>
      </c>
      <c r="O347" s="1">
        <f>'Key Variables'!$B$7*(1+Inputs!$C$24)^(Output!$A347-1)</f>
        <v>38.1321279289543</v>
      </c>
      <c r="P347" s="1">
        <f t="shared" si="340"/>
        <v>7112.36353064626</v>
      </c>
    </row>
    <row r="348" spans="1:16">
      <c r="A348">
        <f t="shared" si="354"/>
        <v>29</v>
      </c>
      <c r="B348" s="8">
        <f t="shared" si="341"/>
        <v>347</v>
      </c>
      <c r="C348" s="7">
        <f>IF($A348&gt;Inputs!$C$5,0,C347)</f>
        <v>2026.74123930352</v>
      </c>
      <c r="D348" s="7">
        <f t="shared" si="342"/>
        <v>27592.0575963472</v>
      </c>
      <c r="E348" s="7">
        <f>D348*Inputs!$C$4/12</f>
        <v>103.470215986302</v>
      </c>
      <c r="F348" s="7">
        <f t="shared" ref="F348:G348" si="368">C348-E348</f>
        <v>1923.27102331722</v>
      </c>
      <c r="G348" s="7">
        <f t="shared" si="368"/>
        <v>25668.78657303</v>
      </c>
      <c r="H348" s="1">
        <f>Inputs!$C$8*(1-Inputs!$C$12)*(1+Inputs!$C$9)^(Output!A348-1)</f>
        <v>9604.3163892237</v>
      </c>
      <c r="I348" s="1">
        <f>Inputs!$C$10*(1-Inputs!$C$12)*(1+Inputs!$C$9)^(Output!$A348-1)</f>
        <v>0</v>
      </c>
      <c r="J348" s="1">
        <f>Inputs!$C$13*Inputs!$C$8*(1+Inputs!$C$9)^(Output!A348-1)</f>
        <v>490.016142307331</v>
      </c>
      <c r="K348" s="1">
        <f>'Key Variables'!$B$3*(1+Inputs!$C$16)^(Output!A348-1)</f>
        <v>1048.63351804624</v>
      </c>
      <c r="L348" s="1">
        <f>'Key Variables'!$B$4*(1+Inputs!$C$18)^(Output!$A348-1)</f>
        <v>152.528511715817</v>
      </c>
      <c r="M348" s="1">
        <f>'Key Variables'!$B$5*(1+Inputs!$C$20)^(Output!$A348-1)</f>
        <v>571.981918934315</v>
      </c>
      <c r="N348" s="1">
        <f>'Key Variables'!$B$6*(1+Inputs!$C$22)^(Output!$A348-1)</f>
        <v>190.660639644772</v>
      </c>
      <c r="O348" s="1">
        <f>'Key Variables'!$B$7*(1+Inputs!$C$24)^(Output!$A348-1)</f>
        <v>38.1321279289543</v>
      </c>
      <c r="P348" s="1">
        <f t="shared" si="340"/>
        <v>7112.36353064626</v>
      </c>
    </row>
    <row r="349" spans="1:16">
      <c r="A349">
        <f t="shared" si="354"/>
        <v>29</v>
      </c>
      <c r="B349" s="8">
        <f t="shared" si="341"/>
        <v>348</v>
      </c>
      <c r="C349" s="7">
        <f>IF($A349&gt;Inputs!$C$5,0,C348)</f>
        <v>2026.74123930352</v>
      </c>
      <c r="D349" s="7">
        <f t="shared" si="342"/>
        <v>25668.78657303</v>
      </c>
      <c r="E349" s="7">
        <f>D349*Inputs!$C$4/12</f>
        <v>96.2579496488625</v>
      </c>
      <c r="F349" s="7">
        <f t="shared" ref="F349:G349" si="369">C349-E349</f>
        <v>1930.48328965466</v>
      </c>
      <c r="G349" s="7">
        <f t="shared" si="369"/>
        <v>23738.3032833754</v>
      </c>
      <c r="H349" s="1">
        <f>Inputs!$C$8*(1-Inputs!$C$12)*(1+Inputs!$C$9)^(Output!A349-1)</f>
        <v>9604.3163892237</v>
      </c>
      <c r="I349" s="1">
        <f>Inputs!$C$10*(1-Inputs!$C$12)*(1+Inputs!$C$9)^(Output!$A349-1)</f>
        <v>0</v>
      </c>
      <c r="J349" s="1">
        <f>Inputs!$C$13*Inputs!$C$8*(1+Inputs!$C$9)^(Output!A349-1)</f>
        <v>490.016142307331</v>
      </c>
      <c r="K349" s="1">
        <f>'Key Variables'!$B$3*(1+Inputs!$C$16)^(Output!A349-1)</f>
        <v>1048.63351804624</v>
      </c>
      <c r="L349" s="1">
        <f>'Key Variables'!$B$4*(1+Inputs!$C$18)^(Output!$A349-1)</f>
        <v>152.528511715817</v>
      </c>
      <c r="M349" s="1">
        <f>'Key Variables'!$B$5*(1+Inputs!$C$20)^(Output!$A349-1)</f>
        <v>571.981918934315</v>
      </c>
      <c r="N349" s="1">
        <f>'Key Variables'!$B$6*(1+Inputs!$C$22)^(Output!$A349-1)</f>
        <v>190.660639644772</v>
      </c>
      <c r="O349" s="1">
        <f>'Key Variables'!$B$7*(1+Inputs!$C$24)^(Output!$A349-1)</f>
        <v>38.1321279289543</v>
      </c>
      <c r="P349" s="1">
        <f t="shared" si="340"/>
        <v>7112.36353064626</v>
      </c>
    </row>
    <row r="350" spans="1:16">
      <c r="A350">
        <f t="shared" si="354"/>
        <v>30</v>
      </c>
      <c r="B350" s="8">
        <f t="shared" si="341"/>
        <v>349</v>
      </c>
      <c r="C350" s="7">
        <f>IF($A350&gt;Inputs!$C$5,0,C349)</f>
        <v>2026.74123930352</v>
      </c>
      <c r="D350" s="7">
        <f t="shared" si="342"/>
        <v>23738.3032833754</v>
      </c>
      <c r="E350" s="7">
        <f>D350*Inputs!$C$4/12</f>
        <v>89.0186373126576</v>
      </c>
      <c r="F350" s="7">
        <f t="shared" ref="F350:G350" si="370">C350-E350</f>
        <v>1937.72260199086</v>
      </c>
      <c r="G350" s="7">
        <f t="shared" si="370"/>
        <v>21800.5806813845</v>
      </c>
      <c r="H350" s="1">
        <f>Inputs!$C$8*(1-Inputs!$C$12)*(1+Inputs!$C$9)^(Output!A350-1)</f>
        <v>10084.5322086849</v>
      </c>
      <c r="I350" s="1">
        <f>Inputs!$C$10*(1-Inputs!$C$12)*(1+Inputs!$C$9)^(Output!$A350-1)</f>
        <v>0</v>
      </c>
      <c r="J350" s="1">
        <f>Inputs!$C$13*Inputs!$C$8*(1+Inputs!$C$9)^(Output!A350-1)</f>
        <v>514.516949422698</v>
      </c>
      <c r="K350" s="1">
        <f>'Key Variables'!$B$3*(1+Inputs!$C$16)^(Output!A350-1)</f>
        <v>1080.09252358763</v>
      </c>
      <c r="L350" s="1">
        <f>'Key Variables'!$B$4*(1+Inputs!$C$18)^(Output!$A350-1)</f>
        <v>157.104367067292</v>
      </c>
      <c r="M350" s="1">
        <f>'Key Variables'!$B$5*(1+Inputs!$C$20)^(Output!$A350-1)</f>
        <v>589.141376502344</v>
      </c>
      <c r="N350" s="1">
        <f>'Key Variables'!$B$6*(1+Inputs!$C$22)^(Output!$A350-1)</f>
        <v>196.380458834115</v>
      </c>
      <c r="O350" s="1">
        <f>'Key Variables'!$B$7*(1+Inputs!$C$24)^(Output!$A350-1)</f>
        <v>39.276091766823</v>
      </c>
      <c r="P350" s="1">
        <f t="shared" si="340"/>
        <v>7508.02044150398</v>
      </c>
    </row>
    <row r="351" spans="1:16">
      <c r="A351">
        <f t="shared" si="354"/>
        <v>30</v>
      </c>
      <c r="B351" s="8">
        <f t="shared" si="341"/>
        <v>350</v>
      </c>
      <c r="C351" s="7">
        <f>IF($A351&gt;Inputs!$C$5,0,C350)</f>
        <v>2026.74123930352</v>
      </c>
      <c r="D351" s="7">
        <f t="shared" si="342"/>
        <v>21800.5806813845</v>
      </c>
      <c r="E351" s="7">
        <f>D351*Inputs!$C$4/12</f>
        <v>81.7521775551918</v>
      </c>
      <c r="F351" s="7">
        <f t="shared" ref="F351:G351" si="371">C351-E351</f>
        <v>1944.98906174833</v>
      </c>
      <c r="G351" s="7">
        <f t="shared" si="371"/>
        <v>19855.5916196362</v>
      </c>
      <c r="H351" s="1">
        <f>Inputs!$C$8*(1-Inputs!$C$12)*(1+Inputs!$C$9)^(Output!A351-1)</f>
        <v>10084.5322086849</v>
      </c>
      <c r="I351" s="1">
        <f>Inputs!$C$10*(1-Inputs!$C$12)*(1+Inputs!$C$9)^(Output!$A351-1)</f>
        <v>0</v>
      </c>
      <c r="J351" s="1">
        <f>Inputs!$C$13*Inputs!$C$8*(1+Inputs!$C$9)^(Output!A351-1)</f>
        <v>514.516949422698</v>
      </c>
      <c r="K351" s="1">
        <f>'Key Variables'!$B$3*(1+Inputs!$C$16)^(Output!A351-1)</f>
        <v>1080.09252358763</v>
      </c>
      <c r="L351" s="1">
        <f>'Key Variables'!$B$4*(1+Inputs!$C$18)^(Output!$A351-1)</f>
        <v>157.104367067292</v>
      </c>
      <c r="M351" s="1">
        <f>'Key Variables'!$B$5*(1+Inputs!$C$20)^(Output!$A351-1)</f>
        <v>589.141376502344</v>
      </c>
      <c r="N351" s="1">
        <f>'Key Variables'!$B$6*(1+Inputs!$C$22)^(Output!$A351-1)</f>
        <v>196.380458834115</v>
      </c>
      <c r="O351" s="1">
        <f>'Key Variables'!$B$7*(1+Inputs!$C$24)^(Output!$A351-1)</f>
        <v>39.276091766823</v>
      </c>
      <c r="P351" s="1">
        <f t="shared" si="340"/>
        <v>7508.02044150398</v>
      </c>
    </row>
    <row r="352" spans="1:16">
      <c r="A352">
        <f t="shared" si="354"/>
        <v>30</v>
      </c>
      <c r="B352" s="8">
        <f t="shared" si="341"/>
        <v>351</v>
      </c>
      <c r="C352" s="7">
        <f>IF($A352&gt;Inputs!$C$5,0,C351)</f>
        <v>2026.74123930352</v>
      </c>
      <c r="D352" s="7">
        <f t="shared" si="342"/>
        <v>19855.5916196362</v>
      </c>
      <c r="E352" s="7">
        <f>D352*Inputs!$C$4/12</f>
        <v>74.4584685736356</v>
      </c>
      <c r="F352" s="7">
        <f t="shared" ref="F352:G352" si="372">C352-E352</f>
        <v>1952.28277072989</v>
      </c>
      <c r="G352" s="7">
        <f t="shared" si="372"/>
        <v>17903.3088489063</v>
      </c>
      <c r="H352" s="1">
        <f>Inputs!$C$8*(1-Inputs!$C$12)*(1+Inputs!$C$9)^(Output!A352-1)</f>
        <v>10084.5322086849</v>
      </c>
      <c r="I352" s="1">
        <f>Inputs!$C$10*(1-Inputs!$C$12)*(1+Inputs!$C$9)^(Output!$A352-1)</f>
        <v>0</v>
      </c>
      <c r="J352" s="1">
        <f>Inputs!$C$13*Inputs!$C$8*(1+Inputs!$C$9)^(Output!A352-1)</f>
        <v>514.516949422698</v>
      </c>
      <c r="K352" s="1">
        <f>'Key Variables'!$B$3*(1+Inputs!$C$16)^(Output!A352-1)</f>
        <v>1080.09252358763</v>
      </c>
      <c r="L352" s="1">
        <f>'Key Variables'!$B$4*(1+Inputs!$C$18)^(Output!$A352-1)</f>
        <v>157.104367067292</v>
      </c>
      <c r="M352" s="1">
        <f>'Key Variables'!$B$5*(1+Inputs!$C$20)^(Output!$A352-1)</f>
        <v>589.141376502344</v>
      </c>
      <c r="N352" s="1">
        <f>'Key Variables'!$B$6*(1+Inputs!$C$22)^(Output!$A352-1)</f>
        <v>196.380458834115</v>
      </c>
      <c r="O352" s="1">
        <f>'Key Variables'!$B$7*(1+Inputs!$C$24)^(Output!$A352-1)</f>
        <v>39.276091766823</v>
      </c>
      <c r="P352" s="1">
        <f t="shared" si="340"/>
        <v>7508.02044150398</v>
      </c>
    </row>
    <row r="353" spans="1:16">
      <c r="A353">
        <f t="shared" si="354"/>
        <v>30</v>
      </c>
      <c r="B353" s="8">
        <f t="shared" si="341"/>
        <v>352</v>
      </c>
      <c r="C353" s="7">
        <f>IF($A353&gt;Inputs!$C$5,0,C352)</f>
        <v>2026.74123930352</v>
      </c>
      <c r="D353" s="7">
        <f t="shared" si="342"/>
        <v>17903.3088489063</v>
      </c>
      <c r="E353" s="7">
        <f>D353*Inputs!$C$4/12</f>
        <v>67.1374081833985</v>
      </c>
      <c r="F353" s="7">
        <f t="shared" ref="F353:G353" si="373">C353-E353</f>
        <v>1959.60383112012</v>
      </c>
      <c r="G353" s="7">
        <f t="shared" si="373"/>
        <v>15943.7050177861</v>
      </c>
      <c r="H353" s="1">
        <f>Inputs!$C$8*(1-Inputs!$C$12)*(1+Inputs!$C$9)^(Output!A353-1)</f>
        <v>10084.5322086849</v>
      </c>
      <c r="I353" s="1">
        <f>Inputs!$C$10*(1-Inputs!$C$12)*(1+Inputs!$C$9)^(Output!$A353-1)</f>
        <v>0</v>
      </c>
      <c r="J353" s="1">
        <f>Inputs!$C$13*Inputs!$C$8*(1+Inputs!$C$9)^(Output!A353-1)</f>
        <v>514.516949422698</v>
      </c>
      <c r="K353" s="1">
        <f>'Key Variables'!$B$3*(1+Inputs!$C$16)^(Output!A353-1)</f>
        <v>1080.09252358763</v>
      </c>
      <c r="L353" s="1">
        <f>'Key Variables'!$B$4*(1+Inputs!$C$18)^(Output!$A353-1)</f>
        <v>157.104367067292</v>
      </c>
      <c r="M353" s="1">
        <f>'Key Variables'!$B$5*(1+Inputs!$C$20)^(Output!$A353-1)</f>
        <v>589.141376502344</v>
      </c>
      <c r="N353" s="1">
        <f>'Key Variables'!$B$6*(1+Inputs!$C$22)^(Output!$A353-1)</f>
        <v>196.380458834115</v>
      </c>
      <c r="O353" s="1">
        <f>'Key Variables'!$B$7*(1+Inputs!$C$24)^(Output!$A353-1)</f>
        <v>39.276091766823</v>
      </c>
      <c r="P353" s="1">
        <f t="shared" si="340"/>
        <v>7508.02044150398</v>
      </c>
    </row>
    <row r="354" spans="1:16">
      <c r="A354">
        <f t="shared" si="354"/>
        <v>30</v>
      </c>
      <c r="B354" s="8">
        <f t="shared" si="341"/>
        <v>353</v>
      </c>
      <c r="C354" s="7">
        <f>IF($A354&gt;Inputs!$C$5,0,C353)</f>
        <v>2026.74123930352</v>
      </c>
      <c r="D354" s="7">
        <f t="shared" si="342"/>
        <v>15943.7050177861</v>
      </c>
      <c r="E354" s="7">
        <f>D354*Inputs!$C$4/12</f>
        <v>59.788893816698</v>
      </c>
      <c r="F354" s="7">
        <f t="shared" ref="F354:G354" si="374">C354-E354</f>
        <v>1966.95234548682</v>
      </c>
      <c r="G354" s="7">
        <f t="shared" si="374"/>
        <v>13976.7526722993</v>
      </c>
      <c r="H354" s="1">
        <f>Inputs!$C$8*(1-Inputs!$C$12)*(1+Inputs!$C$9)^(Output!A354-1)</f>
        <v>10084.5322086849</v>
      </c>
      <c r="I354" s="1">
        <f>Inputs!$C$10*(1-Inputs!$C$12)*(1+Inputs!$C$9)^(Output!$A354-1)</f>
        <v>0</v>
      </c>
      <c r="J354" s="1">
        <f>Inputs!$C$13*Inputs!$C$8*(1+Inputs!$C$9)^(Output!A354-1)</f>
        <v>514.516949422698</v>
      </c>
      <c r="K354" s="1">
        <f>'Key Variables'!$B$3*(1+Inputs!$C$16)^(Output!A354-1)</f>
        <v>1080.09252358763</v>
      </c>
      <c r="L354" s="1">
        <f>'Key Variables'!$B$4*(1+Inputs!$C$18)^(Output!$A354-1)</f>
        <v>157.104367067292</v>
      </c>
      <c r="M354" s="1">
        <f>'Key Variables'!$B$5*(1+Inputs!$C$20)^(Output!$A354-1)</f>
        <v>589.141376502344</v>
      </c>
      <c r="N354" s="1">
        <f>'Key Variables'!$B$6*(1+Inputs!$C$22)^(Output!$A354-1)</f>
        <v>196.380458834115</v>
      </c>
      <c r="O354" s="1">
        <f>'Key Variables'!$B$7*(1+Inputs!$C$24)^(Output!$A354-1)</f>
        <v>39.276091766823</v>
      </c>
      <c r="P354" s="1">
        <f t="shared" si="340"/>
        <v>7508.02044150398</v>
      </c>
    </row>
    <row r="355" spans="1:16">
      <c r="A355">
        <f t="shared" si="354"/>
        <v>30</v>
      </c>
      <c r="B355" s="8">
        <f t="shared" si="341"/>
        <v>354</v>
      </c>
      <c r="C355" s="7">
        <f>IF($A355&gt;Inputs!$C$5,0,C354)</f>
        <v>2026.74123930352</v>
      </c>
      <c r="D355" s="7">
        <f t="shared" si="342"/>
        <v>13976.7526722993</v>
      </c>
      <c r="E355" s="7">
        <f>D355*Inputs!$C$4/12</f>
        <v>52.4128225211225</v>
      </c>
      <c r="F355" s="7">
        <f t="shared" ref="F355:G355" si="375">C355-E355</f>
        <v>1974.3284167824</v>
      </c>
      <c r="G355" s="7">
        <f t="shared" si="375"/>
        <v>12002.4242555169</v>
      </c>
      <c r="H355" s="1">
        <f>Inputs!$C$8*(1-Inputs!$C$12)*(1+Inputs!$C$9)^(Output!A355-1)</f>
        <v>10084.5322086849</v>
      </c>
      <c r="I355" s="1">
        <f>Inputs!$C$10*(1-Inputs!$C$12)*(1+Inputs!$C$9)^(Output!$A355-1)</f>
        <v>0</v>
      </c>
      <c r="J355" s="1">
        <f>Inputs!$C$13*Inputs!$C$8*(1+Inputs!$C$9)^(Output!A355-1)</f>
        <v>514.516949422698</v>
      </c>
      <c r="K355" s="1">
        <f>'Key Variables'!$B$3*(1+Inputs!$C$16)^(Output!A355-1)</f>
        <v>1080.09252358763</v>
      </c>
      <c r="L355" s="1">
        <f>'Key Variables'!$B$4*(1+Inputs!$C$18)^(Output!$A355-1)</f>
        <v>157.104367067292</v>
      </c>
      <c r="M355" s="1">
        <f>'Key Variables'!$B$5*(1+Inputs!$C$20)^(Output!$A355-1)</f>
        <v>589.141376502344</v>
      </c>
      <c r="N355" s="1">
        <f>'Key Variables'!$B$6*(1+Inputs!$C$22)^(Output!$A355-1)</f>
        <v>196.380458834115</v>
      </c>
      <c r="O355" s="1">
        <f>'Key Variables'!$B$7*(1+Inputs!$C$24)^(Output!$A355-1)</f>
        <v>39.276091766823</v>
      </c>
      <c r="P355" s="1">
        <f t="shared" si="340"/>
        <v>7508.02044150398</v>
      </c>
    </row>
    <row r="356" spans="1:16">
      <c r="A356">
        <f t="shared" si="354"/>
        <v>30</v>
      </c>
      <c r="B356" s="8">
        <f t="shared" si="341"/>
        <v>355</v>
      </c>
      <c r="C356" s="7">
        <f>IF($A356&gt;Inputs!$C$5,0,C355)</f>
        <v>2026.74123930352</v>
      </c>
      <c r="D356" s="7">
        <f t="shared" si="342"/>
        <v>12002.4242555169</v>
      </c>
      <c r="E356" s="7">
        <f>D356*Inputs!$C$4/12</f>
        <v>45.0090909581885</v>
      </c>
      <c r="F356" s="7">
        <f t="shared" ref="F356:G356" si="376">C356-E356</f>
        <v>1981.73214834533</v>
      </c>
      <c r="G356" s="7">
        <f t="shared" si="376"/>
        <v>10020.6921071716</v>
      </c>
      <c r="H356" s="1">
        <f>Inputs!$C$8*(1-Inputs!$C$12)*(1+Inputs!$C$9)^(Output!A356-1)</f>
        <v>10084.5322086849</v>
      </c>
      <c r="I356" s="1">
        <f>Inputs!$C$10*(1-Inputs!$C$12)*(1+Inputs!$C$9)^(Output!$A356-1)</f>
        <v>0</v>
      </c>
      <c r="J356" s="1">
        <f>Inputs!$C$13*Inputs!$C$8*(1+Inputs!$C$9)^(Output!A356-1)</f>
        <v>514.516949422698</v>
      </c>
      <c r="K356" s="1">
        <f>'Key Variables'!$B$3*(1+Inputs!$C$16)^(Output!A356-1)</f>
        <v>1080.09252358763</v>
      </c>
      <c r="L356" s="1">
        <f>'Key Variables'!$B$4*(1+Inputs!$C$18)^(Output!$A356-1)</f>
        <v>157.104367067292</v>
      </c>
      <c r="M356" s="1">
        <f>'Key Variables'!$B$5*(1+Inputs!$C$20)^(Output!$A356-1)</f>
        <v>589.141376502344</v>
      </c>
      <c r="N356" s="1">
        <f>'Key Variables'!$B$6*(1+Inputs!$C$22)^(Output!$A356-1)</f>
        <v>196.380458834115</v>
      </c>
      <c r="O356" s="1">
        <f>'Key Variables'!$B$7*(1+Inputs!$C$24)^(Output!$A356-1)</f>
        <v>39.276091766823</v>
      </c>
      <c r="P356" s="1">
        <f t="shared" si="340"/>
        <v>7508.02044150398</v>
      </c>
    </row>
    <row r="357" spans="1:16">
      <c r="A357">
        <f t="shared" si="354"/>
        <v>30</v>
      </c>
      <c r="B357" s="8">
        <f t="shared" si="341"/>
        <v>356</v>
      </c>
      <c r="C357" s="7">
        <f>IF($A357&gt;Inputs!$C$5,0,C356)</f>
        <v>2026.74123930352</v>
      </c>
      <c r="D357" s="7">
        <f t="shared" si="342"/>
        <v>10020.6921071716</v>
      </c>
      <c r="E357" s="7">
        <f>D357*Inputs!$C$4/12</f>
        <v>37.5775954018935</v>
      </c>
      <c r="F357" s="7">
        <f t="shared" ref="F357:G357" si="377">C357-E357</f>
        <v>1989.16364390163</v>
      </c>
      <c r="G357" s="7">
        <f t="shared" si="377"/>
        <v>8031.52846326996</v>
      </c>
      <c r="H357" s="1">
        <f>Inputs!$C$8*(1-Inputs!$C$12)*(1+Inputs!$C$9)^(Output!A357-1)</f>
        <v>10084.5322086849</v>
      </c>
      <c r="I357" s="1">
        <f>Inputs!$C$10*(1-Inputs!$C$12)*(1+Inputs!$C$9)^(Output!$A357-1)</f>
        <v>0</v>
      </c>
      <c r="J357" s="1">
        <f>Inputs!$C$13*Inputs!$C$8*(1+Inputs!$C$9)^(Output!A357-1)</f>
        <v>514.516949422698</v>
      </c>
      <c r="K357" s="1">
        <f>'Key Variables'!$B$3*(1+Inputs!$C$16)^(Output!A357-1)</f>
        <v>1080.09252358763</v>
      </c>
      <c r="L357" s="1">
        <f>'Key Variables'!$B$4*(1+Inputs!$C$18)^(Output!$A357-1)</f>
        <v>157.104367067292</v>
      </c>
      <c r="M357" s="1">
        <f>'Key Variables'!$B$5*(1+Inputs!$C$20)^(Output!$A357-1)</f>
        <v>589.141376502344</v>
      </c>
      <c r="N357" s="1">
        <f>'Key Variables'!$B$6*(1+Inputs!$C$22)^(Output!$A357-1)</f>
        <v>196.380458834115</v>
      </c>
      <c r="O357" s="1">
        <f>'Key Variables'!$B$7*(1+Inputs!$C$24)^(Output!$A357-1)</f>
        <v>39.276091766823</v>
      </c>
      <c r="P357" s="1">
        <f t="shared" si="340"/>
        <v>7508.02044150398</v>
      </c>
    </row>
    <row r="358" spans="1:16">
      <c r="A358">
        <f t="shared" si="354"/>
        <v>30</v>
      </c>
      <c r="B358" s="8">
        <f t="shared" si="341"/>
        <v>357</v>
      </c>
      <c r="C358" s="7">
        <f>IF($A358&gt;Inputs!$C$5,0,C357)</f>
        <v>2026.74123930352</v>
      </c>
      <c r="D358" s="7">
        <f t="shared" si="342"/>
        <v>8031.52846326996</v>
      </c>
      <c r="E358" s="7">
        <f>D358*Inputs!$C$4/12</f>
        <v>30.1182317372623</v>
      </c>
      <c r="F358" s="7">
        <f t="shared" ref="F358:G358" si="378">C358-E358</f>
        <v>1996.62300756626</v>
      </c>
      <c r="G358" s="7">
        <f t="shared" si="378"/>
        <v>6034.9054557037</v>
      </c>
      <c r="H358" s="1">
        <f>Inputs!$C$8*(1-Inputs!$C$12)*(1+Inputs!$C$9)^(Output!A358-1)</f>
        <v>10084.5322086849</v>
      </c>
      <c r="I358" s="1">
        <f>Inputs!$C$10*(1-Inputs!$C$12)*(1+Inputs!$C$9)^(Output!$A358-1)</f>
        <v>0</v>
      </c>
      <c r="J358" s="1">
        <f>Inputs!$C$13*Inputs!$C$8*(1+Inputs!$C$9)^(Output!A358-1)</f>
        <v>514.516949422698</v>
      </c>
      <c r="K358" s="1">
        <f>'Key Variables'!$B$3*(1+Inputs!$C$16)^(Output!A358-1)</f>
        <v>1080.09252358763</v>
      </c>
      <c r="L358" s="1">
        <f>'Key Variables'!$B$4*(1+Inputs!$C$18)^(Output!$A358-1)</f>
        <v>157.104367067292</v>
      </c>
      <c r="M358" s="1">
        <f>'Key Variables'!$B$5*(1+Inputs!$C$20)^(Output!$A358-1)</f>
        <v>589.141376502344</v>
      </c>
      <c r="N358" s="1">
        <f>'Key Variables'!$B$6*(1+Inputs!$C$22)^(Output!$A358-1)</f>
        <v>196.380458834115</v>
      </c>
      <c r="O358" s="1">
        <f>'Key Variables'!$B$7*(1+Inputs!$C$24)^(Output!$A358-1)</f>
        <v>39.276091766823</v>
      </c>
      <c r="P358" s="1">
        <f t="shared" si="340"/>
        <v>7508.02044150398</v>
      </c>
    </row>
    <row r="359" spans="1:16">
      <c r="A359">
        <f t="shared" si="354"/>
        <v>30</v>
      </c>
      <c r="B359" s="8">
        <f t="shared" si="341"/>
        <v>358</v>
      </c>
      <c r="C359" s="7">
        <f>IF($A359&gt;Inputs!$C$5,0,C358)</f>
        <v>2026.74123930352</v>
      </c>
      <c r="D359" s="7">
        <f t="shared" si="342"/>
        <v>6034.9054557037</v>
      </c>
      <c r="E359" s="7">
        <f>D359*Inputs!$C$4/12</f>
        <v>22.6308954588889</v>
      </c>
      <c r="F359" s="7">
        <f t="shared" ref="F359:G359" si="379">C359-E359</f>
        <v>2004.11034384463</v>
      </c>
      <c r="G359" s="7">
        <f t="shared" si="379"/>
        <v>4030.79511185906</v>
      </c>
      <c r="H359" s="1">
        <f>Inputs!$C$8*(1-Inputs!$C$12)*(1+Inputs!$C$9)^(Output!A359-1)</f>
        <v>10084.5322086849</v>
      </c>
      <c r="I359" s="1">
        <f>Inputs!$C$10*(1-Inputs!$C$12)*(1+Inputs!$C$9)^(Output!$A359-1)</f>
        <v>0</v>
      </c>
      <c r="J359" s="1">
        <f>Inputs!$C$13*Inputs!$C$8*(1+Inputs!$C$9)^(Output!A359-1)</f>
        <v>514.516949422698</v>
      </c>
      <c r="K359" s="1">
        <f>'Key Variables'!$B$3*(1+Inputs!$C$16)^(Output!A359-1)</f>
        <v>1080.09252358763</v>
      </c>
      <c r="L359" s="1">
        <f>'Key Variables'!$B$4*(1+Inputs!$C$18)^(Output!$A359-1)</f>
        <v>157.104367067292</v>
      </c>
      <c r="M359" s="1">
        <f>'Key Variables'!$B$5*(1+Inputs!$C$20)^(Output!$A359-1)</f>
        <v>589.141376502344</v>
      </c>
      <c r="N359" s="1">
        <f>'Key Variables'!$B$6*(1+Inputs!$C$22)^(Output!$A359-1)</f>
        <v>196.380458834115</v>
      </c>
      <c r="O359" s="1">
        <f>'Key Variables'!$B$7*(1+Inputs!$C$24)^(Output!$A359-1)</f>
        <v>39.276091766823</v>
      </c>
      <c r="P359" s="1">
        <f t="shared" si="340"/>
        <v>7508.02044150398</v>
      </c>
    </row>
    <row r="360" spans="1:16">
      <c r="A360">
        <f t="shared" si="354"/>
        <v>30</v>
      </c>
      <c r="B360" s="8">
        <f t="shared" si="341"/>
        <v>359</v>
      </c>
      <c r="C360" s="7">
        <f>IF($A360&gt;Inputs!$C$5,0,C359)</f>
        <v>2026.74123930352</v>
      </c>
      <c r="D360" s="7">
        <f t="shared" si="342"/>
        <v>4030.79511185906</v>
      </c>
      <c r="E360" s="7">
        <f>D360*Inputs!$C$4/12</f>
        <v>15.1154816694715</v>
      </c>
      <c r="F360" s="7">
        <f t="shared" ref="F360:G360" si="380">C360-E360</f>
        <v>2011.62575763405</v>
      </c>
      <c r="G360" s="7">
        <f t="shared" si="380"/>
        <v>2019.16935422501</v>
      </c>
      <c r="H360" s="1">
        <f>Inputs!$C$8*(1-Inputs!$C$12)*(1+Inputs!$C$9)^(Output!A360-1)</f>
        <v>10084.5322086849</v>
      </c>
      <c r="I360" s="1">
        <f>Inputs!$C$10*(1-Inputs!$C$12)*(1+Inputs!$C$9)^(Output!$A360-1)</f>
        <v>0</v>
      </c>
      <c r="J360" s="1">
        <f>Inputs!$C$13*Inputs!$C$8*(1+Inputs!$C$9)^(Output!A360-1)</f>
        <v>514.516949422698</v>
      </c>
      <c r="K360" s="1">
        <f>'Key Variables'!$B$3*(1+Inputs!$C$16)^(Output!A360-1)</f>
        <v>1080.09252358763</v>
      </c>
      <c r="L360" s="1">
        <f>'Key Variables'!$B$4*(1+Inputs!$C$18)^(Output!$A360-1)</f>
        <v>157.104367067292</v>
      </c>
      <c r="M360" s="1">
        <f>'Key Variables'!$B$5*(1+Inputs!$C$20)^(Output!$A360-1)</f>
        <v>589.141376502344</v>
      </c>
      <c r="N360" s="1">
        <f>'Key Variables'!$B$6*(1+Inputs!$C$22)^(Output!$A360-1)</f>
        <v>196.380458834115</v>
      </c>
      <c r="O360" s="1">
        <f>'Key Variables'!$B$7*(1+Inputs!$C$24)^(Output!$A360-1)</f>
        <v>39.276091766823</v>
      </c>
      <c r="P360" s="1">
        <f t="shared" si="340"/>
        <v>7508.02044150398</v>
      </c>
    </row>
    <row r="361" spans="1:16">
      <c r="A361">
        <f t="shared" si="354"/>
        <v>30</v>
      </c>
      <c r="B361" s="8">
        <f t="shared" si="341"/>
        <v>360</v>
      </c>
      <c r="C361" s="7">
        <f>IF($A361&gt;Inputs!$C$5,0,C360)</f>
        <v>2026.74123930352</v>
      </c>
      <c r="D361" s="7">
        <f t="shared" si="342"/>
        <v>2019.16935422501</v>
      </c>
      <c r="E361" s="7">
        <f>D361*Inputs!$C$4/12</f>
        <v>7.5718850783438</v>
      </c>
      <c r="F361" s="7">
        <f t="shared" ref="F361:G361" si="381">C361-E361</f>
        <v>2019.16935422518</v>
      </c>
      <c r="G361" s="7">
        <f t="shared" si="381"/>
        <v>-1.65073288371786e-10</v>
      </c>
      <c r="H361" s="1">
        <f>Inputs!$C$8*(1-Inputs!$C$12)*(1+Inputs!$C$9)^(Output!A361-1)</f>
        <v>10084.5322086849</v>
      </c>
      <c r="I361" s="1">
        <f>Inputs!$C$10*(1-Inputs!$C$12)*(1+Inputs!$C$9)^(Output!$A361-1)</f>
        <v>0</v>
      </c>
      <c r="J361" s="1">
        <f>Inputs!$C$13*Inputs!$C$8*(1+Inputs!$C$9)^(Output!A361-1)</f>
        <v>514.516949422698</v>
      </c>
      <c r="K361" s="1">
        <f>'Key Variables'!$B$3*(1+Inputs!$C$16)^(Output!A361-1)</f>
        <v>1080.09252358763</v>
      </c>
      <c r="L361" s="1">
        <f>'Key Variables'!$B$4*(1+Inputs!$C$18)^(Output!$A361-1)</f>
        <v>157.104367067292</v>
      </c>
      <c r="M361" s="1">
        <f>'Key Variables'!$B$5*(1+Inputs!$C$20)^(Output!$A361-1)</f>
        <v>589.141376502344</v>
      </c>
      <c r="N361" s="1">
        <f>'Key Variables'!$B$6*(1+Inputs!$C$22)^(Output!$A361-1)</f>
        <v>196.380458834115</v>
      </c>
      <c r="O361" s="1">
        <f>'Key Variables'!$B$7*(1+Inputs!$C$24)^(Output!$A361-1)</f>
        <v>39.276091766823</v>
      </c>
      <c r="P361" s="1">
        <f t="shared" si="340"/>
        <v>7508.02044150398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B2" sqref="B2"/>
    </sheetView>
  </sheetViews>
  <sheetFormatPr defaultColWidth="9" defaultRowHeight="13.5" outlineLevelRow="3" outlineLevelCol="7"/>
  <cols>
    <col min="1" max="1" width="36.3166666666667" customWidth="1"/>
    <col min="2" max="2" width="11.8666666666667" customWidth="1"/>
    <col min="5" max="5" width="13.4083333333333" customWidth="1"/>
    <col min="6" max="6" width="26.0916666666667" customWidth="1"/>
  </cols>
  <sheetData>
    <row r="1" spans="1:2">
      <c r="A1" t="s">
        <v>52</v>
      </c>
      <c r="B1" s="1">
        <f>SUM(Output!$P$2:$P$13)</f>
        <v>17400</v>
      </c>
    </row>
    <row r="2" spans="1:8">
      <c r="A2" t="s">
        <v>53</v>
      </c>
      <c r="B2" s="2">
        <f>B1/Inputs!$C$2</f>
        <v>0.0348</v>
      </c>
      <c r="H2" s="1"/>
    </row>
    <row r="3" spans="1:2">
      <c r="A3" t="s">
        <v>54</v>
      </c>
      <c r="B3" s="2">
        <f ca="1">(1+SUM(OFFSET(Output!$P$2,0,0,Inputs!$C$27*12),0)/Inputs!$C$2)^(1/Inputs!$C$27)-1</f>
        <v>0.0420879710803963</v>
      </c>
    </row>
    <row r="4" spans="1:7">
      <c r="A4" t="s">
        <v>55</v>
      </c>
      <c r="B4" s="2">
        <f ca="1">B3+Inputs!C26</f>
        <v>0.102087971080396</v>
      </c>
      <c r="E4" s="3"/>
      <c r="F4" s="3"/>
      <c r="G4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Inputs</vt:lpstr>
      <vt:lpstr>Key Variables</vt:lpstr>
      <vt:lpstr>Output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chy03</dc:creator>
  <cp:lastModifiedBy>另类高中生活</cp:lastModifiedBy>
  <dcterms:created xsi:type="dcterms:W3CDTF">2018-10-28T18:38:00Z</dcterms:created>
  <dcterms:modified xsi:type="dcterms:W3CDTF">2019-11-13T00:57:36Z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