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Mortgage+Expenses" sheetId="3" r:id="rId1"/>
  </sheets>
  <calcPr calcId="144525"/>
</workbook>
</file>

<file path=xl/sharedStrings.xml><?xml version="1.0" encoding="utf-8"?>
<sst xmlns="http://schemas.openxmlformats.org/spreadsheetml/2006/main" count="31" uniqueCount="31">
  <si>
    <t>输入</t>
  </si>
  <si>
    <t>金额</t>
  </si>
  <si>
    <t>公式</t>
  </si>
  <si>
    <t>principal_interest_exp</t>
  </si>
  <si>
    <t>ctax</t>
  </si>
  <si>
    <t>cinsurance</t>
  </si>
  <si>
    <t>房价</t>
  </si>
  <si>
    <t>年</t>
  </si>
  <si>
    <t>年本息支出</t>
  </si>
  <si>
    <t>地产税</t>
  </si>
  <si>
    <t>保险</t>
  </si>
  <si>
    <t>首付</t>
  </si>
  <si>
    <t>利率</t>
  </si>
  <si>
    <t>贷款年限 (最多30年 )</t>
  </si>
  <si>
    <t>过户费用</t>
  </si>
  <si>
    <t>通胀率</t>
  </si>
  <si>
    <t>年地产税</t>
  </si>
  <si>
    <t>年地产税增长率</t>
  </si>
  <si>
    <t>年房屋保险金额</t>
  </si>
  <si>
    <t>年房屋保险增长率</t>
  </si>
  <si>
    <t>结果</t>
  </si>
  <si>
    <t>月供本息支出</t>
  </si>
  <si>
    <t>月供本息总支出</t>
  </si>
  <si>
    <t>月供本息的现值（计入通货膨胀）</t>
  </si>
  <si>
    <t>第一个月包括地税和保险的月供金额</t>
  </si>
  <si>
    <t>总地产税</t>
  </si>
  <si>
    <t>总保险支出</t>
  </si>
  <si>
    <t>地产税和保险总支出</t>
  </si>
  <si>
    <t>地产税和保险总支出的现值（计入通货膨胀）</t>
  </si>
  <si>
    <t>包括地税和保险的月供总额</t>
  </si>
  <si>
    <t>月供总额的现值（计入通货膨胀）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</si>
</sst>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&quot;$&quot;#,##0_);\(&quot;$&quot;#,##0\)"/>
    <numFmt numFmtId="177" formatCode="&quot;$&quot;#,##0_);[Red]\(&quot;$&quot;#,##0\)"/>
    <numFmt numFmtId="178" formatCode="&quot;$&quot;#,##0"/>
    <numFmt numFmtId="179" formatCode="&quot;$&quot;#,##0.00_);[Red]\(&quot;$&quot;#,##0.00\)"/>
    <numFmt numFmtId="180" formatCode="_(&quot;$&quot;* #,##0_);_(&quot;$&quot;* \(#,##0\);_(&quot;$&quot;* &quot;-&quot;_);_(@_)"/>
    <numFmt numFmtId="181" formatCode="0.0%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0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78" fontId="0" fillId="0" borderId="0" xfId="0" applyNumberFormat="1"/>
    <xf numFmtId="177" fontId="0" fillId="0" borderId="0" xfId="0" applyNumberFormat="1"/>
    <xf numFmtId="176" fontId="0" fillId="0" borderId="0" xfId="0" applyNumberFormat="1"/>
    <xf numFmtId="10" fontId="0" fillId="0" borderId="0" xfId="0" applyNumberFormat="1"/>
    <xf numFmtId="180" fontId="0" fillId="0" borderId="0" xfId="0" applyNumberFormat="1"/>
    <xf numFmtId="181" fontId="0" fillId="0" borderId="0" xfId="0" applyNumberFormat="1"/>
    <xf numFmtId="179" fontId="0" fillId="0" borderId="0" xfId="0" applyNumberFormat="1"/>
    <xf numFmtId="177" fontId="1" fillId="0" borderId="0" xfId="0" applyNumberFormat="1" applyFont="1"/>
    <xf numFmtId="176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zoomScale="80" zoomScaleNormal="80" workbookViewId="0">
      <selection activeCell="E1" sqref="E1"/>
    </sheetView>
  </sheetViews>
  <sheetFormatPr defaultColWidth="9" defaultRowHeight="13.5" outlineLevelCol="6"/>
  <cols>
    <col min="1" max="1" width="41.725" customWidth="1"/>
    <col min="2" max="2" width="15.725" customWidth="1"/>
    <col min="3" max="3" width="10.8666666666667" customWidth="1"/>
    <col min="4" max="4" width="9.725" customWidth="1"/>
    <col min="5" max="5" width="20.5" customWidth="1"/>
    <col min="6" max="6" width="15.5416666666667" customWidth="1"/>
    <col min="7" max="7" width="16.2666666666667" customWidth="1"/>
  </cols>
  <sheetData>
    <row r="1" spans="1:7">
      <c r="A1" s="1" t="s">
        <v>0</v>
      </c>
      <c r="B1" s="1" t="s">
        <v>1</v>
      </c>
      <c r="D1" s="2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3">
        <v>100000</v>
      </c>
      <c r="D2" t="s">
        <v>7</v>
      </c>
      <c r="E2" t="s">
        <v>8</v>
      </c>
      <c r="F2" t="s">
        <v>9</v>
      </c>
      <c r="G2" t="s">
        <v>10</v>
      </c>
    </row>
    <row r="3" spans="1:7">
      <c r="A3" t="s">
        <v>11</v>
      </c>
      <c r="B3" s="3">
        <v>20000</v>
      </c>
      <c r="D3">
        <v>1</v>
      </c>
      <c r="E3" s="4">
        <f>IF(D3&gt;$B$5,0,$B$17*12)</f>
        <v>4864.1789743285</v>
      </c>
      <c r="F3" s="5">
        <f>B9</f>
        <v>1500</v>
      </c>
      <c r="G3" s="5">
        <f>B11</f>
        <v>800</v>
      </c>
    </row>
    <row r="4" spans="1:7">
      <c r="A4" t="s">
        <v>12</v>
      </c>
      <c r="B4" s="6">
        <v>0.045</v>
      </c>
      <c r="D4">
        <v>2</v>
      </c>
      <c r="E4" s="4">
        <f t="shared" ref="E3:E32" si="0">IF(D4&gt;$B$5,0,$B$17*12)</f>
        <v>4864.1789743285</v>
      </c>
      <c r="F4" s="5">
        <f>IF(E4&gt;0,F3*(1+$B$10),0)</f>
        <v>1545</v>
      </c>
      <c r="G4" s="5">
        <f>IF(E4&gt;0,G3*(1+$B$12),0)</f>
        <v>824</v>
      </c>
    </row>
    <row r="5" spans="1:7">
      <c r="A5" t="s">
        <v>13</v>
      </c>
      <c r="B5">
        <v>30</v>
      </c>
      <c r="D5">
        <v>3</v>
      </c>
      <c r="E5" s="4">
        <f t="shared" si="0"/>
        <v>4864.1789743285</v>
      </c>
      <c r="F5" s="5">
        <f t="shared" ref="F5:F32" si="1">IF(E5&gt;0,F4*(1+$B$10),0)</f>
        <v>1591.35</v>
      </c>
      <c r="G5" s="5">
        <f t="shared" ref="G5:G32" si="2">IF(E5&gt;0,G4*(1+$B$12),0)</f>
        <v>848.72</v>
      </c>
    </row>
    <row r="6" spans="1:7">
      <c r="A6" t="s">
        <v>14</v>
      </c>
      <c r="B6" s="3">
        <v>3000</v>
      </c>
      <c r="D6">
        <v>4</v>
      </c>
      <c r="E6" s="4">
        <f t="shared" si="0"/>
        <v>4864.1789743285</v>
      </c>
      <c r="F6" s="5">
        <f t="shared" si="1"/>
        <v>1639.0905</v>
      </c>
      <c r="G6" s="5">
        <f t="shared" si="2"/>
        <v>874.1816</v>
      </c>
    </row>
    <row r="7" spans="1:7">
      <c r="A7" t="s">
        <v>15</v>
      </c>
      <c r="B7" s="6">
        <v>0.03</v>
      </c>
      <c r="D7">
        <v>5</v>
      </c>
      <c r="E7" s="4">
        <f t="shared" si="0"/>
        <v>4864.1789743285</v>
      </c>
      <c r="F7" s="5">
        <f t="shared" si="1"/>
        <v>1688.263215</v>
      </c>
      <c r="G7" s="5">
        <f t="shared" si="2"/>
        <v>900.407048</v>
      </c>
    </row>
    <row r="8" spans="4:7">
      <c r="D8">
        <v>6</v>
      </c>
      <c r="E8" s="4">
        <f t="shared" si="0"/>
        <v>4864.1789743285</v>
      </c>
      <c r="F8" s="5">
        <f t="shared" si="1"/>
        <v>1738.91111145</v>
      </c>
      <c r="G8" s="5">
        <f t="shared" si="2"/>
        <v>927.41925944</v>
      </c>
    </row>
    <row r="9" spans="1:7">
      <c r="A9" t="s">
        <v>16</v>
      </c>
      <c r="B9" s="7">
        <v>1500</v>
      </c>
      <c r="D9">
        <v>7</v>
      </c>
      <c r="E9" s="4">
        <f t="shared" si="0"/>
        <v>4864.1789743285</v>
      </c>
      <c r="F9" s="5">
        <f t="shared" si="1"/>
        <v>1791.0784447935</v>
      </c>
      <c r="G9" s="5">
        <f t="shared" si="2"/>
        <v>955.2418372232</v>
      </c>
    </row>
    <row r="10" spans="1:7">
      <c r="A10" t="s">
        <v>17</v>
      </c>
      <c r="B10" s="8">
        <v>0.03</v>
      </c>
      <c r="D10">
        <v>8</v>
      </c>
      <c r="E10" s="4">
        <f t="shared" si="0"/>
        <v>4864.1789743285</v>
      </c>
      <c r="F10" s="5">
        <f t="shared" si="1"/>
        <v>1844.81079813731</v>
      </c>
      <c r="G10" s="5">
        <f t="shared" si="2"/>
        <v>983.899092339896</v>
      </c>
    </row>
    <row r="11" spans="1:7">
      <c r="A11" t="s">
        <v>18</v>
      </c>
      <c r="B11" s="7">
        <v>800</v>
      </c>
      <c r="D11">
        <v>9</v>
      </c>
      <c r="E11" s="4">
        <f t="shared" si="0"/>
        <v>4864.1789743285</v>
      </c>
      <c r="F11" s="5">
        <f t="shared" si="1"/>
        <v>1900.15512208142</v>
      </c>
      <c r="G11" s="5">
        <f t="shared" si="2"/>
        <v>1013.41606511009</v>
      </c>
    </row>
    <row r="12" spans="1:7">
      <c r="A12" t="s">
        <v>19</v>
      </c>
      <c r="B12" s="8">
        <v>0.03</v>
      </c>
      <c r="D12">
        <v>10</v>
      </c>
      <c r="E12" s="4">
        <f t="shared" si="0"/>
        <v>4864.1789743285</v>
      </c>
      <c r="F12" s="5">
        <f t="shared" si="1"/>
        <v>1957.15977574387</v>
      </c>
      <c r="G12" s="5">
        <f t="shared" si="2"/>
        <v>1043.8185470634</v>
      </c>
    </row>
    <row r="13" spans="3:7">
      <c r="C13" s="9"/>
      <c r="D13">
        <v>11</v>
      </c>
      <c r="E13" s="4">
        <f t="shared" si="0"/>
        <v>4864.1789743285</v>
      </c>
      <c r="F13" s="5">
        <f t="shared" si="1"/>
        <v>2015.87456901618</v>
      </c>
      <c r="G13" s="5">
        <f t="shared" si="2"/>
        <v>1075.1331034753</v>
      </c>
    </row>
    <row r="14" spans="4:7">
      <c r="D14">
        <v>12</v>
      </c>
      <c r="E14" s="4">
        <f t="shared" si="0"/>
        <v>4864.1789743285</v>
      </c>
      <c r="F14" s="5">
        <f t="shared" si="1"/>
        <v>2076.35080608667</v>
      </c>
      <c r="G14" s="5">
        <f t="shared" si="2"/>
        <v>1107.38709657956</v>
      </c>
    </row>
    <row r="15" spans="4:7">
      <c r="D15">
        <v>13</v>
      </c>
      <c r="E15" s="4">
        <f t="shared" si="0"/>
        <v>4864.1789743285</v>
      </c>
      <c r="F15" s="5">
        <f t="shared" si="1"/>
        <v>2138.64133026927</v>
      </c>
      <c r="G15" s="5">
        <f t="shared" si="2"/>
        <v>1140.60870947694</v>
      </c>
    </row>
    <row r="16" spans="1:7">
      <c r="A16" s="2" t="s">
        <v>20</v>
      </c>
      <c r="D16">
        <v>14</v>
      </c>
      <c r="E16" s="4">
        <f t="shared" si="0"/>
        <v>4864.1789743285</v>
      </c>
      <c r="F16" s="5">
        <f t="shared" si="1"/>
        <v>2202.80057017735</v>
      </c>
      <c r="G16" s="5">
        <f t="shared" si="2"/>
        <v>1174.82697076125</v>
      </c>
    </row>
    <row r="17" spans="1:7">
      <c r="A17" t="s">
        <v>21</v>
      </c>
      <c r="B17" s="4">
        <f>PMT(B4/12,B5*12,B3-B2,0,0)</f>
        <v>405.348247860709</v>
      </c>
      <c r="D17">
        <v>15</v>
      </c>
      <c r="E17" s="4">
        <f t="shared" si="0"/>
        <v>4864.1789743285</v>
      </c>
      <c r="F17" s="5">
        <f t="shared" si="1"/>
        <v>2268.88458728267</v>
      </c>
      <c r="G17" s="5">
        <f t="shared" si="2"/>
        <v>1210.07177988409</v>
      </c>
    </row>
    <row r="18" spans="1:7">
      <c r="A18" t="s">
        <v>22</v>
      </c>
      <c r="B18" s="4">
        <f>B17*B5*12+B6+B3</f>
        <v>168925.369229855</v>
      </c>
      <c r="D18">
        <v>16</v>
      </c>
      <c r="E18" s="4">
        <f t="shared" si="0"/>
        <v>4864.1789743285</v>
      </c>
      <c r="F18" s="5">
        <f t="shared" si="1"/>
        <v>2336.95112490115</v>
      </c>
      <c r="G18" s="5">
        <f t="shared" si="2"/>
        <v>1246.37393328061</v>
      </c>
    </row>
    <row r="19" spans="1:7">
      <c r="A19" t="s">
        <v>23</v>
      </c>
      <c r="B19" s="10">
        <f>E3+NPV(B7,$E$4:$E$32)+B6+B3</f>
        <v>121200.256340639</v>
      </c>
      <c r="D19">
        <v>17</v>
      </c>
      <c r="E19" s="4">
        <f t="shared" si="0"/>
        <v>4864.1789743285</v>
      </c>
      <c r="F19" s="5">
        <f t="shared" si="1"/>
        <v>2407.05965864818</v>
      </c>
      <c r="G19" s="5">
        <f t="shared" si="2"/>
        <v>1283.76515127903</v>
      </c>
    </row>
    <row r="20" spans="1:7">
      <c r="A20" t="s">
        <v>24</v>
      </c>
      <c r="B20" s="4">
        <f>B17+B9/12+B11/12</f>
        <v>597.014914527375</v>
      </c>
      <c r="D20">
        <v>18</v>
      </c>
      <c r="E20" s="4">
        <f t="shared" si="0"/>
        <v>4864.1789743285</v>
      </c>
      <c r="F20" s="5">
        <f t="shared" si="1"/>
        <v>2479.27144840763</v>
      </c>
      <c r="G20" s="5">
        <f t="shared" si="2"/>
        <v>1322.2781058174</v>
      </c>
    </row>
    <row r="21" spans="1:7">
      <c r="A21" t="s">
        <v>25</v>
      </c>
      <c r="B21" s="5">
        <f>SUM(F3:F32)</f>
        <v>71363.1235594831</v>
      </c>
      <c r="D21">
        <v>19</v>
      </c>
      <c r="E21" s="4">
        <f t="shared" si="0"/>
        <v>4864.1789743285</v>
      </c>
      <c r="F21" s="5">
        <f t="shared" si="1"/>
        <v>2553.64959185986</v>
      </c>
      <c r="G21" s="5">
        <f t="shared" si="2"/>
        <v>1361.94644899192</v>
      </c>
    </row>
    <row r="22" spans="1:7">
      <c r="A22" t="s">
        <v>26</v>
      </c>
      <c r="B22" s="5">
        <f>SUM(G3:G32)</f>
        <v>38060.3325650576</v>
      </c>
      <c r="D22">
        <v>20</v>
      </c>
      <c r="E22" s="4">
        <f t="shared" si="0"/>
        <v>4864.1789743285</v>
      </c>
      <c r="F22" s="5">
        <f t="shared" si="1"/>
        <v>2630.25907961565</v>
      </c>
      <c r="G22" s="5">
        <f t="shared" si="2"/>
        <v>1402.80484246168</v>
      </c>
    </row>
    <row r="23" spans="1:7">
      <c r="A23" t="s">
        <v>27</v>
      </c>
      <c r="B23" s="5">
        <f>SUM(B21:B22)</f>
        <v>109423.456124541</v>
      </c>
      <c r="D23">
        <v>21</v>
      </c>
      <c r="E23" s="4">
        <f t="shared" si="0"/>
        <v>4864.1789743285</v>
      </c>
      <c r="F23" s="5">
        <f t="shared" si="1"/>
        <v>2709.16685200412</v>
      </c>
      <c r="G23" s="5">
        <f t="shared" si="2"/>
        <v>1444.88898773553</v>
      </c>
    </row>
    <row r="24" spans="1:7">
      <c r="A24" t="s">
        <v>28</v>
      </c>
      <c r="B24" s="11">
        <f>F3+NPV(B7,F4:F32)+G3+NPV(B7,G4:G32)</f>
        <v>69000</v>
      </c>
      <c r="D24">
        <v>22</v>
      </c>
      <c r="E24" s="4">
        <f t="shared" si="0"/>
        <v>4864.1789743285</v>
      </c>
      <c r="F24" s="5">
        <f t="shared" si="1"/>
        <v>2790.44185756425</v>
      </c>
      <c r="G24" s="5">
        <f t="shared" si="2"/>
        <v>1488.2356573676</v>
      </c>
    </row>
    <row r="25" spans="1:7">
      <c r="A25" t="s">
        <v>29</v>
      </c>
      <c r="B25" s="4">
        <f>B18+B23</f>
        <v>278348.825354396</v>
      </c>
      <c r="D25">
        <v>23</v>
      </c>
      <c r="E25" s="4">
        <f t="shared" si="0"/>
        <v>4864.1789743285</v>
      </c>
      <c r="F25" s="5">
        <f t="shared" si="1"/>
        <v>2874.15511329117</v>
      </c>
      <c r="G25" s="5">
        <f t="shared" si="2"/>
        <v>1532.88272708863</v>
      </c>
    </row>
    <row r="26" spans="1:7">
      <c r="A26" t="s">
        <v>30</v>
      </c>
      <c r="B26" s="10">
        <f>SUM(B19,B24)</f>
        <v>190200.256340639</v>
      </c>
      <c r="D26">
        <v>24</v>
      </c>
      <c r="E26" s="4">
        <f t="shared" si="0"/>
        <v>4864.1789743285</v>
      </c>
      <c r="F26" s="5">
        <f t="shared" si="1"/>
        <v>2960.37976668991</v>
      </c>
      <c r="G26" s="5">
        <f t="shared" si="2"/>
        <v>1578.86920890128</v>
      </c>
    </row>
    <row r="27" spans="4:7">
      <c r="D27">
        <v>25</v>
      </c>
      <c r="E27" s="4">
        <f t="shared" si="0"/>
        <v>4864.1789743285</v>
      </c>
      <c r="F27" s="5">
        <f t="shared" si="1"/>
        <v>3049.19115969061</v>
      </c>
      <c r="G27" s="5">
        <f t="shared" si="2"/>
        <v>1626.23528516832</v>
      </c>
    </row>
    <row r="28" spans="4:7">
      <c r="D28">
        <v>26</v>
      </c>
      <c r="E28" s="4">
        <f t="shared" si="0"/>
        <v>4864.1789743285</v>
      </c>
      <c r="F28" s="5">
        <f t="shared" si="1"/>
        <v>3140.66689448133</v>
      </c>
      <c r="G28" s="5">
        <f t="shared" si="2"/>
        <v>1675.02234372337</v>
      </c>
    </row>
    <row r="29" spans="4:7">
      <c r="D29">
        <v>27</v>
      </c>
      <c r="E29" s="4">
        <f t="shared" si="0"/>
        <v>4864.1789743285</v>
      </c>
      <c r="F29" s="5">
        <f t="shared" si="1"/>
        <v>3234.88690131577</v>
      </c>
      <c r="G29" s="5">
        <f t="shared" si="2"/>
        <v>1725.27301403507</v>
      </c>
    </row>
    <row r="30" spans="4:7">
      <c r="D30">
        <v>28</v>
      </c>
      <c r="E30" s="4">
        <f t="shared" si="0"/>
        <v>4864.1789743285</v>
      </c>
      <c r="F30" s="5">
        <f t="shared" si="1"/>
        <v>3331.93350835524</v>
      </c>
      <c r="G30" s="5">
        <f t="shared" si="2"/>
        <v>1777.03120445613</v>
      </c>
    </row>
    <row r="31" spans="4:7">
      <c r="D31">
        <v>29</v>
      </c>
      <c r="E31" s="4">
        <f t="shared" si="0"/>
        <v>4864.1789743285</v>
      </c>
      <c r="F31" s="5">
        <f t="shared" si="1"/>
        <v>3431.8915136059</v>
      </c>
      <c r="G31" s="5">
        <f t="shared" si="2"/>
        <v>1830.34214058981</v>
      </c>
    </row>
    <row r="32" spans="4:7">
      <c r="D32">
        <v>30</v>
      </c>
      <c r="E32" s="4">
        <f t="shared" si="0"/>
        <v>4864.1789743285</v>
      </c>
      <c r="F32" s="5">
        <f t="shared" si="1"/>
        <v>3534.84825901407</v>
      </c>
      <c r="G32" s="5">
        <f t="shared" si="2"/>
        <v>1885.2524048075</v>
      </c>
    </row>
  </sheetData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Mortgage+Expenses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Yujing</dc:creator>
  <cp:lastModifiedBy>另类高中生活</cp:lastModifiedBy>
  <dcterms:created xsi:type="dcterms:W3CDTF">2019-09-17T01:53:00Z</dcterms:created>
  <dcterms:modified xsi:type="dcterms:W3CDTF">2019-11-19T06:20:43Z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