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<sst xmlns="http://schemas.openxmlformats.org/spreadsheetml/2006/main" count="704" uniqueCount="703">
  <si>
    <t>Variable Name</t>
  </si>
  <si>
    <t>Variable Value</t>
  </si>
  <si>
    <t>Description</t>
  </si>
  <si>
    <t>PANORAMA_NAME</t>
  </si>
  <si>
    <t>panorama01</t>
  </si>
  <si>
    <t>Panorama hostname</t>
  </si>
  <si>
    <t>PANORAMA_TYPE</t>
  </si>
  <si>
    <t>cloud</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</si>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</sst>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5"/>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6" spans="1:1">
      <c r="A46" t="s">
        <v>114</v>
      </c>
    </row>
    <row r="47" spans="1:1">
      <c r="A47" t="s">
        <v>115</v>
      </c>
    </row>
    <row r="48" spans="1:1">
      <c r="A48">
        <f>SUBSTITUTE("set panorama log-settings email Sample_Email_Profile server Sample_Email_Profile gateway {{ EMAIL_PROFILE_GATEWAY }}", "{{ EMAIL_PROFILE_GATEWAY }}", 'values'!B25)</f>
        <v>0</v>
      </c>
    </row>
    <row r="49" spans="1:1">
      <c r="A49">
        <f>SUBSTITUTE("set panorama log-settings email Sample_Email_Profile server Sample_Email_Profile from {{ EMAIL_PROFILE_FROM }}", "{{ EMAIL_PROFILE_FROM }}", 'values'!B26)</f>
        <v>0</v>
      </c>
    </row>
    <row r="50" spans="1:1">
      <c r="A50">
        <f>SUBSTITUTE("set panorama log-settings email Sample_Email_Profile server Sample_Email_Profile to {{ EMAIL_PROFILE_TO }}", "{{ EMAIL_PROFILE_TO }}", 'values'!B27)</f>
        <v>0</v>
      </c>
    </row>
    <row r="51" spans="1:1">
      <c r="A51" t="s">
        <v>116</v>
      </c>
    </row>
    <row r="52" spans="1:1">
      <c r="A52" t="s">
        <v>117</v>
      </c>
    </row>
    <row r="53" spans="1:1">
      <c r="A53" t="s">
        <v>118</v>
      </c>
    </row>
    <row r="54" spans="1:1">
      <c r="A54" t="s">
        <v>119</v>
      </c>
    </row>
    <row r="55" spans="1:1">
      <c r="A55" t="s">
        <v>120</v>
      </c>
    </row>
    <row r="56" spans="1:1">
      <c r="A56">
        <f>SUBSTITUTE("set panorama log-settings syslog Sample_Syslog_Profile server Sample_Syslog server {{ SYSLOG_SERVER }}", "{{ SYSLOG_SERVER }}", 'values'!B28)</f>
        <v>0</v>
      </c>
    </row>
    <row r="57" spans="1:1">
      <c r="A57" t="s">
        <v>121</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8" spans="1:1">
      <c r="A88" t="s">
        <v>150</v>
      </c>
    </row>
    <row r="90" spans="1:1">
      <c r="A90" t="s">
        <v>151</v>
      </c>
    </row>
    <row r="91" spans="1:1">
      <c r="A91" t="s">
        <v>152</v>
      </c>
    </row>
    <row r="92" spans="1:1">
      <c r="A92" t="s">
        <v>153</v>
      </c>
    </row>
    <row r="93" spans="1:1">
      <c r="A93" t="s">
        <v>154</v>
      </c>
    </row>
    <row r="94" spans="1:1">
      <c r="A94" t="s">
        <v>155</v>
      </c>
    </row>
    <row r="95" spans="1:1">
      <c r="A95">
        <f>SUBSTITUTE("set shared address Sinkhole-IPv4 ip-netmask {{ SINKHOLE_IPV4 }}", "{{ SINKHOLE_IPV4 }}", 'values'!B22)</f>
        <v>0</v>
      </c>
    </row>
    <row r="96" spans="1:1">
      <c r="A96">
        <f>SUBSTITUTE("set shared address Sinkhole-IPv6 ip-netmask {{ SINKHOLE_IPV6 }}", "{{ SINKHOLE_IPV6 }}", 'values'!B23)</f>
        <v>0</v>
      </c>
    </row>
    <row r="97" spans="1:1">
      <c r="A97" t="s">
        <v>156</v>
      </c>
    </row>
    <row r="98" spans="1:1">
      <c r="A98" t="s">
        <v>157</v>
      </c>
    </row>
    <row r="99" spans="1:1">
      <c r="A99" t="s">
        <v>158</v>
      </c>
    </row>
    <row r="100" spans="1:1">
      <c r="A100" t="s">
        <v>159</v>
      </c>
    </row>
    <row r="101" spans="1:1">
      <c r="A101" t="s">
        <v>160</v>
      </c>
    </row>
    <row r="102" spans="1:1">
      <c r="A102" t="s">
        <v>161</v>
      </c>
    </row>
    <row r="104" spans="1:1">
      <c r="A104"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7" spans="1:1">
      <c r="A127"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6" spans="1:1">
      <c r="A146"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f>SUBSTITUTE("set shared profiles spyware Outbound-AS botnet-domains sinkhole ipv4-address {{ SINKHOLE_IPV4 }}", "{{ SINKHOLE_IPV4 }}", 'values'!B22)</f>
        <v>0</v>
      </c>
    </row>
    <row r="209" spans="1:1">
      <c r="A209">
        <f>SUBSTITUTE("set shared profiles spyware Outbound-AS botnet-domains sinkhole ipv6-address {{ SINKHOLE_IPV6 }}", "{{ SINKHOLE_IPV6 }}", 'values'!B23)</f>
        <v>0</v>
      </c>
    </row>
    <row r="210" spans="1:1">
      <c r="A210" t="s">
        <v>264</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f>SUBSTITUTE("set shared profiles spyware Inbound-AS botnet-domains sinkhole ipv4-address {{ SINKHOLE_IPV4 }}", "{{ SINKHOLE_IPV4 }}", 'values'!B22)</f>
        <v>0</v>
      </c>
    </row>
    <row r="223" spans="1:1">
      <c r="A223">
        <f>SUBSTITUTE("set shared profiles spyware Inbound-AS botnet-domains sinkhole ipv6-address {{ SINKHOLE_IPV6 }}", "{{ SINKHOLE_IPV6 }}", 'values'!B23)</f>
        <v>0</v>
      </c>
    </row>
    <row r="224" spans="1:1">
      <c r="A224" t="s">
        <v>276</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f>SUBSTITUTE("set shared profiles spyware Internal-AS botnet-domains sinkhole ipv4-address {{ SINKHOLE_IPV4 }}", "{{ SINKHOLE_IPV4 }}", 'values'!B22)</f>
        <v>0</v>
      </c>
    </row>
    <row r="237" spans="1:1">
      <c r="A237">
        <f>SUBSTITUTE("set shared profiles spyware Internal-AS botnet-domains sinkhole ipv6-address {{ SINKHOLE_IPV6 }}", "{{ SINKHOLE_IPV6 }}", 'values'!B23)</f>
        <v>0</v>
      </c>
    </row>
    <row r="238" spans="1:1">
      <c r="A238" t="s">
        <v>288</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f>SUBSTITUTE("set shared profiles spyware Alert-Only-AS botnet-domains sinkhole ipv4-address {{ SINKHOLE_IPV4 }}", "{{ SINKHOLE_IPV4 }}", 'values'!B22)</f>
        <v>0</v>
      </c>
    </row>
    <row r="251" spans="1:1">
      <c r="A251">
        <f>SUBSTITUTE("set shared profiles spyware Alert-Only-AS botnet-domains sinkhole ipv6-address {{ SINKHOLE_IPV6 }}", "{{ SINKHOLE_IPV6 }}", 'values'!B23)</f>
        <v>0</v>
      </c>
    </row>
    <row r="252" spans="1:1">
      <c r="A252" t="s">
        <v>300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f>SUBSTITUTE("set shared profiles spyware Exception-AS botnet-domains sinkhole ipv4-address {{ SINKHOLE_IPV4 }}", "{{ SINKHOLE_IPV4 }}", 'values'!B22)</f>
        <v>0</v>
      </c>
    </row>
    <row r="261" spans="1:1">
      <c r="A261">
        <f>SUBSTITUTE("set shared profiles spyware Exception-AS botnet-domains sinkhole ipv6-address {{ SINKHOLE_IPV6 }}", "{{ SINKHOLE_IPV6 }}", 'values'!B23)</f>
        <v>0</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1" spans="1:1">
      <c r="A391"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1" spans="1:1">
      <c r="A421"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f>SUBSTITUTE("set template iron-skillet config deviceconfig system dns-setting servers primary {{ DNS_1 }}", "{{ DNS_1 }}", 'values'!B20)</f>
        <v>0</v>
      </c>
    </row>
    <row r="548" spans="1:1">
      <c r="A548">
        <f>SUBSTITUTE("set template iron-skillet config deviceconfig system dns-setting servers secondary {{ DNS_2 }}", "{{ DNS_2 }}", 'values'!B21)</f>
        <v>0</v>
      </c>
    </row>
    <row r="549" spans="1:1">
      <c r="A549">
        <f>SUBSTITUTE("set template iron-skillet config deviceconfig system ntp-servers primary-ntp-server ntp-server-address {{ NTP_1 }}", "{{ NTP_1 }}", 'values'!B16)</f>
        <v>0</v>
      </c>
    </row>
    <row r="550" spans="1:1">
      <c r="A550">
        <f>SUBSTITUTE("set template iron-skillet config deviceconfig system ntp-servers secondary-ntp-server ntp-server-address {{ NTP_2 }}", "{{ NTP_2 }}", 'values'!B17)</f>
        <v>0</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f>SUBSTITUTE("set template iron-skillet config shared log-settings email Sample_Email_Profile server Sample_Email_Profile gateway {{ EMAIL_PROFILE_GATEWAY }}", "{{ EMAIL_PROFILE_GATEWAY }}", 'values'!B25)</f>
        <v>0</v>
      </c>
    </row>
    <row r="596" spans="1:1">
      <c r="A596">
        <f>SUBSTITUTE("set template iron-skillet config shared log-settings email Sample_Email_Profile server Sample_Email_Profile from {{ EMAIL_PROFILE_FROM }}", "{{ EMAIL_PROFILE_FROM }}", 'values'!B26)</f>
        <v>0</v>
      </c>
    </row>
    <row r="597" spans="1:1">
      <c r="A597">
        <f>SUBSTITUTE("set template iron-skillet config shared log-settings email Sample_Email_Profile server Sample_Email_Profile to {{ EMAIL_PROFILE_TO }}", "{{ EMAIL_PROFILE_TO }}", 'values'!B27)</f>
        <v>0</v>
      </c>
    </row>
    <row r="598" spans="1:1">
      <c r="A598" t="s">
        <v>634</v>
      </c>
    </row>
    <row r="599" spans="1:1">
      <c r="A599" t="s">
        <v>635</v>
      </c>
    </row>
    <row r="600" spans="1:1">
      <c r="A600" t="s">
        <v>636</v>
      </c>
    </row>
    <row r="601" spans="1:1">
      <c r="A601">
        <f>SUBSTITUTE("set template iron-skillet config shared log-settings syslog Sample_Syslog_Profile server Sample_Syslog server {{ SYSLOG_SERVER }}", "{{ SYSLOG_SERVER }}", 'values'!B28)</f>
        <v>0</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4" spans="1:1">
      <c r="A614" t="s">
        <v>648</v>
      </c>
    </row>
    <row r="615" spans="1:1">
      <c r="A615" t="s">
        <v>649</v>
      </c>
    </row>
    <row r="616" spans="1:1">
      <c r="A616">
        <f>SUBSTITUTE("set template-stack {{ STACK }} templates iron-skillet", "{{ STACK }}", 'values'!B9)</f>
        <v>0</v>
      </c>
    </row>
    <row r="617" spans="1:1">
      <c r="A617">
        <f>SUBSTITUTE("set template-stack {{ STACK }} settings default-vsys vsys1", "{{ STACK }}", 'values'!B9)</f>
        <v>0</v>
      </c>
    </row>
    <row r="618" spans="1:1">
      <c r="A618">
        <f>SUBSTITUTE(SUBSTITUTE("set template-stack {{ STACK }} config devices localhost.localdomain deviceconfig system hostname {{ FW_NAME }}", "{{ FW_NAME }}", 'values'!B11), "{{ STACK }}", 'values'!B9)</f>
        <v>0</v>
      </c>
    </row>
    <row r="620" spans="1:1">
      <c r="A620" t="s">
        <v>650</v>
      </c>
    </row>
    <row r="621" spans="1:1">
      <c r="A621">
        <f>SUBSTITUTE("set template-stack {{ STACK }} config devices localhost.localdomain deviceconfig system type dhcp-client send-hostname yes", "{{ STACK }}", 'values'!B9)</f>
        <v>0</v>
      </c>
    </row>
    <row r="622" spans="1:1">
      <c r="A622">
        <f>SUBSTITUTE("set template-stack {{ STACK }} config devices localhost.localdomain deviceconfig system type dhcp-client send-client-id no", "{{ STACK }}", 'values'!B9)</f>
        <v>0</v>
      </c>
    </row>
    <row r="623" spans="1:1">
      <c r="A623">
        <f>SUBSTITUTE("set template-stack {{ STACK }} config devices localhost.localdomain deviceconfig system type dhcp-client accept-dhcp-hostname no", "{{ STACK }}", 'values'!B9)</f>
        <v>0</v>
      </c>
    </row>
    <row r="624" spans="1:1">
      <c r="A624">
        <f>SUBSTITUTE("set template-stack {{ STACK }} config devices localhost.localdomain deviceconfig system type dhcp-client accept-dhcp-domain no", "{{ STACK }}", 'values'!B9)</f>
        <v>0</v>
      </c>
    </row>
    <row r="626" spans="1:1">
      <c r="A626" t="s">
        <v>651</v>
      </c>
    </row>
    <row r="627" spans="1:1">
      <c r="A627">
        <f>SUBSTITUTE("set template-stack {{ STACK }} config devices localhost.localdomain deviceconfig system type static", "{{ STACK }}", 'values'!B9)</f>
        <v>0</v>
      </c>
    </row>
    <row r="628" spans="1:1">
      <c r="A628">
        <f>SUBSTITUTE(SUBSTITUTE("set template-stack {{ STACK }} config devices localhost.localdomain deviceconfig system ip-address {{ MGMT_IP }}", "{{ MGMT_IP }}", 'values'!B13), "{{ STACK }}", 'values'!B9)</f>
        <v>0</v>
      </c>
    </row>
    <row r="629" spans="1:1">
      <c r="A629">
        <f>SUBSTITUTE(SUBSTITUTE("set template-stack {{ STACK }} config devices localhost.localdomain deviceconfig system netmask {{ MGMT_MASK }}", "{{ MGMT_MASK }}", 'values'!B14), "{{ STACK }}", 'values'!B9)</f>
        <v>0</v>
      </c>
    </row>
    <row r="630" spans="1:1">
      <c r="A630">
        <f>SUBSTITUTE(SUBSTITUTE("set template-stack {{ STACK }} config devices localhost.localdomain deviceconfig system default-gateway {{ MGMT_DG }}", "{{ MGMT_DG }}", 'values'!B15), "{{ STACK }}", 'values'!B9)</f>
        <v>0</v>
      </c>
    </row>
    <row r="632" spans="1:1">
      <c r="A632">
        <f>SUBSTITUTE("set device-group {{ DEVICE_GROUP }} reports ""Host-visit malicious sites plus"" period last-7-calendar-days", "{{ DEVICE_GROUP }}", 'values'!B10)</f>
        <v>0</v>
      </c>
    </row>
    <row r="633" spans="1:1">
      <c r="A633">
        <f>SUBSTITUTE("set device-group {{ DEVICE_GROUP }} reports ""Host-visit malicious sites plus"" topn 500", "{{ DEVICE_GROUP }}", 'values'!B10)</f>
        <v>0</v>
      </c>
    </row>
    <row r="634" spans="1:1">
      <c r="A634">
        <f>SUBSTITUTE("set device-group {{ DEVICE_GROUP }} reports ""Host-visit malicious sites plus"" topm 50", "{{ DEVICE_GROUP }}", 'values'!B10)</f>
        <v>0</v>
      </c>
    </row>
    <row r="635" spans="1:1">
      <c r="A635">
        <f>SUBSTITUTE("set device-group {{ DEVICE_GROUP }} reports ""Host-visit malicious sites plus"" caption ""Host-visit malicious sites plus""", "{{ DEVICE_GROUP }}", 'values'!B10)</f>
        <v>0</v>
      </c>
    </row>
    <row r="636" spans="1:1">
      <c r="A636">
        <f>SUBSTITUTE("set device-group {{ DEVICE_GROUP }} reports ""Host-visit malicious sites plus"" frequency daily", "{{ DEVICE_GROUP }}", 'values'!B10)</f>
        <v>0</v>
      </c>
    </row>
    <row r="637" spans="1:1">
      <c r="A637">
        <f>SUBSTITUTE("set device-group {{ DEVICE_GROUP }} reports ""Host-visit malicious sites plus"" query ""(category eq command-and-control) or (category eq hacking) or (category eq malware) or (category eq phishing)""", "{{ DEVICE_GROUP }}", 'values'!B10)</f>
        <v>0</v>
      </c>
    </row>
    <row r="638" spans="1:1">
      <c r="A638">
        <f>SUBSTITUTE("set device-group {{ DEVICE_GROUP }} reports ""Host-visit malicious sites plus"" type panorama-url sortby repeatcnt", "{{ DEVICE_GROUP }}", 'values'!B10)</f>
        <v>0</v>
      </c>
    </row>
    <row r="639" spans="1:1">
      <c r="A639">
        <f>SUBSTITUTE("set device-group {{ DEVICE_GROUP }} reports ""Host-visit malicious sites plus"" type panorama-url group-by src", "{{ DEVICE_GROUP }}", 'values'!B10)</f>
        <v>0</v>
      </c>
    </row>
    <row r="640" spans="1:1">
      <c r="A640">
        <f>SUBSTITUTE("set device-group {{ DEVICE_GROUP }} reports ""Host-visit malicious sites plus"" type panorama-url aggregate-by [ from srcuser category action ]", "{{ DEVICE_GROUP }}", 'values'!B10)</f>
        <v>0</v>
      </c>
    </row>
    <row r="641" spans="1:1">
      <c r="A641">
        <f>SUBSTITUTE("set device-group {{ DEVICE_GROUP }} reports ""Host-visit malicious sites plus"" type panorama-url values repeatcnt", "{{ DEVICE_GROUP }}", 'values'!B10)</f>
        <v>0</v>
      </c>
    </row>
    <row r="642" spans="1:1">
      <c r="A642">
        <f>SUBSTITUTE("set device-group {{ DEVICE_GROUP }} reports ""Hosts visit malicious sites"" period last-7-calendar-days", "{{ DEVICE_GROUP }}", 'values'!B10)</f>
        <v>0</v>
      </c>
    </row>
    <row r="643" spans="1:1">
      <c r="A643">
        <f>SUBSTITUTE("set device-group {{ DEVICE_GROUP }} reports ""Hosts visit malicious sites"" topn 500", "{{ DEVICE_GROUP }}", 'values'!B10)</f>
        <v>0</v>
      </c>
    </row>
    <row r="644" spans="1:1">
      <c r="A644">
        <f>SUBSTITUTE("set device-group {{ DEVICE_GROUP }} reports ""Hosts visit malicious sites"" topm 50", "{{ DEVICE_GROUP }}", 'values'!B10)</f>
        <v>0</v>
      </c>
    </row>
    <row r="645" spans="1:1">
      <c r="A645">
        <f>SUBSTITUTE("set device-group {{ DEVICE_GROUP }} reports ""Hosts visit malicious sites"" caption ""Hosts visit malicious sites""", "{{ DEVICE_GROUP }}", 'values'!B10)</f>
        <v>0</v>
      </c>
    </row>
    <row r="646" spans="1:1">
      <c r="A646">
        <f>SUBSTITUTE("set device-group {{ DEVICE_GROUP }} reports ""Hosts visit malicious sites"" frequency daily", "{{ DEVICE_GROUP }}", 'values'!B10)</f>
        <v>0</v>
      </c>
    </row>
    <row r="647" spans="1:1">
      <c r="A647">
        <f>SUBSTITUTE("set device-group {{ DEVICE_GROUP }} reports ""Hosts visit malicious sites"" query ""(category eq command-and-control) or (category eq hacking) or (category eq malware) or (category eq phishing)""", "{{ DEVICE_GROUP }}", 'values'!B10)</f>
        <v>0</v>
      </c>
    </row>
    <row r="648" spans="1:1">
      <c r="A648">
        <f>SUBSTITUTE("set device-group {{ DEVICE_GROUP }} reports ""Hosts visit malicious sites"" type panorama-url sortby repeatcnt", "{{ DEVICE_GROUP }}", 'values'!B10)</f>
        <v>0</v>
      </c>
    </row>
    <row r="649" spans="1:1">
      <c r="A649">
        <f>SUBSTITUTE("set device-group {{ DEVICE_GROUP }} reports ""Hosts visit malicious sites"" type panorama-url group-by src", "{{ DEVICE_GROUP }}", 'values'!B10)</f>
        <v>0</v>
      </c>
    </row>
    <row r="650" spans="1:1">
      <c r="A650">
        <f>SUBSTITUTE("set device-group {{ DEVICE_GROUP }} reports ""Hosts visit malicious sites"" type panorama-url aggregate-by [ from srcuser ]", "{{ DEVICE_GROUP }}", 'values'!B10)</f>
        <v>0</v>
      </c>
    </row>
    <row r="651" spans="1:1">
      <c r="A651">
        <f>SUBSTITUTE("set device-group {{ DEVICE_GROUP }} reports ""Hosts visit malicious sites"" type panorama-url values repeatcnt", "{{ DEVICE_GROUP }}", 'values'!B10)</f>
        <v>0</v>
      </c>
    </row>
    <row r="652" spans="1:1">
      <c r="A652">
        <f>SUBSTITUTE("set device-group {{ DEVICE_GROUP }} reports ""Hosts visit questionable sites"" period last-7-calendar-days", "{{ DEVICE_GROUP }}", 'values'!B10)</f>
        <v>0</v>
      </c>
    </row>
    <row r="653" spans="1:1">
      <c r="A653">
        <f>SUBSTITUTE("set device-group {{ DEVICE_GROUP }} reports ""Hosts visit questionable sites"" topn 500", "{{ DEVICE_GROUP }}", 'values'!B10)</f>
        <v>0</v>
      </c>
    </row>
    <row r="654" spans="1:1">
      <c r="A654">
        <f>SUBSTITUTE("set device-group {{ DEVICE_GROUP }} reports ""Hosts visit questionable sites"" topm 50", "{{ DEVICE_GROUP }}", 'values'!B10)</f>
        <v>0</v>
      </c>
    </row>
    <row r="655" spans="1:1">
      <c r="A655">
        <f>SUBSTITUTE("set device-group {{ DEVICE_GROUP }} reports ""Hosts visit questionable sites"" caption ""Hosts visit questionable sites""", "{{ DEVICE_GROUP }}", 'values'!B10)</f>
        <v>0</v>
      </c>
    </row>
    <row r="656" spans="1:1">
      <c r="A656">
        <f>SUBSTITUTE("set device-group {{ DEVICE_GROUP }} reports ""Hosts visit questionable sites"" frequency daily", "{{ DEVICE_GROUP }}", 'values'!B10)</f>
        <v>0</v>
      </c>
    </row>
    <row r="657" spans="1:1">
      <c r="A657">
        <f>SUBSTITUTE("set device-group {{ DEVICE_GROUP }} reports ""Hosts visit questionable sites"" query ""(category eq dynamic-dns) and (category eq parked) and (category eq questionable) and (category eq unknown)""", "{{ DEVICE_GROUP }}", 'values'!B10)</f>
        <v>0</v>
      </c>
    </row>
    <row r="658" spans="1:1">
      <c r="A658">
        <f>SUBSTITUTE("set device-group {{ DEVICE_GROUP }} reports ""Hosts visit questionable sites"" type panorama-url sortby repeatcnt", "{{ DEVICE_GROUP }}", 'values'!B10)</f>
        <v>0</v>
      </c>
    </row>
    <row r="659" spans="1:1">
      <c r="A659">
        <f>SUBSTITUTE("set device-group {{ DEVICE_GROUP }} reports ""Hosts visit questionable sites"" type panorama-url group-by src", "{{ DEVICE_GROUP }}", 'values'!B10)</f>
        <v>0</v>
      </c>
    </row>
    <row r="660" spans="1:1">
      <c r="A660">
        <f>SUBSTITUTE("set device-group {{ DEVICE_GROUP }} reports ""Hosts visit questionable sites"" type panorama-url aggregate-by [ from srcuser ]", "{{ DEVICE_GROUP }}", 'values'!B10)</f>
        <v>0</v>
      </c>
    </row>
    <row r="661" spans="1:1">
      <c r="A661">
        <f>SUBSTITUTE("set device-group {{ DEVICE_GROUP }} reports ""Hosts visit questionable sites"" type panorama-url values repeatcnt", "{{ DEVICE_GROUP }}", 'values'!B10)</f>
        <v>0</v>
      </c>
    </row>
    <row r="662" spans="1:1">
      <c r="A662">
        <f>SUBSTITUTE("set device-group {{ DEVICE_GROUP }} reports ""Host-visit quest sites plus"" period last-7-calendar-days", "{{ DEVICE_GROUP }}", 'values'!B10)</f>
        <v>0</v>
      </c>
    </row>
    <row r="663" spans="1:1">
      <c r="A663">
        <f>SUBSTITUTE("set device-group {{ DEVICE_GROUP }} reports ""Host-visit quest sites plus"" topn 500", "{{ DEVICE_GROUP }}", 'values'!B10)</f>
        <v>0</v>
      </c>
    </row>
    <row r="664" spans="1:1">
      <c r="A664">
        <f>SUBSTITUTE("set device-group {{ DEVICE_GROUP }} reports ""Host-visit quest sites plus"" topm 50", "{{ DEVICE_GROUP }}", 'values'!B10)</f>
        <v>0</v>
      </c>
    </row>
    <row r="665" spans="1:1">
      <c r="A665">
        <f>SUBSTITUTE("set device-group {{ DEVICE_GROUP }} reports ""Host-visit quest sites plus"" caption ""Host-visit quest sites plus""", "{{ DEVICE_GROUP }}", 'values'!B10)</f>
        <v>0</v>
      </c>
    </row>
    <row r="666" spans="1:1">
      <c r="A666">
        <f>SUBSTITUTE("set device-group {{ DEVICE_GROUP }} reports ""Host-visit quest sites plus"" frequency daily", "{{ DEVICE_GROUP }}", 'values'!B10)</f>
        <v>0</v>
      </c>
    </row>
    <row r="667" spans="1:1">
      <c r="A667">
        <f>SUBSTITUTE("set device-group {{ DEVICE_GROUP }} reports ""Host-visit quest sites plus"" query ""(category eq dynamic-dns) and (category eq parked) and (category eq questionable) and (category eq unknown)""", "{{ DEVICE_GROUP }}", 'values'!B10)</f>
        <v>0</v>
      </c>
    </row>
    <row r="668" spans="1:1">
      <c r="A668">
        <f>SUBSTITUTE("set device-group {{ DEVICE_GROUP }} reports ""Host-visit quest sites plus"" description ""Detail of hosts visiting questionable URLs""", "{{ DEVICE_GROUP }}", 'values'!B10)</f>
        <v>0</v>
      </c>
    </row>
    <row r="669" spans="1:1">
      <c r="A669">
        <f>SUBSTITUTE("set device-group {{ DEVICE_GROUP }} reports ""Host-visit quest sites plus"" type panorama-url sortby repeatcnt", "{{ DEVICE_GROUP }}", 'values'!B10)</f>
        <v>0</v>
      </c>
    </row>
    <row r="670" spans="1:1">
      <c r="A670">
        <f>SUBSTITUTE("set device-group {{ DEVICE_GROUP }} reports ""Host-visit quest sites plus"" type panorama-url group-by src", "{{ DEVICE_GROUP }}", 'values'!B10)</f>
        <v>0</v>
      </c>
    </row>
    <row r="671" spans="1:1">
      <c r="A671">
        <f>SUBSTITUTE("set device-group {{ DEVICE_GROUP }} reports ""Host-visit quest sites plus"" type panorama-url aggregate-by [ from srcuser category action ]", "{{ DEVICE_GROUP }}", 'values'!B10)</f>
        <v>0</v>
      </c>
    </row>
    <row r="672" spans="1:1">
      <c r="A672">
        <f>SUBSTITUTE("set device-group {{ DEVICE_GROUP }} reports ""Host-visit quest sites plus"" type panorama-url values repeatcnt", "{{ DEVICE_GROUP }}", 'values'!B10)</f>
        <v>0</v>
      </c>
    </row>
    <row r="673" spans="1:1">
      <c r="A673">
        <f>SUBSTITUTE("set device-group {{ DEVICE_GROUP }} reports ""Wildfire malicious verdicts"" period last-30-calendar-days", "{{ DEVICE_GROUP }}", 'values'!B10)</f>
        <v>0</v>
      </c>
    </row>
    <row r="674" spans="1:1">
      <c r="A674">
        <f>SUBSTITUTE("set device-group {{ DEVICE_GROUP }} reports ""Wildfire malicious verdicts"" topn 500", "{{ DEVICE_GROUP }}", 'values'!B10)</f>
        <v>0</v>
      </c>
    </row>
    <row r="675" spans="1:1">
      <c r="A675">
        <f>SUBSTITUTE("set device-group {{ DEVICE_GROUP }} reports ""Wildfire malicious verdicts"" topm 10", "{{ DEVICE_GROUP }}", 'values'!B10)</f>
        <v>0</v>
      </c>
    </row>
    <row r="676" spans="1:1">
      <c r="A676">
        <f>SUBSTITUTE("set device-group {{ DEVICE_GROUP }} reports ""Wildfire malicious verdicts"" caption ""Wildfire malicious verdicts""", "{{ DEVICE_GROUP }}", 'values'!B10)</f>
        <v>0</v>
      </c>
    </row>
    <row r="677" spans="1:1">
      <c r="A677">
        <f>SUBSTITUTE("set device-group {{ DEVICE_GROUP }} reports ""Wildfire malicious verdicts"" frequency daily", "{{ DEVICE_GROUP }}", 'values'!B10)</f>
        <v>0</v>
      </c>
    </row>
    <row r="678" spans="1:1">
      <c r="A678">
        <f>SUBSTITUTE("set device-group {{ DEVICE_GROUP }} reports ""Wildfire malicious verdicts"" query ""(app neq smtp) and (category neq benign)""", "{{ DEVICE_GROUP }}", 'values'!B10)</f>
        <v>0</v>
      </c>
    </row>
    <row r="679" spans="1:1">
      <c r="A679">
        <f>SUBSTITUTE("set device-group {{ DEVICE_GROUP }} reports ""Wildfire malicious verdicts"" description ""Files uploaded or downloaded that were later found to be malicious. This is a summary. Act on real-time email.""", "{{ DEVICE_GROUP }}", 'values'!B10)</f>
        <v>0</v>
      </c>
    </row>
    <row r="680" spans="1:1">
      <c r="A680">
        <f>SUBSTITUTE("set device-group {{ DEVICE_GROUP }} reports ""Wildfire malicious verdicts"" type panorama-wildfire sortby repeatcnt", "{{ DEVICE_GROUP }}", 'values'!B10)</f>
        <v>0</v>
      </c>
    </row>
    <row r="681" spans="1:1">
      <c r="A681">
        <f>SUBSTITUTE("set device-group {{ DEVICE_GROUP }} reports ""Wildfire malicious verdicts"" type panorama-wildfire aggregate-by [ filedigest container-of-app app category filetype rule ]", "{{ DEVICE_GROUP }}", 'values'!B10)</f>
        <v>0</v>
      </c>
    </row>
    <row r="682" spans="1:1">
      <c r="A682">
        <f>SUBSTITUTE("set device-group {{ DEVICE_GROUP }} reports ""Wildfire malicious verdicts"" type panorama-wildfire values repeatcnt", "{{ DEVICE_GROUP }}", 'values'!B10)</f>
        <v>0</v>
      </c>
    </row>
    <row r="683" spans="1:1">
      <c r="A683">
        <f>SUBSTITUTE("set device-group {{ DEVICE_GROUP }} reports ""Wildfire verdicts SMTP"" period last-30-calendar-days", "{{ DEVICE_GROUP }}", 'values'!B10)</f>
        <v>0</v>
      </c>
    </row>
    <row r="684" spans="1:1">
      <c r="A684">
        <f>SUBSTITUTE("set device-group {{ DEVICE_GROUP }} reports ""Wildfire verdicts SMTP"" topn 500", "{{ DEVICE_GROUP }}", 'values'!B10)</f>
        <v>0</v>
      </c>
    </row>
    <row r="685" spans="1:1">
      <c r="A685">
        <f>SUBSTITUTE("set device-group {{ DEVICE_GROUP }} reports ""Wildfire verdicts SMTP"" topm 10", "{{ DEVICE_GROUP }}", 'values'!B10)</f>
        <v>0</v>
      </c>
    </row>
    <row r="686" spans="1:1">
      <c r="A686">
        <f>SUBSTITUTE("set device-group {{ DEVICE_GROUP }} reports ""Wildfire verdicts SMTP"" caption ""Wildfire verdicts SMTP""", "{{ DEVICE_GROUP }}", 'values'!B10)</f>
        <v>0</v>
      </c>
    </row>
    <row r="687" spans="1:1">
      <c r="A687">
        <f>SUBSTITUTE("set device-group {{ DEVICE_GROUP }} reports ""Wildfire verdicts SMTP"" frequency daily", "{{ DEVICE_GROUP }}", 'values'!B10)</f>
        <v>0</v>
      </c>
    </row>
    <row r="688" spans="1:1">
      <c r="A688">
        <f>SUBSTITUTE("set device-group {{ DEVICE_GROUP }} reports ""Wildfire verdicts SMTP"" query ""(app eq smtp) and (category neq benign)""", "{{ DEVICE_GROUP }}", 'values'!B10)</f>
        <v>0</v>
      </c>
    </row>
    <row r="689" spans="1:1">
      <c r="A689">
        <f>SUBSTITUTE("set device-group {{ DEVICE_GROUP }} reports ""Wildfire verdicts SMTP"" description ""Links sent from emails found to be malicious. """, "{{ DEVICE_GROUP }}", 'values'!B10)</f>
        <v>0</v>
      </c>
    </row>
    <row r="690" spans="1:1">
      <c r="A690">
        <f>SUBSTITUTE("set device-group {{ DEVICE_GROUP }} reports ""Wildfire verdicts SMTP"" type panorama-wildfire sortby repeatcnt", "{{ DEVICE_GROUP }}", 'values'!B10)</f>
        <v>0</v>
      </c>
    </row>
    <row r="691" spans="1:1">
      <c r="A691">
        <f>SUBSTITUTE("set device-group {{ DEVICE_GROUP }} reports ""Wildfire verdicts SMTP"" type panorama-wildfire aggregate-by [ filedigest container-of-app app category filetype rule subject sender recipient misc ]", "{{ DEVICE_GROUP }}", 'values'!B10)</f>
        <v>0</v>
      </c>
    </row>
    <row r="692" spans="1:1">
      <c r="A692">
        <f>SUBSTITUTE("set device-group {{ DEVICE_GROUP }} reports ""Clients sinkholed"" period last-30-calendar-days", "{{ DEVICE_GROUP }}", 'values'!B10)</f>
        <v>0</v>
      </c>
    </row>
    <row r="693" spans="1:1">
      <c r="A693">
        <f>SUBSTITUTE("set device-group {{ DEVICE_GROUP }} reports ""Clients sinkholed"" topn 500", "{{ DEVICE_GROUP }}", 'values'!B10)</f>
        <v>0</v>
      </c>
    </row>
    <row r="694" spans="1:1">
      <c r="A694">
        <f>SUBSTITUTE("set device-group {{ DEVICE_GROUP }} reports ""Clients sinkholed"" topm 50", "{{ DEVICE_GROUP }}", 'values'!B10)</f>
        <v>0</v>
      </c>
    </row>
    <row r="695" spans="1:1">
      <c r="A695">
        <f>SUBSTITUTE("set device-group {{ DEVICE_GROUP }} reports ""Clients sinkholed"" caption ""Clients sinkholed""", "{{ DEVICE_GROUP }}", 'values'!B10)</f>
        <v>0</v>
      </c>
    </row>
    <row r="696" spans="1:1">
      <c r="A696">
        <f>SUBSTITUTE("set device-group {{ DEVICE_GROUP }} reports ""Clients sinkholed"" query ""(rule eq 'DNS Sinkhole Block')""", "{{ DEVICE_GROUP }}", 'values'!B10)</f>
        <v>0</v>
      </c>
    </row>
    <row r="697" spans="1:1">
      <c r="A697">
        <f>SUBSTITUTE("set device-group {{ DEVICE_GROUP }} reports ""Clients sinkholed"" frequency daily", "{{ DEVICE_GROUP }}", 'values'!B10)</f>
        <v>0</v>
      </c>
    </row>
    <row r="698" spans="1:1">
      <c r="A698">
        <f>SUBSTITUTE("set device-group {{ DEVICE_GROUP }} reports ""Clients sinkholed"" type panorama-traffic sortby repeatcnt", "{{ DEVICE_GROUP }}", 'values'!B10)</f>
        <v>0</v>
      </c>
    </row>
    <row r="699" spans="1:1">
      <c r="A699">
        <f>SUBSTITUTE("set device-group {{ DEVICE_GROUP }} reports ""Clients sinkholed"" type panorama-traffic group-by from", "{{ DEVICE_GROUP }}", 'values'!B10)</f>
        <v>0</v>
      </c>
    </row>
    <row r="700" spans="1:1">
      <c r="A700">
        <f>SUBSTITUTE("set device-group {{ DEVICE_GROUP }} reports ""Clients sinkholed"" type panorama-traffic aggregate-by [ src srcuser ]", "{{ DEVICE_GROUP }}", 'values'!B10)</f>
        <v>0</v>
      </c>
    </row>
    <row r="701" spans="1:1">
      <c r="A701">
        <f>SUBSTITUTE("set device-group {{ DEVICE_GROUP }} reports ""Clients sinkholed"" type panorama-traffic values repeatcnt", "{{ DEVICE_GROUP }}", 'values'!B10)</f>
        <v>0</v>
      </c>
    </row>
    <row r="702" spans="1:1">
      <c r="A702">
        <f>SUBSTITUTE("set device-group {{ DEVICE_GROUP }} report-group ""Possible Compromise"" custom-widget 1 custom-report ""Clients sinkholed""", "{{ DEVICE_GROUP }}", 'values'!B10)</f>
        <v>0</v>
      </c>
    </row>
    <row r="703" spans="1:1">
      <c r="A703">
        <f>SUBSTITUTE("set device-group {{ DEVICE_GROUP }} report-group ""Possible Compromise"" custom-widget 2 custom-report ""Wildfire malicious verdicts""", "{{ DEVICE_GROUP }}", 'values'!B10)</f>
        <v>0</v>
      </c>
    </row>
    <row r="704" spans="1:1">
      <c r="A704">
        <f>SUBSTITUTE("set device-group {{ DEVICE_GROUP }} report-group ""Possible Compromise"" custom-widget 3 custom-report ""Wildfire verdicts SMTP""", "{{ DEVICE_GROUP }}", 'values'!B10)</f>
        <v>0</v>
      </c>
    </row>
    <row r="705" spans="1:1">
      <c r="A705">
        <f>SUBSTITUTE("set device-group {{ DEVICE_GROUP }} report-group ""Possible Compromise"" custom-widget 4 custom-report ""Hosts visit malicious sites""", "{{ DEVICE_GROUP }}", 'values'!B10)</f>
        <v>0</v>
      </c>
    </row>
    <row r="706" spans="1:1">
      <c r="A706">
        <f>SUBSTITUTE("set device-group {{ DEVICE_GROUP }} report-group ""Possible Compromise"" custom-widget 5 custom-report ""Host-visit malicious sites plus""", "{{ DEVICE_GROUP }}", 'values'!B10)</f>
        <v>0</v>
      </c>
    </row>
    <row r="707" spans="1:1">
      <c r="A707">
        <f>SUBSTITUTE("set device-group {{ DEVICE_GROUP }} report-group ""Possible Compromise"" custom-widget 6 custom-report ""Hosts visit questionable sites""", "{{ DEVICE_GROUP }}", 'values'!B10)</f>
        <v>0</v>
      </c>
    </row>
    <row r="708" spans="1:1">
      <c r="A708">
        <f>SUBSTITUTE("set device-group {{ DEVICE_GROUP }} report-group ""Possible Compromise"" custom-widget 7 custom-report ""Host-visit quest sites plus""", "{{ DEVICE_GROUP }}", 'values'!B10)</f>
        <v>0</v>
      </c>
    </row>
    <row r="709" spans="1:1">
      <c r="A709">
        <f>SUBSTITUTE("set device-group {{ DEVICE_GROUP }} report-group ""Possible Compromise"" title-page yes", "{{ DEVICE_GROUP }}", 'values'!B10)</f>
        <v>0</v>
      </c>
    </row>
    <row r="710" spans="1:1">
      <c r="A710">
        <f>SUBSTITUTE("set device-group {{ DEVICE_GROUP }} report-group ""Possible Compromise"" variable title value ""Possible Compromise""", "{{ DEVICE_GROUP }}", 'values'!B10)</f>
        <v>0</v>
      </c>
    </row>
    <row r="711" spans="1:1">
      <c r="A711">
        <f>SUBSTITUTE("set device-group {{ DEVICE_GROUP }} email-scheduler ""Possible Compromise"" report-group ""Possible Compromise""", "{{ DEVICE_GROUP }}", 'values'!B10)</f>
        <v>0</v>
      </c>
    </row>
    <row r="712" spans="1:1">
      <c r="A712">
        <f>SUBSTITUTE("set device-group {{ DEVICE_GROUP }} email-scheduler ""Possible Compromise"" recurring disabled", "{{ DEVICE_GROUP }}", 'values'!B10)</f>
        <v>0</v>
      </c>
    </row>
    <row r="713" spans="1:1">
      <c r="A713">
        <f>SUBSTITUTE("set device-group {{ DEVICE_GROUP }} email-scheduler ""Possible Compromise"" email-profile Sample_Email_Profile", "{{ DEVICE_GROUP }}", 'values'!B10)</f>
        <v>0</v>
      </c>
    </row>
    <row r="715" spans="1:1">
      <c r="A715" t="s">
        <v>652</v>
      </c>
    </row>
    <row r="716" spans="1:1">
      <c r="A716" t="s">
        <v>653</v>
      </c>
    </row>
    <row r="717" spans="1:1">
      <c r="A717" t="s">
        <v>654</v>
      </c>
    </row>
    <row r="718" spans="1:1">
      <c r="A718" t="s">
        <v>655</v>
      </c>
    </row>
    <row r="719" spans="1:1">
      <c r="A719" t="s">
        <v>656</v>
      </c>
    </row>
    <row r="720" spans="1:1">
      <c r="A720" t="s">
        <v>657</v>
      </c>
    </row>
    <row r="721" spans="1:1">
      <c r="A721" t="s">
        <v>658</v>
      </c>
    </row>
    <row r="722" spans="1:1">
      <c r="A722" t="s">
        <v>659</v>
      </c>
    </row>
    <row r="723" spans="1:1">
      <c r="A723" t="s">
        <v>660</v>
      </c>
    </row>
    <row r="724" spans="1:1">
      <c r="A724" t="s">
        <v>661</v>
      </c>
    </row>
    <row r="725" spans="1:1">
      <c r="A725" t="s">
        <v>662</v>
      </c>
    </row>
    <row r="726" spans="1:1">
      <c r="A726" t="s">
        <v>663</v>
      </c>
    </row>
    <row r="727" spans="1:1">
      <c r="A727" t="s">
        <v>664</v>
      </c>
    </row>
    <row r="728" spans="1:1">
      <c r="A728" t="s">
        <v>665</v>
      </c>
    </row>
    <row r="729" spans="1:1">
      <c r="A729" t="s">
        <v>666</v>
      </c>
    </row>
    <row r="730" spans="1:1">
      <c r="A730" t="s">
        <v>667</v>
      </c>
    </row>
    <row r="731" spans="1:1">
      <c r="A731" t="s">
        <v>668</v>
      </c>
    </row>
    <row r="732" spans="1:1">
      <c r="A732" t="s">
        <v>669</v>
      </c>
    </row>
    <row r="733" spans="1:1">
      <c r="A733" t="s">
        <v>670</v>
      </c>
    </row>
    <row r="734" spans="1:1">
      <c r="A734" t="s">
        <v>671</v>
      </c>
    </row>
    <row r="735" spans="1:1">
      <c r="A735" t="s">
        <v>672</v>
      </c>
    </row>
    <row r="736" spans="1:1">
      <c r="A736" t="s">
        <v>673</v>
      </c>
    </row>
    <row r="737" spans="1:1">
      <c r="A737" t="s">
        <v>674</v>
      </c>
    </row>
    <row r="738" spans="1:1">
      <c r="A738" t="s">
        <v>675</v>
      </c>
    </row>
    <row r="739" spans="1:1">
      <c r="A739" t="s">
        <v>676</v>
      </c>
    </row>
    <row r="740" spans="1:1">
      <c r="A740" t="s">
        <v>677</v>
      </c>
    </row>
    <row r="741" spans="1:1">
      <c r="A741" t="s">
        <v>678</v>
      </c>
    </row>
    <row r="742" spans="1:1">
      <c r="A742" t="s">
        <v>679</v>
      </c>
    </row>
    <row r="743" spans="1:1">
      <c r="A743" t="s">
        <v>680</v>
      </c>
    </row>
    <row r="744" spans="1:1">
      <c r="A744" t="s">
        <v>681</v>
      </c>
    </row>
    <row r="745" spans="1:1">
      <c r="A745" t="s">
        <v>682</v>
      </c>
    </row>
    <row r="746" spans="1:1">
      <c r="A746" t="s">
        <v>683</v>
      </c>
    </row>
    <row r="747" spans="1:1">
      <c r="A747" t="s">
        <v>684</v>
      </c>
    </row>
    <row r="748" spans="1:1">
      <c r="A748" t="s">
        <v>685</v>
      </c>
    </row>
    <row r="749" spans="1:1">
      <c r="A749" t="s">
        <v>686</v>
      </c>
    </row>
    <row r="750" spans="1:1">
      <c r="A750" t="s">
        <v>687</v>
      </c>
    </row>
    <row r="751" spans="1:1">
      <c r="A751" t="s">
        <v>688</v>
      </c>
    </row>
    <row r="752" spans="1:1">
      <c r="A752" t="s">
        <v>689</v>
      </c>
    </row>
    <row r="753" spans="1:1">
      <c r="A753" t="s">
        <v>690</v>
      </c>
    </row>
    <row r="754" spans="1:1">
      <c r="A754" t="s">
        <v>691</v>
      </c>
    </row>
    <row r="755" spans="1:1">
      <c r="A755" t="s">
        <v>692</v>
      </c>
    </row>
    <row r="756" spans="1:1">
      <c r="A756" t="s">
        <v>693</v>
      </c>
    </row>
    <row r="757" spans="1:1">
      <c r="A757" t="s">
        <v>694</v>
      </c>
    </row>
    <row r="758" spans="1:1">
      <c r="A758" t="s">
        <v>695</v>
      </c>
    </row>
    <row r="759" spans="1:1">
      <c r="A759" t="s">
        <v>696</v>
      </c>
    </row>
    <row r="760" spans="1:1">
      <c r="A760" t="s">
        <v>697</v>
      </c>
    </row>
    <row r="761" spans="1:1">
      <c r="A761" t="s">
        <v>698</v>
      </c>
    </row>
    <row r="762" spans="1:1">
      <c r="A762" t="s">
        <v>699</v>
      </c>
    </row>
    <row r="763" spans="1:1">
      <c r="A763" t="s">
        <v>700</v>
      </c>
    </row>
    <row r="764" spans="1:1">
      <c r="A764" t="s">
        <v>701</v>
      </c>
    </row>
    <row r="765" spans="1:1">
      <c r="A765"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2019-02-21T19:32:03Z</dcterms:created>
  <dcterms:modified xsi:type="dcterms:W3CDTF">2019-02-21T19:32:03Z</dcterms:modified>
</cp:coreProperties>
</file>