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<sst xmlns="http://schemas.openxmlformats.org/spreadsheetml/2006/main" count="726" uniqueCount="724">
  <si>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</si>
  <si>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</si>
  <si>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</si>
  <si>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</si>
  <si>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</si>
  <si>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</si>
  <si>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</si>
  <si>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</si>
  <si>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</si>
  <si>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</si>
  <si>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</si>
  <si>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</si>
  <si>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</si>
  <si>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</si>
  <si>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</si>
  <si>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</si>
  <si>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</si>
  <si>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</si>
  <si>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</si>
  <si>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</si>
  <si>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</si>
  <si>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</si>
  <si>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</si>
  <si>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</si>
  <si>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</si>
  <si>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</si>
  <si>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</si>
  <si>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</si>
  <si>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</si>
  <si>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</si>
  <si>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</si>
  <si>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</si>
  <si>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</si>
  <si>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</si>
  <si>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</si>
  <si>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</si>
  <si>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</si>
  <si>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</si>
  <si>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</si>
  <si>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</si>
  <si>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</si>
  <si>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</si>
  <si>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</si>
  <si>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</si>
  <si>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</si>
  <si>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</si>
  <si>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</si>
  <si>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</si>
  <si>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</si>
  <si>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</si>
  <si>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</si>
  <si>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</si>
  <si>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</si>
  <si>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</si>
  <si>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</si>
  <si>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</si>
  <si>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</si>
  <si>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</si>
  <si>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</si>
  <si>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</si>
  <si>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</si>
  <si>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</si>
  <si>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</si>
  <si>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</si>
  <si>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</si>
  <si>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</si>
  <si>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</si>
  <si>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</si>
  <si>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</si>
  <si>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</si>
  <si>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</si>
  <si>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</si>
  <si>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</si>
  <si>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</si>
  <si>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</si>
  <si>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</si>
  <si>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</si>
  <si>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</si>
  <si>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</si>
  <si>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</si>
  <si>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</si>
  <si>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</si>
  <si>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</si>
  <si>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</si>
  <si>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</si>
  <si>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</si>
  <si>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</si>
  <si>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9.0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</si>
  <si>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</si>
  <si>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</si>
  <si>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</si>
  <si>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</si>
  <si>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</si>
  <si>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</si>
  <si>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</si>
  <si>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</si>
  <si>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</si>
  <si>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</si>
  <si>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</si>
  <si>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</si>
  <si>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</si>
  <si>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</si>
  <si>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</si>
  <si>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</si>
  <si>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</si>
  <si>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</si>
  <si>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</si>
  <si>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</si>
  <si>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</si>
  <si>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</si>
  <si>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</si>
  <si>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</si>
  <si>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</si>
  <si>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</si>
  <si>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</si>
  <si>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</si>
  <si>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</si>
  <si>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</si>
  <si>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</si>
  <si>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</si>
  <si>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</si>
  <si>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</si>
  <si>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</si>
  <si>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</si>
  <si>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</si>
  <si>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</si>
  <si>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</si>
  <si>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</si>
  <si>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</si>
  <si>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</si>
  <si>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</si>
  <si>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</si>
  <si>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</si>
  <si>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</si>
  <si>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</si>
  <si>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</si>
  <si>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</si>
  <si>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</si>
  <si>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</si>
  <si>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</si>
  <si>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</si>
  <si>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</si>
  <si>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</si>
  <si>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</si>
  <si>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</si>
  <si>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</si>
  <si>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</si>
  <si>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</si>
  <si>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</si>
  <si>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</si>
  <si>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</si>
  <si>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</si>
  <si>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</si>
  <si>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</si>
  <si>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</si>
  <si>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</si>
  <si>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</si>
  <si>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</si>
  <si>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</si>
  <si>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</si>
  <si>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</si>
  <si>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</si>
  <si>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</si>
  <si>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</si>
  <si>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</si>
  <si>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</si>
  <si>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</si>
  <si>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</si>
  <si>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</si>
  <si>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</si>
  <si>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</si>
  <si>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</si>
  <si>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</si>
  <si>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</si>
  <si>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9.0: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</si>
  <si>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</si>
  <si>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</si>
  <si>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</si>
  <si>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</si>
  <si>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</si>
  <si>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</si>
  <si>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</si>
  <si>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</si>
  <si>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</si>
  <si>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</si>
  <si>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</si>
  <si>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</si>
  <si>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</si>
  <si>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</si>
  <si>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</si>
  <si>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</si>
  <si>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</si>
  <si>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</si>
  <si>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</si>
  <si>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</si>
  <si>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</si>
  <si>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</si>
  <si>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</si>
  <si>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</si>
  <si>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</si>
  <si>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</si>
  <si>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</si>
  <si>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</si>
  <si>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</si>
  <si>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</si>
  <si>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</si>
  <si>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</si>
  <si>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</si>
  <si>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</si>
  <si>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</si>
  <si>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</si>
  <si>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</si>
  <si>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</si>
  <si>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</si>
  <si>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</si>
  <si>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</si>
  <si>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</si>
  <si>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</si>
  <si>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</si>
  <si>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</si>
  <si>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</si>
  <si>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</si>
  <si>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</si>
  <si>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</si>
  <si>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</si>
  <si>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</si>
  <si>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</si>
  <si>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</si>
  <si>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</si>
  <si>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</si>
  <si>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</si>
  <si>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</si>
  <si>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</si>
  <si>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</si>
  <si>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</si>
  <si>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</si>
  <si>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</si>
  <si>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</si>
  <si>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</si>
  <si>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</si>
  <si>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</si>
  <si>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</si>
  <si>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</si>
  <si>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</si>
  <si>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</si>
  <si>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</si>
  <si>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</si>
  <si>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</si>
  <si>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</si>
  <si>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</si>
  <si>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</si>
  <si>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</si>
  <si>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</si>
  <si>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</si>
  <si>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</si>
  <si>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</si>
  <si>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</si>
  <si>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</si>
  <si>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</si>
  <si>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</si>
  <si>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</si>
  <si>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</si>
  <si>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</si>
  <si>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</si>
  <si>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</si>
  <si>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</si>
  <si>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</si>
  <si>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</si>
  <si>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</si>
  <si>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</si>
  <si>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</si>
  <si>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</si>
  <si>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</si>
  <si>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</si>
  <si>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</si>
  <si>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</si>
  <si>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</si>
  <si>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</si>
  <si>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</si>
  <si>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</si>
  <si>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</si>
  <si>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</si>
  <si>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</si>
  <si>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</si>
  <si>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</si>
  <si>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</si>
  <si>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</si>
  <si>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</si>
  <si>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</si>
  <si>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</si>
  <si>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</si>
  <si>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</si>
  <si>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</si>
  <si>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</si>
  <si>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</si>
  <si>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</si>
  <si>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</si>
  <si>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</si>
  <si>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</si>
  <si>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</si>
  <si>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</si>
  <si>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</si>
  <si>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</si>
  <si>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</si>
  <si>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</si>
  <si>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</si>
  <si>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</si>
  <si>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</si>
  <si>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</si>
  <si>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</si>
  <si>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</si>
  <si>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</si>
  <si>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</si>
  <si>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</si>
  <si>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</si>
  <si>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</si>
  <si>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</si>
  <si>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</si>
  <si>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</si>
  <si>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</si>
  <si>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</si>
  <si>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</si>
  <si>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</si>
  <si>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</si>
  <si>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</si>
  <si>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</si>
  <si>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</si>
  <si>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</si>
  <si>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</si>
  <si>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</si>
  <si>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</si>
  <si>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</si>
  <si>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</si>
  <si>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</si>
  <si>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</si>
  <si>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</si>
  <si>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</si>
  <si>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</si>
  <si>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</si>
  <si>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</si>
  <si>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</si>
  <si>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</si>
  <si>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</si>
  <si>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</si>
  <si>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</si>
  <si>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</si>
  <si>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</si>
  <si>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</si>
  <si>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</si>
  <si>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</si>
  <si>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</si>
  <si>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</si>
  <si>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</si>
  <si>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</si>
  <si>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</si>
  <si>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</si>
  <si>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</si>
  <si>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</si>
  <si>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</si>
  <si>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</si>
  <si>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</si>
  <si>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</si>
  <si>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</si>
  <si>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</si>
  <si>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</si>
  <si>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</si>
  <si>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</si>
  <si>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</si>
  <si>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</si>
  <si>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</si>
  <si>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</si>
  <si>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</si>
  <si>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</si>
  <si>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</si>
  <si>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</si>
  <si>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</si>
  <si>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</si>
  <si>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</si>
  <si>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</si>
  <si>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</si>
  <si>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</si>
  <si>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</si>
  <si>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</si>
  <si>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</si>
  <si>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</si>
  <si>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</si>
  <si>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</si>
  <si>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</si>
  <si>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</si>
  <si>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</si>
  <si>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</si>
  <si>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</si>
  <si>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</si>
  <si>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</si>
  <si>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</si>
  <si>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</si>
  <si>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</si>
  <si>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</si>
  <si>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</si>
  <si>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</si>
  <si>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</si>
  <si>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</si>
  <si>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</si>
  <si>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</si>
  <si>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</si>
  <si>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</si>
  <si>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</si>
  <si>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</si>
  <si>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</si>
  <si>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</si>
  <si>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</si>
  <si>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</si>
  <si>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</si>
  <si>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</si>
  <si>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</si>
  <si>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</si>
  <si>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</si>
  <si>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</si>
  <si>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</si>
  <si>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</si>
  <si>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</si>
  <si>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</si>
  <si>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</si>
  <si>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</si>
  <si>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</si>
  <si>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</si>
  <si>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</si>
  <si>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</si>
  <si>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</si>
  <si>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</si>
  <si>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</si>
  <si>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</si>
  <si>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</si>
  <si>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</si>
  <si>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</si>
  <si>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</si>
  <si>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</si>
  <si>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</si>
  <si>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</si>
  <si>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</si>
  <si>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</si>
  <si>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</si>
  <si>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</si>
  <si>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</si>
  <si>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</si>
  <si>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</si>
  <si>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</si>
  <si>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</si>
  <si>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</si>
  <si>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</si>
  <si>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</si>
  <si>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</si>
  <si>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</si>
  <si>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</si>
  <si>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</si>
  <si>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</si>
  <si>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</si>
  <si>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</si>
  <si>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</si>
  <si>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</si>
  <si>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</si>
  <si>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</si>
  <si>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</si>
  <si>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</si>
  <si>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</si>
  <si>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</si>
  <si>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</si>
  <si>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</si>
  <si>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</si>
  <si>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</si>
  <si>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</si>
  <si>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</si>
  <si>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</si>
  <si>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</si>
  <si>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</si>
  <si>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</si>
  <si>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</si>
  <si>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</si>
  <si>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</si>
  <si>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</si>
  <si>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</si>
  <si>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</si>
  <si>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</si>
  <si>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</si>
  <si>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</si>
  <si>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</si>
  <si>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</si>
  <si>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</si>
  <si>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</si>
  <si>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</si>
  <si>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</si>
  <si>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</si>
  <si>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</si>
  <si>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</si>
  <si>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</si>
  <si>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</si>
  <si>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</si>
  <si>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</si>
  <si>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</si>
  <si>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</si>
  <si>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</si>
  <si>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</si>
  <si>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</si>
  <si>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</si>
  <si>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</si>
  <si>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</si>
  <si>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</si>
  <si>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</si>
  <si>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</si>
  <si>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</si>
  <si>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</si>
  <si>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</si>
  <si>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</si>
  <si>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</si>
  <si>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</si>
  <si>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</si>
  <si>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</si>
  <si>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</si>
  <si>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</si>
  <si>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</si>
  <si>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</si>
  <si>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</si>
  <si>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</si>
  <si>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</si>
  <si>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</si>
  <si>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</si>
  <si>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</si>
  <si>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</si>
  <si>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</si>
  <si>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</si>
  <si>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</si>
  <si>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</si>
  <si>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</si>
  <si>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</si>
  <si>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</si>
  <si>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</si>
  <si>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</si>
  <si>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</si>
  <si>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</si>
  <si>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</si>
  <si>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</si>
  <si>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</si>
  <si>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</si>
  <si>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</si>
  <si>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</si>
  <si>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</si>
  <si>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</si>
  <si>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</si>
  <si>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</si>
  <si>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</si>
  <si>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</si>
  <si>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</si>
  <si>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</si>
  <si>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</si>
  <si>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</si>
  <si>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</si>
  <si>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</si>
  <si>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</si>
  <si>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</si>
  <si>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</si>
  <si>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</si>
  <si>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</si>
  <si>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</si>
  <si>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</si>
  <si>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</si>
  <si>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</si>
  <si>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</si>
  <si>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</si>
  <si>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</si>
  <si>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</si>
  <si>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</si>
  <si>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</si>
  <si>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</si>
  <si>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</si>
  <si>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</si>
  <si>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</si>
  <si>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</si>
  <si>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</si>
  <si>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</si>
  <si>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</si>
  <si>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</si>
  <si>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</si>
  <si>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</si>
  <si>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</si>
  <si>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mgt-config password-complexity password-change expiration-period 90</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</si>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</sst>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8"/>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t="s">
        <v>119</v>
      </c>
    </row>
    <row r="49" spans="1:1">
      <c r="A49">
        <f>SUBSTITUTE("set deviceconfig system config-bundle-export-schedule Recommended_Config_Export protocol scp hostname {{ CONFIG_EXPORT_IP }}", "{{ CONFIG_EXPORT_IP }}", 'values'!B7)</f>
        <v>0</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f>SUBSTITUTE("set deviceconfig setting management api key lifetime {{ API_KEY_LIFETIME }}", "{{ API_KEY_LIFETIME }}", 'values'!B29)</f>
        <v>0</v>
      </c>
    </row>
    <row r="59" spans="1:1">
      <c r="A59" t="s">
        <v>128</v>
      </c>
    </row>
    <row r="60" spans="1:1">
      <c r="A60" t="s">
        <v>129</v>
      </c>
    </row>
    <row r="61" spans="1:1">
      <c r="A61" t="s">
        <v>130</v>
      </c>
    </row>
    <row r="62" spans="1:1">
      <c r="A62" t="s">
        <v>131</v>
      </c>
    </row>
    <row r="63" spans="1:1">
      <c r="A63" t="s">
        <v>132</v>
      </c>
    </row>
    <row r="65" spans="1:1">
      <c r="A65" t="s">
        <v>133</v>
      </c>
    </row>
    <row r="66" spans="1:1">
      <c r="A66" t="s">
        <v>134</v>
      </c>
    </row>
    <row r="67" spans="1:1">
      <c r="A67">
        <f>SUBSTITUTE("set panorama log-settings email Sample_Email_Profile server Sample_Email_Profile gateway {{ EMAIL_PROFILE_GATEWAY }}", "{{ EMAIL_PROFILE_GATEWAY }}", 'values'!B25)</f>
        <v>0</v>
      </c>
    </row>
    <row r="68" spans="1:1">
      <c r="A68">
        <f>SUBSTITUTE("set panorama log-settings email Sample_Email_Profile server Sample_Email_Profile from {{ EMAIL_PROFILE_FROM }}", "{{ EMAIL_PROFILE_FROM }}", 'values'!B26)</f>
        <v>0</v>
      </c>
    </row>
    <row r="69" spans="1:1">
      <c r="A69">
        <f>SUBSTITUTE("set panorama log-settings email Sample_Email_Profile server Sample_Email_Profile to {{ EMAIL_PROFILE_TO }}", "{{ EMAIL_PROFILE_TO }}", 'values'!B27)</f>
        <v>0</v>
      </c>
    </row>
    <row r="70" spans="1:1">
      <c r="A70" t="s">
        <v>135</v>
      </c>
    </row>
    <row r="71" spans="1:1">
      <c r="A71" t="s">
        <v>136</v>
      </c>
    </row>
    <row r="72" spans="1:1">
      <c r="A72" t="s">
        <v>137</v>
      </c>
    </row>
    <row r="73" spans="1:1">
      <c r="A73" t="s">
        <v>138</v>
      </c>
    </row>
    <row r="74" spans="1:1">
      <c r="A74" t="s">
        <v>139</v>
      </c>
    </row>
    <row r="75" spans="1:1">
      <c r="A75">
        <f>SUBSTITUTE("set panorama log-settings syslog Sample_Syslog_Profile server Sample_Syslog server {{ SYSLOG_SERVER }}", "{{ SYSLOG_SERVER }}", 'values'!B28)</f>
        <v>0</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99" spans="1:1">
      <c r="A99" t="s">
        <v>163</v>
      </c>
    </row>
    <row r="100" spans="1:1">
      <c r="A100" t="s">
        <v>164</v>
      </c>
    </row>
    <row r="101" spans="1:1">
      <c r="A101" t="s">
        <v>165</v>
      </c>
    </row>
    <row r="102" spans="1:1">
      <c r="A102" t="s">
        <v>166</v>
      </c>
    </row>
    <row r="103" spans="1:1">
      <c r="A103" t="s">
        <v>167</v>
      </c>
    </row>
    <row r="104" spans="1:1">
      <c r="A104" t="s">
        <v>168</v>
      </c>
    </row>
    <row r="107" spans="1:1">
      <c r="A107" t="s">
        <v>169</v>
      </c>
    </row>
    <row r="109" spans="1:1">
      <c r="A109" t="s">
        <v>170</v>
      </c>
    </row>
    <row r="110" spans="1:1">
      <c r="A110" t="s">
        <v>171</v>
      </c>
    </row>
    <row r="111" spans="1:1">
      <c r="A111" t="s">
        <v>172</v>
      </c>
    </row>
    <row r="112" spans="1:1">
      <c r="A112" t="s">
        <v>173</v>
      </c>
    </row>
    <row r="113" spans="1:1">
      <c r="A113" t="s">
        <v>174</v>
      </c>
    </row>
    <row r="114" spans="1:1">
      <c r="A114">
        <f>SUBSTITUTE("set shared address Sinkhole-IPv4 ip-netmask {{ SINKHOLE_IPV4 }}", "{{ SINKHOLE_IPV4 }}", 'values'!B22)</f>
        <v>0</v>
      </c>
    </row>
    <row r="115" spans="1:1">
      <c r="A115">
        <f>SUBSTITUTE("set shared address Sinkhole-IPv6 ip-netmask {{ SINKHOLE_IPV6 }}", "{{ SINKHOLE_IPV6 }}", 'values'!B23)</f>
        <v>0</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6" spans="1:1">
      <c r="A126" t="s">
        <v>184</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8" spans="1:1">
      <c r="A138" t="s">
        <v>196</v>
      </c>
    </row>
    <row r="140" spans="1:1">
      <c r="A140" t="s">
        <v>197</v>
      </c>
    </row>
    <row r="141" spans="1:1">
      <c r="A141" t="s">
        <v>198</v>
      </c>
    </row>
    <row r="142" spans="1:1">
      <c r="A142" t="s">
        <v>199</v>
      </c>
    </row>
    <row r="143" spans="1:1">
      <c r="A143" t="s">
        <v>200</v>
      </c>
    </row>
    <row r="144" spans="1:1">
      <c r="A144" t="s">
        <v>201</v>
      </c>
    </row>
    <row r="145" spans="1:1">
      <c r="A145" t="s">
        <v>202</v>
      </c>
    </row>
    <row r="146" spans="1:1">
      <c r="A146" t="s">
        <v>203</v>
      </c>
    </row>
    <row r="147" spans="1:1">
      <c r="A147"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7" spans="1:1">
      <c r="A157"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t="s">
        <v>264</v>
      </c>
    </row>
    <row r="209" spans="1:1">
      <c r="A209" t="s">
        <v>265</v>
      </c>
    </row>
    <row r="210" spans="1:1">
      <c r="A210" t="s">
        <v>266</v>
      </c>
    </row>
    <row r="211" spans="1:1">
      <c r="A211" t="s">
        <v>267</v>
      </c>
    </row>
    <row r="212" spans="1:1">
      <c r="A212" t="s">
        <v>268</v>
      </c>
    </row>
    <row r="213" spans="1:1">
      <c r="A213" t="s">
        <v>269</v>
      </c>
    </row>
    <row r="214" spans="1:1">
      <c r="A214" t="s">
        <v>270</v>
      </c>
    </row>
    <row r="215" spans="1:1">
      <c r="A215" t="s">
        <v>271</v>
      </c>
    </row>
    <row r="216" spans="1:1">
      <c r="A216" t="s">
        <v>272</v>
      </c>
    </row>
    <row r="217" spans="1:1">
      <c r="A217" t="s">
        <v>273</v>
      </c>
    </row>
    <row r="218" spans="1:1">
      <c r="A218" t="s">
        <v>274</v>
      </c>
    </row>
    <row r="219" spans="1:1">
      <c r="A219" t="s">
        <v>275</v>
      </c>
    </row>
    <row r="220" spans="1:1">
      <c r="A220" t="s">
        <v>276</v>
      </c>
    </row>
    <row r="221" spans="1:1">
      <c r="A221" t="s">
        <v>277</v>
      </c>
    </row>
    <row r="222" spans="1:1">
      <c r="A222" t="s">
        <v>278</v>
      </c>
    </row>
    <row r="223" spans="1:1">
      <c r="A223" t="s">
        <v>279</v>
      </c>
    </row>
    <row r="224" spans="1:1">
      <c r="A224" t="s">
        <v>280</v>
      </c>
    </row>
    <row r="225" spans="1:1">
      <c r="A225" t="s">
        <v>281</v>
      </c>
    </row>
    <row r="226" spans="1:1">
      <c r="A226" t="s">
        <v>282</v>
      </c>
    </row>
    <row r="227" spans="1:1">
      <c r="A227" t="s">
        <v>283</v>
      </c>
    </row>
    <row r="228" spans="1:1">
      <c r="A228" t="s">
        <v>284</v>
      </c>
    </row>
    <row r="229" spans="1:1">
      <c r="A229" t="s">
        <v>285</v>
      </c>
    </row>
    <row r="230" spans="1:1">
      <c r="A230" t="s">
        <v>286</v>
      </c>
    </row>
    <row r="231" spans="1:1">
      <c r="A231">
        <f>SUBSTITUTE("set shared profiles spyware Outbound-AS botnet-domains sinkhole ipv4-address {{ SINKHOLE_IPV4 }}", "{{ SINKHOLE_IPV4 }}", 'values'!B22)</f>
        <v>0</v>
      </c>
    </row>
    <row r="232" spans="1:1">
      <c r="A232">
        <f>SUBSTITUTE("set shared profiles spyware Outbound-AS botnet-domains sinkhole ipv6-address {{ SINKHOLE_IPV6 }}", "{{ SINKHOLE_IPV6 }}", 'values'!B23)</f>
        <v>0</v>
      </c>
    </row>
    <row r="233" spans="1:1">
      <c r="A233" t="s">
        <v>287</v>
      </c>
    </row>
    <row r="234" spans="1:1">
      <c r="A234" t="s">
        <v>288</v>
      </c>
    </row>
    <row r="235" spans="1:1">
      <c r="A235" t="s">
        <v>289</v>
      </c>
    </row>
    <row r="236" spans="1:1">
      <c r="A236" t="s">
        <v>290</v>
      </c>
    </row>
    <row r="237" spans="1:1">
      <c r="A237" t="s">
        <v>291</v>
      </c>
    </row>
    <row r="238" spans="1:1">
      <c r="A238" t="s">
        <v>292</v>
      </c>
    </row>
    <row r="239" spans="1:1">
      <c r="A239" t="s">
        <v>293</v>
      </c>
    </row>
    <row r="240" spans="1:1">
      <c r="A240" t="s">
        <v>294</v>
      </c>
    </row>
    <row r="241" spans="1:1">
      <c r="A241" t="s">
        <v>295</v>
      </c>
    </row>
    <row r="242" spans="1:1">
      <c r="A242" t="s">
        <v>296</v>
      </c>
    </row>
    <row r="243" spans="1:1">
      <c r="A243" t="s">
        <v>297</v>
      </c>
    </row>
    <row r="244" spans="1:1">
      <c r="A244" t="s">
        <v>298</v>
      </c>
    </row>
    <row r="245" spans="1:1">
      <c r="A245" t="s">
        <v>299</v>
      </c>
    </row>
    <row r="246" spans="1:1">
      <c r="A246" t="s">
        <v>300</v>
      </c>
    </row>
    <row r="247" spans="1:1">
      <c r="A247">
        <f>SUBSTITUTE("set shared profiles spyware Inbound-AS botnet-domains sinkhole ipv4-address {{ SINKHOLE_IPV4 }}", "{{ SINKHOLE_IPV4 }}", 'values'!B22)</f>
        <v>0</v>
      </c>
    </row>
    <row r="248" spans="1:1">
      <c r="A248">
        <f>SUBSTITUTE("set shared profiles spyware Inbound-AS botnet-domains sinkhole ipv6-address {{ SINKHOLE_IPV6 }}", "{{ SINKHOLE_IPV6 }}", 'values'!B23)</f>
        <v>0</v>
      </c>
    </row>
    <row r="249" spans="1:1">
      <c r="A249" t="s">
        <v>301</v>
      </c>
    </row>
    <row r="250" spans="1:1">
      <c r="A250" t="s">
        <v>302</v>
      </c>
    </row>
    <row r="251" spans="1:1">
      <c r="A251" t="s">
        <v>303</v>
      </c>
    </row>
    <row r="252" spans="1:1">
      <c r="A252" t="s">
        <v>304</v>
      </c>
    </row>
    <row r="253" spans="1:1">
      <c r="A253" t="s">
        <v>305</v>
      </c>
    </row>
    <row r="254" spans="1:1">
      <c r="A254" t="s">
        <v>306</v>
      </c>
    </row>
    <row r="255" spans="1:1">
      <c r="A255" t="s">
        <v>307</v>
      </c>
    </row>
    <row r="256" spans="1:1">
      <c r="A256" t="s">
        <v>308</v>
      </c>
    </row>
    <row r="257" spans="1:1">
      <c r="A257" t="s">
        <v>309</v>
      </c>
    </row>
    <row r="258" spans="1:1">
      <c r="A258" t="s">
        <v>310</v>
      </c>
    </row>
    <row r="259" spans="1:1">
      <c r="A259" t="s">
        <v>311</v>
      </c>
    </row>
    <row r="260" spans="1:1">
      <c r="A260" t="s">
        <v>312</v>
      </c>
    </row>
    <row r="261" spans="1:1">
      <c r="A261" t="s">
        <v>313</v>
      </c>
    </row>
    <row r="262" spans="1:1">
      <c r="A262" t="s">
        <v>314</v>
      </c>
    </row>
    <row r="263" spans="1:1">
      <c r="A263">
        <f>SUBSTITUTE("set shared profiles spyware Internal-AS botnet-domains sinkhole ipv4-address {{ SINKHOLE_IPV4 }}", "{{ SINKHOLE_IPV4 }}", 'values'!B22)</f>
        <v>0</v>
      </c>
    </row>
    <row r="264" spans="1:1">
      <c r="A264">
        <f>SUBSTITUTE("set shared profiles spyware Internal-AS botnet-domains sinkhole ipv6-address {{ SINKHOLE_IPV6 }}", "{{ SINKHOLE_IPV6 }}", 'values'!B23)</f>
        <v>0</v>
      </c>
    </row>
    <row r="265" spans="1:1">
      <c r="A265" t="s">
        <v>315</v>
      </c>
    </row>
    <row r="266" spans="1:1">
      <c r="A266" t="s">
        <v>316</v>
      </c>
    </row>
    <row r="267" spans="1:1">
      <c r="A267" t="s">
        <v>317</v>
      </c>
    </row>
    <row r="268" spans="1:1">
      <c r="A268" t="s">
        <v>318</v>
      </c>
    </row>
    <row r="269" spans="1:1">
      <c r="A269" t="s">
        <v>319</v>
      </c>
    </row>
    <row r="270" spans="1:1">
      <c r="A270" t="s">
        <v>320</v>
      </c>
    </row>
    <row r="271" spans="1:1">
      <c r="A271" t="s">
        <v>321</v>
      </c>
    </row>
    <row r="272" spans="1:1">
      <c r="A272" t="s">
        <v>322</v>
      </c>
    </row>
    <row r="273" spans="1:1">
      <c r="A273" t="s">
        <v>323</v>
      </c>
    </row>
    <row r="274" spans="1:1">
      <c r="A274" t="s">
        <v>324</v>
      </c>
    </row>
    <row r="275" spans="1:1">
      <c r="A275" t="s">
        <v>325</v>
      </c>
    </row>
    <row r="276" spans="1:1">
      <c r="A276" t="s">
        <v>326</v>
      </c>
    </row>
    <row r="277" spans="1:1">
      <c r="A277" t="s">
        <v>327</v>
      </c>
    </row>
    <row r="278" spans="1:1">
      <c r="A278" t="s">
        <v>328</v>
      </c>
    </row>
    <row r="279" spans="1:1">
      <c r="A279">
        <f>SUBSTITUTE("set shared profiles spyware Alert-Only-AS botnet-domains sinkhole ipv4-address {{ SINKHOLE_IPV4 }}", "{{ SINKHOLE_IPV4 }}", 'values'!B22)</f>
        <v>0</v>
      </c>
    </row>
    <row r="280" spans="1:1">
      <c r="A280">
        <f>SUBSTITUTE("set shared profiles spyware Alert-Only-AS botnet-domains sinkhole ipv6-address {{ SINKHOLE_IPV6 }}", "{{ SINKHOLE_IPV6 }}", 'values'!B23)</f>
        <v>0</v>
      </c>
    </row>
    <row r="281" spans="1:1">
      <c r="A281" t="s">
        <v>329</v>
      </c>
    </row>
    <row r="282" spans="1:1">
      <c r="A282" t="s">
        <v>330</v>
      </c>
    </row>
    <row r="283" spans="1:1">
      <c r="A283" t="s">
        <v>331</v>
      </c>
    </row>
    <row r="284" spans="1:1">
      <c r="A284" t="s">
        <v>332</v>
      </c>
    </row>
    <row r="285" spans="1:1">
      <c r="A285" t="s">
        <v>333</v>
      </c>
    </row>
    <row r="286" spans="1:1">
      <c r="A286" t="s">
        <v>334</v>
      </c>
    </row>
    <row r="287" spans="1:1">
      <c r="A287" t="s">
        <v>335</v>
      </c>
    </row>
    <row r="288" spans="1:1">
      <c r="A288" t="s">
        <v>336</v>
      </c>
    </row>
    <row r="289" spans="1:1">
      <c r="A289" t="s">
        <v>337</v>
      </c>
    </row>
    <row r="290" spans="1:1">
      <c r="A290">
        <f>SUBSTITUTE("set shared profiles spyware Exception-AS botnet-domains sinkhole ipv4-address {{ SINKHOLE_IPV4 }}", "{{ SINKHOLE_IPV4 }}", 'values'!B22)</f>
        <v>0</v>
      </c>
    </row>
    <row r="291" spans="1:1">
      <c r="A291">
        <f>SUBSTITUTE("set shared profiles spyware Exception-AS botnet-domains sinkhole ipv6-address {{ SINKHOLE_IPV6 }}", "{{ SINKHOLE_IPV6 }}", 'values'!B23)</f>
        <v>0</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0" spans="1:1">
      <c r="A390" t="s">
        <v>436</v>
      </c>
    </row>
    <row r="391" spans="1:1">
      <c r="A391" t="s">
        <v>437</v>
      </c>
    </row>
    <row r="392" spans="1:1">
      <c r="A392" t="s">
        <v>438</v>
      </c>
    </row>
    <row r="393" spans="1:1">
      <c r="A393" t="s">
        <v>439</v>
      </c>
    </row>
    <row r="394" spans="1:1">
      <c r="A394" t="s">
        <v>440</v>
      </c>
    </row>
    <row r="395" spans="1:1">
      <c r="A395" t="s">
        <v>441</v>
      </c>
    </row>
    <row r="396" spans="1:1">
      <c r="A396" t="s">
        <v>442</v>
      </c>
    </row>
    <row r="397" spans="1:1">
      <c r="A397" t="s">
        <v>443</v>
      </c>
    </row>
    <row r="398" spans="1:1">
      <c r="A398" t="s">
        <v>444</v>
      </c>
    </row>
    <row r="399" spans="1:1">
      <c r="A399" t="s">
        <v>445</v>
      </c>
    </row>
    <row r="400" spans="1:1">
      <c r="A400" t="s">
        <v>446</v>
      </c>
    </row>
    <row r="401" spans="1:1">
      <c r="A401" t="s">
        <v>447</v>
      </c>
    </row>
    <row r="402" spans="1:1">
      <c r="A402"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19" spans="1:1">
      <c r="A419" t="s">
        <v>465</v>
      </c>
    </row>
    <row r="421" spans="1:1">
      <c r="A421" t="s">
        <v>466</v>
      </c>
    </row>
    <row r="422" spans="1:1">
      <c r="A422" t="s">
        <v>467</v>
      </c>
    </row>
    <row r="423" spans="1:1">
      <c r="A423" t="s">
        <v>468</v>
      </c>
    </row>
    <row r="424" spans="1:1">
      <c r="A424" t="s">
        <v>469</v>
      </c>
    </row>
    <row r="425" spans="1:1">
      <c r="A425" t="s">
        <v>470</v>
      </c>
    </row>
    <row r="426" spans="1:1">
      <c r="A426" t="s">
        <v>471</v>
      </c>
    </row>
    <row r="427" spans="1:1">
      <c r="A427" t="s">
        <v>472</v>
      </c>
    </row>
    <row r="428" spans="1:1">
      <c r="A428" t="s">
        <v>473</v>
      </c>
    </row>
    <row r="429" spans="1:1">
      <c r="A429" t="s">
        <v>474</v>
      </c>
    </row>
    <row r="430" spans="1:1">
      <c r="A430" t="s">
        <v>475</v>
      </c>
    </row>
    <row r="431" spans="1:1">
      <c r="A431" t="s">
        <v>476</v>
      </c>
    </row>
    <row r="432" spans="1:1">
      <c r="A432"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49" spans="1:1">
      <c r="A449"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7" spans="1:1">
      <c r="A527" t="s">
        <v>571</v>
      </c>
    </row>
    <row r="529" spans="1:1">
      <c r="A529" t="s">
        <v>572</v>
      </c>
    </row>
    <row r="530" spans="1:1">
      <c r="A530" t="s">
        <v>573</v>
      </c>
    </row>
    <row r="531" spans="1:1">
      <c r="A531" t="s">
        <v>574</v>
      </c>
    </row>
    <row r="532" spans="1:1">
      <c r="A532">
        <f>SUBSTITUTE("set template iron-skillet config mgt-config users {{ ADMINISTRATOR_USERNAME }} phash $1$GmGy8oJJ$V75cNdSRDx0V78yJqXZ111", "{{ ADMINISTRATOR_USERNAME }}", 'values'!B18)</f>
        <v>0</v>
      </c>
    </row>
    <row r="533" spans="1:1">
      <c r="A533">
        <f>SUBSTITUTE("set template iron-skillet config mgt-config users {{ ADMINISTRATOR_USERNAME }} permissions role-based superuser yes", "{{ ADMINISTRATOR_USERNAME }}", 'values'!B18)</f>
        <v>0</v>
      </c>
    </row>
    <row r="534" spans="1:1">
      <c r="A534" t="s">
        <v>575</v>
      </c>
    </row>
    <row r="535" spans="1:1">
      <c r="A535" t="s">
        <v>576</v>
      </c>
    </row>
    <row r="536" spans="1:1">
      <c r="A536" t="s">
        <v>577</v>
      </c>
    </row>
    <row r="537" spans="1:1">
      <c r="A537"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t="s">
        <v>602</v>
      </c>
    </row>
    <row r="562" spans="1:1">
      <c r="A562" t="s">
        <v>603</v>
      </c>
    </row>
    <row r="563" spans="1:1">
      <c r="A563">
        <f>SUBSTITUTE("set template iron-skillet config deviceconfig system dns-setting servers primary {{ DNS_1 }}", "{{ DNS_1 }}", 'values'!B20)</f>
        <v>0</v>
      </c>
    </row>
    <row r="564" spans="1:1">
      <c r="A564">
        <f>SUBSTITUTE("set template iron-skillet config deviceconfig system dns-setting servers secondary {{ DNS_2 }}", "{{ DNS_2 }}", 'values'!B21)</f>
        <v>0</v>
      </c>
    </row>
    <row r="565" spans="1:1">
      <c r="A565">
        <f>SUBSTITUTE("set template iron-skillet config deviceconfig system ntp-servers primary-ntp-server ntp-server-address {{ NTP_1 }}", "{{ NTP_1 }}", 'values'!B16)</f>
        <v>0</v>
      </c>
    </row>
    <row r="566" spans="1:1">
      <c r="A566">
        <f>SUBSTITUTE("set template iron-skillet config deviceconfig system ntp-servers secondary-ntp-server ntp-server-address {{ NTP_2 }}", "{{ NTP_2 }}", 'values'!B17)</f>
        <v>0</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617</v>
      </c>
    </row>
    <row r="581" spans="1:1">
      <c r="A581" t="s">
        <v>618</v>
      </c>
    </row>
    <row r="582" spans="1:1">
      <c r="A582" t="s">
        <v>619</v>
      </c>
    </row>
    <row r="583" spans="1:1">
      <c r="A583" t="s">
        <v>620</v>
      </c>
    </row>
    <row r="584" spans="1:1">
      <c r="A584" t="s">
        <v>621</v>
      </c>
    </row>
    <row r="585" spans="1:1">
      <c r="A585" t="s">
        <v>622</v>
      </c>
    </row>
    <row r="586" spans="1:1">
      <c r="A586" t="s">
        <v>623</v>
      </c>
    </row>
    <row r="587" spans="1:1">
      <c r="A587" t="s">
        <v>624</v>
      </c>
    </row>
    <row r="588" spans="1:1">
      <c r="A588" t="s">
        <v>625</v>
      </c>
    </row>
    <row r="589" spans="1:1">
      <c r="A589" t="s">
        <v>626</v>
      </c>
    </row>
    <row r="590" spans="1:1">
      <c r="A590" t="s">
        <v>627</v>
      </c>
    </row>
    <row r="591" spans="1:1">
      <c r="A591" t="s">
        <v>628</v>
      </c>
    </row>
    <row r="592" spans="1:1">
      <c r="A592" t="s">
        <v>629</v>
      </c>
    </row>
    <row r="593" spans="1:1">
      <c r="A593" t="s">
        <v>630</v>
      </c>
    </row>
    <row r="594" spans="1:1">
      <c r="A594" t="s">
        <v>631</v>
      </c>
    </row>
    <row r="595" spans="1:1">
      <c r="A595" t="s">
        <v>632</v>
      </c>
    </row>
    <row r="596" spans="1:1">
      <c r="A596" t="s">
        <v>633</v>
      </c>
    </row>
    <row r="597" spans="1:1">
      <c r="A597" t="s">
        <v>634</v>
      </c>
    </row>
    <row r="598" spans="1:1">
      <c r="A598" t="s">
        <v>635</v>
      </c>
    </row>
    <row r="599" spans="1:1">
      <c r="A599" t="s">
        <v>636</v>
      </c>
    </row>
    <row r="600" spans="1:1">
      <c r="A600" t="s">
        <v>637</v>
      </c>
    </row>
    <row r="601" spans="1:1">
      <c r="A601" t="s">
        <v>638</v>
      </c>
    </row>
    <row r="602" spans="1:1">
      <c r="A602" t="s">
        <v>639</v>
      </c>
    </row>
    <row r="603" spans="1:1">
      <c r="A603" t="s">
        <v>640</v>
      </c>
    </row>
    <row r="604" spans="1:1">
      <c r="A604" t="s">
        <v>641</v>
      </c>
    </row>
    <row r="605" spans="1:1">
      <c r="A605" t="s">
        <v>642</v>
      </c>
    </row>
    <row r="606" spans="1:1">
      <c r="A606" t="s">
        <v>643</v>
      </c>
    </row>
    <row r="607" spans="1:1">
      <c r="A607" t="s">
        <v>644</v>
      </c>
    </row>
    <row r="608" spans="1:1">
      <c r="A608" t="s">
        <v>645</v>
      </c>
    </row>
    <row r="609" spans="1:1">
      <c r="A609" t="s">
        <v>646</v>
      </c>
    </row>
    <row r="610" spans="1:1">
      <c r="A610" t="s">
        <v>647</v>
      </c>
    </row>
    <row r="611" spans="1:1">
      <c r="A611" t="s">
        <v>648</v>
      </c>
    </row>
    <row r="612" spans="1:1">
      <c r="A612" t="s">
        <v>649</v>
      </c>
    </row>
    <row r="613" spans="1:1">
      <c r="A613" t="s">
        <v>650</v>
      </c>
    </row>
    <row r="614" spans="1:1">
      <c r="A614" t="s">
        <v>651</v>
      </c>
    </row>
    <row r="615" spans="1:1">
      <c r="A615" t="s">
        <v>652</v>
      </c>
    </row>
    <row r="616" spans="1:1">
      <c r="A616" t="s">
        <v>653</v>
      </c>
    </row>
    <row r="617" spans="1:1">
      <c r="A617" t="s">
        <v>654</v>
      </c>
    </row>
    <row r="618" spans="1:1">
      <c r="A618">
        <f>SUBSTITUTE("set template iron-skillet config shared log-settings email Sample_Email_Profile server Sample_Email_Profile gateway {{ EMAIL_PROFILE_GATEWAY }}", "{{ EMAIL_PROFILE_GATEWAY }}", 'values'!B25)</f>
        <v>0</v>
      </c>
    </row>
    <row r="619" spans="1:1">
      <c r="A619">
        <f>SUBSTITUTE("set template iron-skillet config shared log-settings email Sample_Email_Profile server Sample_Email_Profile from {{ EMAIL_PROFILE_FROM }}", "{{ EMAIL_PROFILE_FROM }}", 'values'!B26)</f>
        <v>0</v>
      </c>
    </row>
    <row r="620" spans="1:1">
      <c r="A620">
        <f>SUBSTITUTE("set template iron-skillet config shared log-settings email Sample_Email_Profile server Sample_Email_Profile to {{ EMAIL_PROFILE_TO }}", "{{ EMAIL_PROFILE_TO }}", 'values'!B27)</f>
        <v>0</v>
      </c>
    </row>
    <row r="621" spans="1:1">
      <c r="A621" t="s">
        <v>655</v>
      </c>
    </row>
    <row r="622" spans="1:1">
      <c r="A622" t="s">
        <v>656</v>
      </c>
    </row>
    <row r="623" spans="1:1">
      <c r="A623" t="s">
        <v>657</v>
      </c>
    </row>
    <row r="624" spans="1:1">
      <c r="A624">
        <f>SUBSTITUTE("set template iron-skillet config shared log-settings syslog Sample_Syslog_Profile server Sample_Syslog server {{ SYSLOG_SERVER }}", "{{ SYSLOG_SERVER }}", 'values'!B28)</f>
        <v>0</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4" spans="1:1">
      <c r="A634" t="s">
        <v>667</v>
      </c>
    </row>
    <row r="635" spans="1:1">
      <c r="A635" t="s">
        <v>668</v>
      </c>
    </row>
    <row r="637" spans="1:1">
      <c r="A637" t="s">
        <v>669</v>
      </c>
    </row>
    <row r="638" spans="1:1">
      <c r="A638" t="s">
        <v>670</v>
      </c>
    </row>
    <row r="639" spans="1:1">
      <c r="A639">
        <f>SUBSTITUTE("set template-stack {{ STACK }} templates iron-skillet", "{{ STACK }}", 'values'!B9)</f>
        <v>0</v>
      </c>
    </row>
    <row r="640" spans="1:1">
      <c r="A640">
        <f>SUBSTITUTE("set template-stack {{ STACK }} settings default-vsys vsys1", "{{ STACK }}", 'values'!B9)</f>
        <v>0</v>
      </c>
    </row>
    <row r="641" spans="1:1">
      <c r="A641">
        <f>SUBSTITUTE(SUBSTITUTE("set template-stack {{ STACK }} config devices localhost.localdomain deviceconfig system hostname {{ FW_NAME }}", "{{ FW_NAME }}", 'values'!B11), "{{ STACK }}", 'values'!B9)</f>
        <v>0</v>
      </c>
    </row>
    <row r="643" spans="1:1">
      <c r="A643" t="s">
        <v>671</v>
      </c>
    </row>
    <row r="644" spans="1:1">
      <c r="A644">
        <f>SUBSTITUTE("set template-stack {{ STACK }} config devices localhost.localdomain deviceconfig system type dhcp-client send-hostname yes", "{{ STACK }}", 'values'!B9)</f>
        <v>0</v>
      </c>
    </row>
    <row r="645" spans="1:1">
      <c r="A645">
        <f>SUBSTITUTE("set template-stack {{ STACK }} config devices localhost.localdomain deviceconfig system type dhcp-client send-client-id no", "{{ STACK }}", 'values'!B9)</f>
        <v>0</v>
      </c>
    </row>
    <row r="646" spans="1:1">
      <c r="A646">
        <f>SUBSTITUTE("set template-stack {{ STACK }} config devices localhost.localdomain deviceconfig system type dhcp-client accept-dhcp-hostname no", "{{ STACK }}", 'values'!B9)</f>
        <v>0</v>
      </c>
    </row>
    <row r="647" spans="1:1">
      <c r="A647">
        <f>SUBSTITUTE("set template-stack {{ STACK }} config devices localhost.localdomain deviceconfig system type dhcp-client accept-dhcp-domain no", "{{ STACK }}", 'values'!B9)</f>
        <v>0</v>
      </c>
    </row>
    <row r="649" spans="1:1">
      <c r="A649" t="s">
        <v>672</v>
      </c>
    </row>
    <row r="650" spans="1:1">
      <c r="A650">
        <f>SUBSTITUTE("set template-stack {{ STACK }} config devices localhost.localdomain deviceconfig system type static", "{{ STACK }}", 'values'!B9)</f>
        <v>0</v>
      </c>
    </row>
    <row r="651" spans="1:1">
      <c r="A651">
        <f>SUBSTITUTE(SUBSTITUTE("set template-stack {{ STACK }} config devices localhost.localdomain deviceconfig system ip-address {{ MGMT_IP }}", "{{ MGMT_IP }}", 'values'!B13), "{{ STACK }}", 'values'!B9)</f>
        <v>0</v>
      </c>
    </row>
    <row r="652" spans="1:1">
      <c r="A652">
        <f>SUBSTITUTE(SUBSTITUTE("set template-stack {{ STACK }} config devices localhost.localdomain deviceconfig system netmask {{ MGMT_MASK }}", "{{ MGMT_MASK }}", 'values'!B14), "{{ STACK }}", 'values'!B9)</f>
        <v>0</v>
      </c>
    </row>
    <row r="653" spans="1:1">
      <c r="A653">
        <f>SUBSTITUTE(SUBSTITUTE("set template-stack {{ STACK }} config devices localhost.localdomain deviceconfig system default-gateway {{ MGMT_DG }}", "{{ MGMT_DG }}", 'values'!B15), "{{ STACK }}", 'values'!B9)</f>
        <v>0</v>
      </c>
    </row>
    <row r="655" spans="1:1">
      <c r="A655">
        <f>SUBSTITUTE("set device-group {{ DEVICE_GROUP }} reports ""Host-visit malicious sites plus"" period last-7-calendar-days", "{{ DEVICE_GROUP }}", 'values'!B10)</f>
        <v>0</v>
      </c>
    </row>
    <row r="656" spans="1:1">
      <c r="A656">
        <f>SUBSTITUTE("set device-group {{ DEVICE_GROUP }} reports ""Host-visit malicious sites plus"" topn 500", "{{ DEVICE_GROUP }}", 'values'!B10)</f>
        <v>0</v>
      </c>
    </row>
    <row r="657" spans="1:1">
      <c r="A657">
        <f>SUBSTITUTE("set device-group {{ DEVICE_GROUP }} reports ""Host-visit malicious sites plus"" topm 50", "{{ DEVICE_GROUP }}", 'values'!B10)</f>
        <v>0</v>
      </c>
    </row>
    <row r="658" spans="1:1">
      <c r="A658">
        <f>SUBSTITUTE("set device-group {{ DEVICE_GROUP }} reports ""Host-visit malicious sites plus"" caption ""Host-visit malicious sites plus""", "{{ DEVICE_GROUP }}", 'values'!B10)</f>
        <v>0</v>
      </c>
    </row>
    <row r="659" spans="1:1">
      <c r="A659">
        <f>SUBSTITUTE("set device-group {{ DEVICE_GROUP }} reports ""Host-visit malicious sites plus"" frequency daily", "{{ DEVICE_GROUP }}", 'values'!B10)</f>
        <v>0</v>
      </c>
    </row>
    <row r="660" spans="1:1">
      <c r="A660">
        <f>SUBSTITUTE("set device-group {{ DEVICE_GROUP }} reports ""Host-visit malicious sites plus"" query ""(category eq command-and-control) or (category eq hacking) or (category eq malware) or (category eq phishing)""", "{{ DEVICE_GROUP }}", 'values'!B10)</f>
        <v>0</v>
      </c>
    </row>
    <row r="661" spans="1:1">
      <c r="A661">
        <f>SUBSTITUTE("set device-group {{ DEVICE_GROUP }} reports ""Host-visit malicious sites plus"" type panorama-url sortby repeatcnt", "{{ DEVICE_GROUP }}", 'values'!B10)</f>
        <v>0</v>
      </c>
    </row>
    <row r="662" spans="1:1">
      <c r="A662">
        <f>SUBSTITUTE("set device-group {{ DEVICE_GROUP }} reports ""Host-visit malicious sites plus"" type panorama-url group-by src", "{{ DEVICE_GROUP }}", 'values'!B10)</f>
        <v>0</v>
      </c>
    </row>
    <row r="663" spans="1:1">
      <c r="A663">
        <f>SUBSTITUTE("set device-group {{ DEVICE_GROUP }} reports ""Host-visit malicious sites plus"" type panorama-url aggregate-by [ from srcuser category action ]", "{{ DEVICE_GROUP }}", 'values'!B10)</f>
        <v>0</v>
      </c>
    </row>
    <row r="664" spans="1:1">
      <c r="A664">
        <f>SUBSTITUTE("set device-group {{ DEVICE_GROUP }} reports ""Host-visit malicious sites plus"" type panorama-url values repeatcnt", "{{ DEVICE_GROUP }}", 'values'!B10)</f>
        <v>0</v>
      </c>
    </row>
    <row r="665" spans="1:1">
      <c r="A665">
        <f>SUBSTITUTE("set device-group {{ DEVICE_GROUP }} reports ""Hosts visit malicious sites"" period last-7-calendar-days", "{{ DEVICE_GROUP }}", 'values'!B10)</f>
        <v>0</v>
      </c>
    </row>
    <row r="666" spans="1:1">
      <c r="A666">
        <f>SUBSTITUTE("set device-group {{ DEVICE_GROUP }} reports ""Hosts visit malicious sites"" topn 500", "{{ DEVICE_GROUP }}", 'values'!B10)</f>
        <v>0</v>
      </c>
    </row>
    <row r="667" spans="1:1">
      <c r="A667">
        <f>SUBSTITUTE("set device-group {{ DEVICE_GROUP }} reports ""Hosts visit malicious sites"" topm 50", "{{ DEVICE_GROUP }}", 'values'!B10)</f>
        <v>0</v>
      </c>
    </row>
    <row r="668" spans="1:1">
      <c r="A668">
        <f>SUBSTITUTE("set device-group {{ DEVICE_GROUP }} reports ""Hosts visit malicious sites"" caption ""Hosts visit malicious sites""", "{{ DEVICE_GROUP }}", 'values'!B10)</f>
        <v>0</v>
      </c>
    </row>
    <row r="669" spans="1:1">
      <c r="A669">
        <f>SUBSTITUTE("set device-group {{ DEVICE_GROUP }} reports ""Hosts visit malicious sites"" frequency daily", "{{ DEVICE_GROUP }}", 'values'!B10)</f>
        <v>0</v>
      </c>
    </row>
    <row r="670" spans="1:1">
      <c r="A670">
        <f>SUBSTITUTE("set device-group {{ DEVICE_GROUP }} reports ""Hosts visit malicious sites"" query ""(category eq command-and-control) or (category eq hacking) or (category eq malware) or (category eq phishing)""", "{{ DEVICE_GROUP }}", 'values'!B10)</f>
        <v>0</v>
      </c>
    </row>
    <row r="671" spans="1:1">
      <c r="A671">
        <f>SUBSTITUTE("set device-group {{ DEVICE_GROUP }} reports ""Hosts visit malicious sites"" type panorama-url sortby repeatcnt", "{{ DEVICE_GROUP }}", 'values'!B10)</f>
        <v>0</v>
      </c>
    </row>
    <row r="672" spans="1:1">
      <c r="A672">
        <f>SUBSTITUTE("set device-group {{ DEVICE_GROUP }} reports ""Hosts visit malicious sites"" type panorama-url group-by src", "{{ DEVICE_GROUP }}", 'values'!B10)</f>
        <v>0</v>
      </c>
    </row>
    <row r="673" spans="1:1">
      <c r="A673">
        <f>SUBSTITUTE("set device-group {{ DEVICE_GROUP }} reports ""Hosts visit malicious sites"" type panorama-url aggregate-by [ from srcuser ]", "{{ DEVICE_GROUP }}", 'values'!B10)</f>
        <v>0</v>
      </c>
    </row>
    <row r="674" spans="1:1">
      <c r="A674">
        <f>SUBSTITUTE("set device-group {{ DEVICE_GROUP }} reports ""Hosts visit malicious sites"" type panorama-url values repeatcnt", "{{ DEVICE_GROUP }}", 'values'!B10)</f>
        <v>0</v>
      </c>
    </row>
    <row r="675" spans="1:1">
      <c r="A675">
        <f>SUBSTITUTE("set device-group {{ DEVICE_GROUP }} reports ""Hosts visit questionable sites"" period last-7-calendar-days", "{{ DEVICE_GROUP }}", 'values'!B10)</f>
        <v>0</v>
      </c>
    </row>
    <row r="676" spans="1:1">
      <c r="A676">
        <f>SUBSTITUTE("set device-group {{ DEVICE_GROUP }} reports ""Hosts visit questionable sites"" topn 500", "{{ DEVICE_GROUP }}", 'values'!B10)</f>
        <v>0</v>
      </c>
    </row>
    <row r="677" spans="1:1">
      <c r="A677">
        <f>SUBSTITUTE("set device-group {{ DEVICE_GROUP }} reports ""Hosts visit questionable sites"" topm 50", "{{ DEVICE_GROUP }}", 'values'!B10)</f>
        <v>0</v>
      </c>
    </row>
    <row r="678" spans="1:1">
      <c r="A678">
        <f>SUBSTITUTE("set device-group {{ DEVICE_GROUP }} reports ""Hosts visit questionable sites"" caption ""Hosts visit questionable sites""", "{{ DEVICE_GROUP }}", 'values'!B10)</f>
        <v>0</v>
      </c>
    </row>
    <row r="679" spans="1:1">
      <c r="A679">
        <f>SUBSTITUTE("set device-group {{ DEVICE_GROUP }} reports ""Hosts visit questionable sites"" frequency daily", "{{ DEVICE_GROUP }}", 'values'!B10)</f>
        <v>0</v>
      </c>
    </row>
    <row r="680" spans="1:1">
      <c r="A680">
        <f>SUBSTITUTE("set device-group {{ DEVICE_GROUP }} reports ""Hosts visit questionable sites"" query ""(category eq dynamic-dns) and (category eq parked) and (category eq questionable) and (category eq unknown)""", "{{ DEVICE_GROUP }}", 'values'!B10)</f>
        <v>0</v>
      </c>
    </row>
    <row r="681" spans="1:1">
      <c r="A681">
        <f>SUBSTITUTE("set device-group {{ DEVICE_GROUP }} reports ""Hosts visit questionable sites"" type panorama-url sortby repeatcnt", "{{ DEVICE_GROUP }}", 'values'!B10)</f>
        <v>0</v>
      </c>
    </row>
    <row r="682" spans="1:1">
      <c r="A682">
        <f>SUBSTITUTE("set device-group {{ DEVICE_GROUP }} reports ""Hosts visit questionable sites"" type panorama-url group-by src", "{{ DEVICE_GROUP }}", 'values'!B10)</f>
        <v>0</v>
      </c>
    </row>
    <row r="683" spans="1:1">
      <c r="A683">
        <f>SUBSTITUTE("set device-group {{ DEVICE_GROUP }} reports ""Hosts visit questionable sites"" type panorama-url aggregate-by [ from srcuser ]", "{{ DEVICE_GROUP }}", 'values'!B10)</f>
        <v>0</v>
      </c>
    </row>
    <row r="684" spans="1:1">
      <c r="A684">
        <f>SUBSTITUTE("set device-group {{ DEVICE_GROUP }} reports ""Hosts visit questionable sites"" type panorama-url values repeatcnt", "{{ DEVICE_GROUP }}", 'values'!B10)</f>
        <v>0</v>
      </c>
    </row>
    <row r="685" spans="1:1">
      <c r="A685">
        <f>SUBSTITUTE("set device-group {{ DEVICE_GROUP }} reports ""Host-visit quest sites plus"" period last-7-calendar-days", "{{ DEVICE_GROUP }}", 'values'!B10)</f>
        <v>0</v>
      </c>
    </row>
    <row r="686" spans="1:1">
      <c r="A686">
        <f>SUBSTITUTE("set device-group {{ DEVICE_GROUP }} reports ""Host-visit quest sites plus"" topn 500", "{{ DEVICE_GROUP }}", 'values'!B10)</f>
        <v>0</v>
      </c>
    </row>
    <row r="687" spans="1:1">
      <c r="A687">
        <f>SUBSTITUTE("set device-group {{ DEVICE_GROUP }} reports ""Host-visit quest sites plus"" topm 50", "{{ DEVICE_GROUP }}", 'values'!B10)</f>
        <v>0</v>
      </c>
    </row>
    <row r="688" spans="1:1">
      <c r="A688">
        <f>SUBSTITUTE("set device-group {{ DEVICE_GROUP }} reports ""Host-visit quest sites plus"" caption ""Host-visit quest sites plus""", "{{ DEVICE_GROUP }}", 'values'!B10)</f>
        <v>0</v>
      </c>
    </row>
    <row r="689" spans="1:1">
      <c r="A689">
        <f>SUBSTITUTE("set device-group {{ DEVICE_GROUP }} reports ""Host-visit quest sites plus"" frequency daily", "{{ DEVICE_GROUP }}", 'values'!B10)</f>
        <v>0</v>
      </c>
    </row>
    <row r="690" spans="1:1">
      <c r="A690">
        <f>SUBSTITUTE("set device-group {{ DEVICE_GROUP }} reports ""Host-visit quest sites plus"" query ""(category eq dynamic-dns) and (category eq parked) and (category eq questionable) and (category eq unknown)""", "{{ DEVICE_GROUP }}", 'values'!B10)</f>
        <v>0</v>
      </c>
    </row>
    <row r="691" spans="1:1">
      <c r="A691">
        <f>SUBSTITUTE("set device-group {{ DEVICE_GROUP }} reports ""Host-visit quest sites plus"" description ""Detail of hosts visiting questionable URLs""", "{{ DEVICE_GROUP }}", 'values'!B10)</f>
        <v>0</v>
      </c>
    </row>
    <row r="692" spans="1:1">
      <c r="A692">
        <f>SUBSTITUTE("set device-group {{ DEVICE_GROUP }} reports ""Host-visit quest sites plus"" type panorama-url sortby repeatcnt", "{{ DEVICE_GROUP }}", 'values'!B10)</f>
        <v>0</v>
      </c>
    </row>
    <row r="693" spans="1:1">
      <c r="A693">
        <f>SUBSTITUTE("set device-group {{ DEVICE_GROUP }} reports ""Host-visit quest sites plus"" type panorama-url group-by src", "{{ DEVICE_GROUP }}", 'values'!B10)</f>
        <v>0</v>
      </c>
    </row>
    <row r="694" spans="1:1">
      <c r="A694">
        <f>SUBSTITUTE("set device-group {{ DEVICE_GROUP }} reports ""Host-visit quest sites plus"" type panorama-url aggregate-by [ from srcuser category action ]", "{{ DEVICE_GROUP }}", 'values'!B10)</f>
        <v>0</v>
      </c>
    </row>
    <row r="695" spans="1:1">
      <c r="A695">
        <f>SUBSTITUTE("set device-group {{ DEVICE_GROUP }} reports ""Host-visit quest sites plus"" type panorama-url values repeatcnt", "{{ DEVICE_GROUP }}", 'values'!B10)</f>
        <v>0</v>
      </c>
    </row>
    <row r="696" spans="1:1">
      <c r="A696">
        <f>SUBSTITUTE("set device-group {{ DEVICE_GROUP }} reports ""Wildfire malicious verdicts"" period last-30-calendar-days", "{{ DEVICE_GROUP }}", 'values'!B10)</f>
        <v>0</v>
      </c>
    </row>
    <row r="697" spans="1:1">
      <c r="A697">
        <f>SUBSTITUTE("set device-group {{ DEVICE_GROUP }} reports ""Wildfire malicious verdicts"" topn 500", "{{ DEVICE_GROUP }}", 'values'!B10)</f>
        <v>0</v>
      </c>
    </row>
    <row r="698" spans="1:1">
      <c r="A698">
        <f>SUBSTITUTE("set device-group {{ DEVICE_GROUP }} reports ""Wildfire malicious verdicts"" topm 10", "{{ DEVICE_GROUP }}", 'values'!B10)</f>
        <v>0</v>
      </c>
    </row>
    <row r="699" spans="1:1">
      <c r="A699">
        <f>SUBSTITUTE("set device-group {{ DEVICE_GROUP }} reports ""Wildfire malicious verdicts"" caption ""Wildfire malicious verdicts""", "{{ DEVICE_GROUP }}", 'values'!B10)</f>
        <v>0</v>
      </c>
    </row>
    <row r="700" spans="1:1">
      <c r="A700">
        <f>SUBSTITUTE("set device-group {{ DEVICE_GROUP }} reports ""Wildfire malicious verdicts"" frequency daily", "{{ DEVICE_GROUP }}", 'values'!B10)</f>
        <v>0</v>
      </c>
    </row>
    <row r="701" spans="1:1">
      <c r="A701">
        <f>SUBSTITUTE("set device-group {{ DEVICE_GROUP }} reports ""Wildfire malicious verdicts"" query ""(app neq smtp) and (category neq benign)""", "{{ DEVICE_GROUP }}", 'values'!B10)</f>
        <v>0</v>
      </c>
    </row>
    <row r="702" spans="1:1">
      <c r="A702">
        <f>SUBSTITUTE("set device-group {{ DEVICE_GROUP }} reports ""Wildfire malicious verdicts"" description ""Files uploaded or downloaded that were later found to be malicious. This is a summary. Act on real-time email.""", "{{ DEVICE_GROUP }}", 'values'!B10)</f>
        <v>0</v>
      </c>
    </row>
    <row r="703" spans="1:1">
      <c r="A703">
        <f>SUBSTITUTE("set device-group {{ DEVICE_GROUP }} reports ""Wildfire malicious verdicts"" type panorama-wildfire sortby repeatcnt", "{{ DEVICE_GROUP }}", 'values'!B10)</f>
        <v>0</v>
      </c>
    </row>
    <row r="704" spans="1:1">
      <c r="A704">
        <f>SUBSTITUTE("set device-group {{ DEVICE_GROUP }} reports ""Wildfire malicious verdicts"" type panorama-wildfire aggregate-by [ filedigest container-of-app app category filetype rule ]", "{{ DEVICE_GROUP }}", 'values'!B10)</f>
        <v>0</v>
      </c>
    </row>
    <row r="705" spans="1:1">
      <c r="A705">
        <f>SUBSTITUTE("set device-group {{ DEVICE_GROUP }} reports ""Wildfire malicious verdicts"" type panorama-wildfire values repeatcnt", "{{ DEVICE_GROUP }}", 'values'!B10)</f>
        <v>0</v>
      </c>
    </row>
    <row r="706" spans="1:1">
      <c r="A706">
        <f>SUBSTITUTE("set device-group {{ DEVICE_GROUP }} reports ""Wildfire verdicts SMTP"" period last-30-calendar-days", "{{ DEVICE_GROUP }}", 'values'!B10)</f>
        <v>0</v>
      </c>
    </row>
    <row r="707" spans="1:1">
      <c r="A707">
        <f>SUBSTITUTE("set device-group {{ DEVICE_GROUP }} reports ""Wildfire verdicts SMTP"" topn 500", "{{ DEVICE_GROUP }}", 'values'!B10)</f>
        <v>0</v>
      </c>
    </row>
    <row r="708" spans="1:1">
      <c r="A708">
        <f>SUBSTITUTE("set device-group {{ DEVICE_GROUP }} reports ""Wildfire verdicts SMTP"" topm 10", "{{ DEVICE_GROUP }}", 'values'!B10)</f>
        <v>0</v>
      </c>
    </row>
    <row r="709" spans="1:1">
      <c r="A709">
        <f>SUBSTITUTE("set device-group {{ DEVICE_GROUP }} reports ""Wildfire verdicts SMTP"" caption ""Wildfire verdicts SMTP""", "{{ DEVICE_GROUP }}", 'values'!B10)</f>
        <v>0</v>
      </c>
    </row>
    <row r="710" spans="1:1">
      <c r="A710">
        <f>SUBSTITUTE("set device-group {{ DEVICE_GROUP }} reports ""Wildfire verdicts SMTP"" frequency daily", "{{ DEVICE_GROUP }}", 'values'!B10)</f>
        <v>0</v>
      </c>
    </row>
    <row r="711" spans="1:1">
      <c r="A711">
        <f>SUBSTITUTE("set device-group {{ DEVICE_GROUP }} reports ""Wildfire verdicts SMTP"" query ""(app eq smtp) and (category neq benign)""", "{{ DEVICE_GROUP }}", 'values'!B10)</f>
        <v>0</v>
      </c>
    </row>
    <row r="712" spans="1:1">
      <c r="A712">
        <f>SUBSTITUTE("set device-group {{ DEVICE_GROUP }} reports ""Wildfire verdicts SMTP"" description ""Links sent from emails found to be malicious. """, "{{ DEVICE_GROUP }}", 'values'!B10)</f>
        <v>0</v>
      </c>
    </row>
    <row r="713" spans="1:1">
      <c r="A713">
        <f>SUBSTITUTE("set device-group {{ DEVICE_GROUP }} reports ""Wildfire verdicts SMTP"" type panorama-wildfire sortby repeatcnt", "{{ DEVICE_GROUP }}", 'values'!B10)</f>
        <v>0</v>
      </c>
    </row>
    <row r="714" spans="1:1">
      <c r="A714">
        <f>SUBSTITUTE("set device-group {{ DEVICE_GROUP }} reports ""Wildfire verdicts SMTP"" type panorama-wildfire aggregate-by [ filedigest container-of-app app category filetype rule subject sender recipient misc ]", "{{ DEVICE_GROUP }}", 'values'!B10)</f>
        <v>0</v>
      </c>
    </row>
    <row r="715" spans="1:1">
      <c r="A715">
        <f>SUBSTITUTE("set device-group {{ DEVICE_GROUP }} reports ""Clients sinkholed"" period last-30-calendar-days", "{{ DEVICE_GROUP }}", 'values'!B10)</f>
        <v>0</v>
      </c>
    </row>
    <row r="716" spans="1:1">
      <c r="A716">
        <f>SUBSTITUTE("set device-group {{ DEVICE_GROUP }} reports ""Clients sinkholed"" topn 500", "{{ DEVICE_GROUP }}", 'values'!B10)</f>
        <v>0</v>
      </c>
    </row>
    <row r="717" spans="1:1">
      <c r="A717">
        <f>SUBSTITUTE("set device-group {{ DEVICE_GROUP }} reports ""Clients sinkholed"" topm 50", "{{ DEVICE_GROUP }}", 'values'!B10)</f>
        <v>0</v>
      </c>
    </row>
    <row r="718" spans="1:1">
      <c r="A718">
        <f>SUBSTITUTE("set device-group {{ DEVICE_GROUP }} reports ""Clients sinkholed"" caption ""Clients sinkholed""", "{{ DEVICE_GROUP }}", 'values'!B10)</f>
        <v>0</v>
      </c>
    </row>
    <row r="719" spans="1:1">
      <c r="A719">
        <f>SUBSTITUTE("set device-group {{ DEVICE_GROUP }} reports ""Clients sinkholed"" query ""(rule eq 'DNS Sinkhole Block')""", "{{ DEVICE_GROUP }}", 'values'!B10)</f>
        <v>0</v>
      </c>
    </row>
    <row r="720" spans="1:1">
      <c r="A720">
        <f>SUBSTITUTE("set device-group {{ DEVICE_GROUP }} reports ""Clients sinkholed"" frequency daily", "{{ DEVICE_GROUP }}", 'values'!B10)</f>
        <v>0</v>
      </c>
    </row>
    <row r="721" spans="1:1">
      <c r="A721">
        <f>SUBSTITUTE("set device-group {{ DEVICE_GROUP }} reports ""Clients sinkholed"" type panorama-traffic sortby repeatcnt", "{{ DEVICE_GROUP }}", 'values'!B10)</f>
        <v>0</v>
      </c>
    </row>
    <row r="722" spans="1:1">
      <c r="A722">
        <f>SUBSTITUTE("set device-group {{ DEVICE_GROUP }} reports ""Clients sinkholed"" type panorama-traffic group-by from", "{{ DEVICE_GROUP }}", 'values'!B10)</f>
        <v>0</v>
      </c>
    </row>
    <row r="723" spans="1:1">
      <c r="A723">
        <f>SUBSTITUTE("set device-group {{ DEVICE_GROUP }} reports ""Clients sinkholed"" type panorama-traffic aggregate-by [ src srcuser ]", "{{ DEVICE_GROUP }}", 'values'!B10)</f>
        <v>0</v>
      </c>
    </row>
    <row r="724" spans="1:1">
      <c r="A724">
        <f>SUBSTITUTE("set device-group {{ DEVICE_GROUP }} reports ""Clients sinkholed"" type panorama-traffic values repeatcnt", "{{ DEVICE_GROUP }}", 'values'!B10)</f>
        <v>0</v>
      </c>
    </row>
    <row r="725" spans="1:1">
      <c r="A725">
        <f>SUBSTITUTE("set device-group {{ DEVICE_GROUP }} report-group ""Possible Compromise"" custom-widget 1 custom-report ""Clients sinkholed""", "{{ DEVICE_GROUP }}", 'values'!B10)</f>
        <v>0</v>
      </c>
    </row>
    <row r="726" spans="1:1">
      <c r="A726">
        <f>SUBSTITUTE("set device-group {{ DEVICE_GROUP }} report-group ""Possible Compromise"" custom-widget 2 custom-report ""Wildfire malicious verdicts""", "{{ DEVICE_GROUP }}", 'values'!B10)</f>
        <v>0</v>
      </c>
    </row>
    <row r="727" spans="1:1">
      <c r="A727">
        <f>SUBSTITUTE("set device-group {{ DEVICE_GROUP }} report-group ""Possible Compromise"" custom-widget 3 custom-report ""Wildfire verdicts SMTP""", "{{ DEVICE_GROUP }}", 'values'!B10)</f>
        <v>0</v>
      </c>
    </row>
    <row r="728" spans="1:1">
      <c r="A728">
        <f>SUBSTITUTE("set device-group {{ DEVICE_GROUP }} report-group ""Possible Compromise"" custom-widget 4 custom-report ""Hosts visit malicious sites""", "{{ DEVICE_GROUP }}", 'values'!B10)</f>
        <v>0</v>
      </c>
    </row>
    <row r="729" spans="1:1">
      <c r="A729">
        <f>SUBSTITUTE("set device-group {{ DEVICE_GROUP }} report-group ""Possible Compromise"" custom-widget 5 custom-report ""Host-visit malicious sites plus""", "{{ DEVICE_GROUP }}", 'values'!B10)</f>
        <v>0</v>
      </c>
    </row>
    <row r="730" spans="1:1">
      <c r="A730">
        <f>SUBSTITUTE("set device-group {{ DEVICE_GROUP }} report-group ""Possible Compromise"" custom-widget 6 custom-report ""Hosts visit questionable sites""", "{{ DEVICE_GROUP }}", 'values'!B10)</f>
        <v>0</v>
      </c>
    </row>
    <row r="731" spans="1:1">
      <c r="A731">
        <f>SUBSTITUTE("set device-group {{ DEVICE_GROUP }} report-group ""Possible Compromise"" custom-widget 7 custom-report ""Host-visit quest sites plus""", "{{ DEVICE_GROUP }}", 'values'!B10)</f>
        <v>0</v>
      </c>
    </row>
    <row r="732" spans="1:1">
      <c r="A732">
        <f>SUBSTITUTE("set device-group {{ DEVICE_GROUP }} report-group ""Possible Compromise"" title-page yes", "{{ DEVICE_GROUP }}", 'values'!B10)</f>
        <v>0</v>
      </c>
    </row>
    <row r="733" spans="1:1">
      <c r="A733">
        <f>SUBSTITUTE("set device-group {{ DEVICE_GROUP }} report-group ""Possible Compromise"" variable title value ""Possible Compromise""", "{{ DEVICE_GROUP }}", 'values'!B10)</f>
        <v>0</v>
      </c>
    </row>
    <row r="734" spans="1:1">
      <c r="A734">
        <f>SUBSTITUTE("set device-group {{ DEVICE_GROUP }} email-scheduler ""Possible Compromise"" report-group ""Possible Compromise""", "{{ DEVICE_GROUP }}", 'values'!B10)</f>
        <v>0</v>
      </c>
    </row>
    <row r="735" spans="1:1">
      <c r="A735">
        <f>SUBSTITUTE("set device-group {{ DEVICE_GROUP }} email-scheduler ""Possible Compromise"" recurring disabled", "{{ DEVICE_GROUP }}", 'values'!B10)</f>
        <v>0</v>
      </c>
    </row>
    <row r="736" spans="1:1">
      <c r="A736">
        <f>SUBSTITUTE("set device-group {{ DEVICE_GROUP }} email-scheduler ""Possible Compromise"" email-profile Sample_Email_Profile", "{{ DEVICE_GROUP }}", 'values'!B10)</f>
        <v>0</v>
      </c>
    </row>
    <row r="738" spans="1:1">
      <c r="A738" t="s">
        <v>673</v>
      </c>
    </row>
    <row r="739" spans="1:1">
      <c r="A739" t="s">
        <v>674</v>
      </c>
    </row>
    <row r="740" spans="1:1">
      <c r="A740" t="s">
        <v>675</v>
      </c>
    </row>
    <row r="741" spans="1:1">
      <c r="A741" t="s">
        <v>676</v>
      </c>
    </row>
    <row r="742" spans="1:1">
      <c r="A742" t="s">
        <v>677</v>
      </c>
    </row>
    <row r="743" spans="1:1">
      <c r="A743" t="s">
        <v>678</v>
      </c>
    </row>
    <row r="744" spans="1:1">
      <c r="A744" t="s">
        <v>679</v>
      </c>
    </row>
    <row r="745" spans="1:1">
      <c r="A745" t="s">
        <v>680</v>
      </c>
    </row>
    <row r="746" spans="1:1">
      <c r="A746" t="s">
        <v>681</v>
      </c>
    </row>
    <row r="747" spans="1:1">
      <c r="A747" t="s">
        <v>682</v>
      </c>
    </row>
    <row r="748" spans="1:1">
      <c r="A748" t="s">
        <v>683</v>
      </c>
    </row>
    <row r="749" spans="1:1">
      <c r="A749" t="s">
        <v>684</v>
      </c>
    </row>
    <row r="750" spans="1:1">
      <c r="A750" t="s">
        <v>685</v>
      </c>
    </row>
    <row r="751" spans="1:1">
      <c r="A751" t="s">
        <v>686</v>
      </c>
    </row>
    <row r="752" spans="1:1">
      <c r="A752" t="s">
        <v>687</v>
      </c>
    </row>
    <row r="753" spans="1:1">
      <c r="A753" t="s">
        <v>688</v>
      </c>
    </row>
    <row r="754" spans="1:1">
      <c r="A754" t="s">
        <v>689</v>
      </c>
    </row>
    <row r="755" spans="1:1">
      <c r="A755" t="s">
        <v>690</v>
      </c>
    </row>
    <row r="756" spans="1:1">
      <c r="A756" t="s">
        <v>691</v>
      </c>
    </row>
    <row r="757" spans="1:1">
      <c r="A757" t="s">
        <v>692</v>
      </c>
    </row>
    <row r="758" spans="1:1">
      <c r="A758" t="s">
        <v>693</v>
      </c>
    </row>
    <row r="759" spans="1:1">
      <c r="A759" t="s">
        <v>694</v>
      </c>
    </row>
    <row r="760" spans="1:1">
      <c r="A760" t="s">
        <v>695</v>
      </c>
    </row>
    <row r="761" spans="1:1">
      <c r="A761" t="s">
        <v>696</v>
      </c>
    </row>
    <row r="762" spans="1:1">
      <c r="A762" t="s">
        <v>697</v>
      </c>
    </row>
    <row r="763" spans="1:1">
      <c r="A763" t="s">
        <v>698</v>
      </c>
    </row>
    <row r="764" spans="1:1">
      <c r="A764" t="s">
        <v>699</v>
      </c>
    </row>
    <row r="765" spans="1:1">
      <c r="A765" t="s">
        <v>700</v>
      </c>
    </row>
    <row r="766" spans="1:1">
      <c r="A766" t="s">
        <v>701</v>
      </c>
    </row>
    <row r="767" spans="1:1">
      <c r="A767" t="s">
        <v>702</v>
      </c>
    </row>
    <row r="768" spans="1:1">
      <c r="A768" t="s">
        <v>703</v>
      </c>
    </row>
    <row r="769" spans="1:1">
      <c r="A769" t="s">
        <v>704</v>
      </c>
    </row>
    <row r="770" spans="1:1">
      <c r="A770" t="s">
        <v>705</v>
      </c>
    </row>
    <row r="771" spans="1:1">
      <c r="A771" t="s">
        <v>706</v>
      </c>
    </row>
    <row r="772" spans="1:1">
      <c r="A772" t="s">
        <v>707</v>
      </c>
    </row>
    <row r="773" spans="1:1">
      <c r="A773" t="s">
        <v>708</v>
      </c>
    </row>
    <row r="774" spans="1:1">
      <c r="A774" t="s">
        <v>709</v>
      </c>
    </row>
    <row r="775" spans="1:1">
      <c r="A775" t="s">
        <v>710</v>
      </c>
    </row>
    <row r="776" spans="1:1">
      <c r="A776" t="s">
        <v>711</v>
      </c>
    </row>
    <row r="777" spans="1:1">
      <c r="A777" t="s">
        <v>712</v>
      </c>
    </row>
    <row r="778" spans="1:1">
      <c r="A778" t="s">
        <v>713</v>
      </c>
    </row>
    <row r="779" spans="1:1">
      <c r="A779" t="s">
        <v>714</v>
      </c>
    </row>
    <row r="780" spans="1:1">
      <c r="A780" t="s">
        <v>715</v>
      </c>
    </row>
    <row r="781" spans="1:1">
      <c r="A781" t="s">
        <v>716</v>
      </c>
    </row>
    <row r="782" spans="1:1">
      <c r="A782" t="s">
        <v>717</v>
      </c>
    </row>
    <row r="783" spans="1:1">
      <c r="A783" t="s">
        <v>718</v>
      </c>
    </row>
    <row r="784" spans="1:1">
      <c r="A784" t="s">
        <v>719</v>
      </c>
    </row>
    <row r="785" spans="1:1">
      <c r="A785" t="s">
        <v>720</v>
      </c>
    </row>
    <row r="786" spans="1:1">
      <c r="A786" t="s">
        <v>721</v>
      </c>
    </row>
    <row r="787" spans="1:1">
      <c r="A787" t="s">
        <v>722</v>
      </c>
    </row>
    <row r="788" spans="1:1">
      <c r="A788"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2019-07-26T15:20:34Z</dcterms:created>
  <dcterms:modified xsi:type="dcterms:W3CDTF">2019-07-26T15:20:34Z</dcterms:modified>
</cp:coreProperties>
</file>