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<sst xmlns="http://schemas.openxmlformats.org/spreadsheetml/2006/main" count="726" uniqueCount="724">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</sst>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f>SUBSTITUTE("set deviceconfig setting management api key lifetime {{ API_KEY_LIFETIME }}", "{{ API_KEY_LIFETIME }}", 'values'!B29)</f>
        <v>0</v>
      </c>
    </row>
    <row r="59" spans="1:1">
      <c r="A59" t="s">
        <v>128</v>
      </c>
    </row>
    <row r="60" spans="1:1">
      <c r="A60" t="s">
        <v>129</v>
      </c>
    </row>
    <row r="61" spans="1:1">
      <c r="A61" t="s">
        <v>130</v>
      </c>
    </row>
    <row r="62" spans="1:1">
      <c r="A62" t="s">
        <v>131</v>
      </c>
    </row>
    <row r="63" spans="1:1">
      <c r="A63" t="s">
        <v>132</v>
      </c>
    </row>
    <row r="65" spans="1:1">
      <c r="A65" t="s">
        <v>133</v>
      </c>
    </row>
    <row r="66" spans="1:1">
      <c r="A66" t="s">
        <v>134</v>
      </c>
    </row>
    <row r="67" spans="1:1">
      <c r="A67">
        <f>SUBSTITUTE("set panorama log-settings email Sample_Email_Profile server Sample_Email_Profile gateway {{ EMAIL_PROFILE_GATEWAY }}", "{{ EMAIL_PROFILE_GATEWAY }}", 'values'!B25)</f>
        <v>0</v>
      </c>
    </row>
    <row r="68" spans="1:1">
      <c r="A68">
        <f>SUBSTITUTE("set panorama log-settings email Sample_Email_Profile server Sample_Email_Profile from {{ EMAIL_PROFILE_FROM }}", "{{ EMAIL_PROFILE_FROM }}", 'values'!B26)</f>
        <v>0</v>
      </c>
    </row>
    <row r="69" spans="1:1">
      <c r="A69">
        <f>SUBSTITUTE("set panorama log-settings email Sample_Email_Profile server Sample_Email_Profile to {{ EMAIL_PROFILE_TO }}", "{{ EMAIL_PROFILE_TO }}", 'values'!B27)</f>
        <v>0</v>
      </c>
    </row>
    <row r="70" spans="1:1">
      <c r="A70" t="s">
        <v>135</v>
      </c>
    </row>
    <row r="71" spans="1:1">
      <c r="A71" t="s">
        <v>136</v>
      </c>
    </row>
    <row r="72" spans="1:1">
      <c r="A72" t="s">
        <v>137</v>
      </c>
    </row>
    <row r="73" spans="1:1">
      <c r="A73" t="s">
        <v>138</v>
      </c>
    </row>
    <row r="74" spans="1:1">
      <c r="A74" t="s">
        <v>139</v>
      </c>
    </row>
    <row r="75" spans="1:1">
      <c r="A75">
        <f>SUBSTITUTE("set panorama log-settings syslog Sample_Syslog_Profile server Sample_Syslog server {{ SYSLOG_SERVER }}", "{{ SYSLOG_SERVER }}", 'values'!B28)</f>
        <v>0</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7" spans="1:1">
      <c r="A107" t="s">
        <v>169</v>
      </c>
    </row>
    <row r="109" spans="1:1">
      <c r="A109" t="s">
        <v>170</v>
      </c>
    </row>
    <row r="110" spans="1:1">
      <c r="A110" t="s">
        <v>171</v>
      </c>
    </row>
    <row r="111" spans="1:1">
      <c r="A111" t="s">
        <v>172</v>
      </c>
    </row>
    <row r="112" spans="1:1">
      <c r="A112" t="s">
        <v>173</v>
      </c>
    </row>
    <row r="113" spans="1:1">
      <c r="A113" t="s">
        <v>174</v>
      </c>
    </row>
    <row r="114" spans="1:1">
      <c r="A114">
        <f>SUBSTITUTE("set shared address Sinkhole-IPv4 ip-netmask {{ SINKHOLE_IPV4 }}", "{{ SINKHOLE_IPV4 }}", 'values'!B22)</f>
        <v>0</v>
      </c>
    </row>
    <row r="115" spans="1:1">
      <c r="A115">
        <f>SUBSTITUTE("set shared address Sinkhole-IPv6 ip-netmask {{ SINKHOLE_IPV6 }}", "{{ SINKHOLE_IPV6 }}", 'values'!B23)</f>
        <v>0</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f>SUBSTITUTE("set shared profiles spyware Outbound-AS botnet-domains sinkhole ipv4-address {{ SINKHOLE_IPV4 }}", "{{ SINKHOLE_IPV4 }}", 'values'!B22)</f>
        <v>0</v>
      </c>
    </row>
    <row r="232" spans="1:1">
      <c r="A232">
        <f>SUBSTITUTE("set shared profiles spyware Outbound-AS botnet-domains sinkhole ipv6-address {{ SINKHOLE_IPV6 }}", "{{ SINKHOLE_IPV6 }}", 'values'!B23)</f>
        <v>0</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f>SUBSTITUTE("set shared profiles spyware Inbound-AS botnet-domains sinkhole ipv4-address {{ SINKHOLE_IPV4 }}", "{{ SINKHOLE_IPV4 }}", 'values'!B22)</f>
        <v>0</v>
      </c>
    </row>
    <row r="248" spans="1:1">
      <c r="A248">
        <f>SUBSTITUTE("set shared profiles spyware Inbound-AS botnet-domains sinkhole ipv6-address {{ SINKHOLE_IPV6 }}", "{{ SINKHOLE_IPV6 }}", 'values'!B23)</f>
        <v>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f>SUBSTITUTE("set shared profiles spyware Internal-AS botnet-domains sinkhole ipv4-address {{ SINKHOLE_IPV4 }}", "{{ SINKHOLE_IPV4 }}", 'values'!B22)</f>
        <v>0</v>
      </c>
    </row>
    <row r="264" spans="1:1">
      <c r="A264">
        <f>SUBSTITUTE("set shared profiles spyware Internal-AS botnet-domains sinkhole ipv6-address {{ SINKHOLE_IPV6 }}", "{{ SINKHOLE_IPV6 }}", 'values'!B23)</f>
        <v>0</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Alert-Only-AS botnet-domains sinkhole ipv4-address {{ SINKHOLE_IPV4 }}", "{{ SINKHOLE_IPV4 }}", 'values'!B22)</f>
        <v>0</v>
      </c>
    </row>
    <row r="280" spans="1:1">
      <c r="A280">
        <f>SUBSTITUTE("set shared profiles spyware Alert-Only-AS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f>SUBSTITUTE("set shared profiles spyware Exception-AS botnet-domains sinkhole ipv4-address {{ SINKHOLE_IPV4 }}", "{{ SINKHOLE_IPV4 }}", 'values'!B22)</f>
        <v>0</v>
      </c>
    </row>
    <row r="291" spans="1:1">
      <c r="A291">
        <f>SUBSTITUTE("set shared profiles spyware Exception-AS botnet-domains sinkhole ipv6-address {{ SINKHOLE_IPV6 }}", "{{ SINKHOLE_IPV6 }}", 'values'!B23)</f>
        <v>0</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f>SUBSTITUTE("set template iron-skillet config mgt-config users {{ ADMINISTRATOR_USERNAME }} phash $1$GmGy8oJJ$V75cNdSRDx0V78yJqXZ111", "{{ ADMINISTRATOR_USERNAME }}", 'values'!B18)</f>
        <v>0</v>
      </c>
    </row>
    <row r="533" spans="1:1">
      <c r="A533">
        <f>SUBSTITUTE("set template iron-skillet config mgt-config users {{ ADMINISTRATOR_USERNAME }} permissions role-based superuser yes", "{{ ADMINISTRATOR_USERNAME }}", 'values'!B18)</f>
        <v>0</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f>SUBSTITUTE("set template iron-skillet config deviceconfig system dns-setting servers primary {{ DNS_1 }}", "{{ DNS_1 }}", 'values'!B20)</f>
        <v>0</v>
      </c>
    </row>
    <row r="564" spans="1:1">
      <c r="A564">
        <f>SUBSTITUTE("set template iron-skillet config deviceconfig system dns-setting servers secondary {{ DNS_2 }}", "{{ DNS_2 }}", 'values'!B21)</f>
        <v>0</v>
      </c>
    </row>
    <row r="565" spans="1:1">
      <c r="A565">
        <f>SUBSTITUTE("set template iron-skillet config deviceconfig system ntp-servers primary-ntp-server ntp-server-address {{ NTP_1 }}", "{{ NTP_1 }}", 'values'!B16)</f>
        <v>0</v>
      </c>
    </row>
    <row r="566" spans="1:1">
      <c r="A566">
        <f>SUBSTITUTE("set template iron-skillet config deviceconfig system ntp-servers secondary-ntp-server ntp-server-address {{ NTP_2 }}", "{{ NTP_2 }}", 'values'!B17)</f>
        <v>0</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f>SUBSTITUTE("set template iron-skillet config shared log-settings email Sample_Email_Profile server Sample_Email_Profile gateway {{ EMAIL_PROFILE_GATEWAY }}", "{{ EMAIL_PROFILE_GATEWAY }}", 'values'!B25)</f>
        <v>0</v>
      </c>
    </row>
    <row r="619" spans="1:1">
      <c r="A619">
        <f>SUBSTITUTE("set template iron-skillet config shared log-settings email Sample_Email_Profile server Sample_Email_Profile from {{ EMAIL_PROFILE_FROM }}", "{{ EMAIL_PROFILE_FROM }}", 'values'!B26)</f>
        <v>0</v>
      </c>
    </row>
    <row r="620" spans="1:1">
      <c r="A620">
        <f>SUBSTITUTE("set template iron-skillet config shared log-settings email Sample_Email_Profile server Sample_Email_Profile to {{ EMAIL_PROFILE_TO }}", "{{ EMAIL_PROFILE_TO }}", 'values'!B27)</f>
        <v>0</v>
      </c>
    </row>
    <row r="621" spans="1:1">
      <c r="A621" t="s">
        <v>655</v>
      </c>
    </row>
    <row r="622" spans="1:1">
      <c r="A622" t="s">
        <v>656</v>
      </c>
    </row>
    <row r="623" spans="1:1">
      <c r="A623" t="s">
        <v>657</v>
      </c>
    </row>
    <row r="624" spans="1:1">
      <c r="A624">
        <f>SUBSTITUTE("set template iron-skillet config shared log-settings syslog Sample_Syslog_Profile server Sample_Syslog server {{ SYSLOG_SERVER }}", "{{ SYSLOG_SERVER }}", 'values'!B28)</f>
        <v>0</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7" spans="1:1">
      <c r="A637" t="s">
        <v>669</v>
      </c>
    </row>
    <row r="638" spans="1:1">
      <c r="A638" t="s">
        <v>670</v>
      </c>
    </row>
    <row r="639" spans="1:1">
      <c r="A639">
        <f>SUBSTITUTE("set template-stack {{ STACK }} templates iron-skillet", "{{ STACK }}", 'values'!B9)</f>
        <v>0</v>
      </c>
    </row>
    <row r="640" spans="1:1">
      <c r="A640">
        <f>SUBSTITUTE("set template-stack {{ STACK }} settings default-vsys vsys1", "{{ STACK }}", 'values'!B9)</f>
        <v>0</v>
      </c>
    </row>
    <row r="641" spans="1:1">
      <c r="A641">
        <f>SUBSTITUTE(SUBSTITUTE("set template-stack {{ STACK }} config devices localhost.localdomain deviceconfig system hostname {{ FW_NAME }}", "{{ FW_NAME }}", 'values'!B11), "{{ STACK }}", 'values'!B9)</f>
        <v>0</v>
      </c>
    </row>
    <row r="643" spans="1:1">
      <c r="A643" t="s">
        <v>671</v>
      </c>
    </row>
    <row r="644" spans="1:1">
      <c r="A644">
        <f>SUBSTITUTE("set template-stack {{ STACK }} config devices localhost.localdomain deviceconfig system type dhcp-client send-hostname yes", "{{ STACK }}", 'values'!B9)</f>
        <v>0</v>
      </c>
    </row>
    <row r="645" spans="1:1">
      <c r="A645">
        <f>SUBSTITUTE("set template-stack {{ STACK }} config devices localhost.localdomain deviceconfig system type dhcp-client send-client-id no", "{{ STACK }}", 'values'!B9)</f>
        <v>0</v>
      </c>
    </row>
    <row r="646" spans="1:1">
      <c r="A646">
        <f>SUBSTITUTE("set template-stack {{ STACK }} config devices localhost.localdomain deviceconfig system type dhcp-client accept-dhcp-hostname no", "{{ STACK }}", 'values'!B9)</f>
        <v>0</v>
      </c>
    </row>
    <row r="647" spans="1:1">
      <c r="A647">
        <f>SUBSTITUTE("set template-stack {{ STACK }} config devices localhost.localdomain deviceconfig system type dhcp-client accept-dhcp-domain no", "{{ STACK }}", 'values'!B9)</f>
        <v>0</v>
      </c>
    </row>
    <row r="649" spans="1:1">
      <c r="A649" t="s">
        <v>672</v>
      </c>
    </row>
    <row r="650" spans="1:1">
      <c r="A650">
        <f>SUBSTITUTE("set template-stack {{ STACK }} config devices localhost.localdomain deviceconfig system type static", "{{ STACK }}", 'values'!B9)</f>
        <v>0</v>
      </c>
    </row>
    <row r="651" spans="1:1">
      <c r="A651">
        <f>SUBSTITUTE(SUBSTITUTE("set template-stack {{ STACK }} config devices localhost.localdomain deviceconfig system ip-address {{ MGMT_IP }}", "{{ MGMT_IP }}", 'values'!B13), "{{ STACK }}", 'values'!B9)</f>
        <v>0</v>
      </c>
    </row>
    <row r="652" spans="1:1">
      <c r="A652">
        <f>SUBSTITUTE(SUBSTITUTE("set template-stack {{ STACK }} config devices localhost.localdomain deviceconfig system netmask {{ MGMT_MASK }}", "{{ MGMT_MASK }}", 'values'!B14), "{{ STACK }}", 'values'!B9)</f>
        <v>0</v>
      </c>
    </row>
    <row r="653" spans="1:1">
      <c r="A653">
        <f>SUBSTITUTE(SUBSTITUTE("set template-stack {{ STACK }} config devices localhost.localdomain deviceconfig system default-gateway {{ MGMT_DG }}", "{{ MGMT_DG }}", 'values'!B15), "{{ STACK }}", 'values'!B9)</f>
        <v>0</v>
      </c>
    </row>
    <row r="655" spans="1:1">
      <c r="A655">
        <f>SUBSTITUTE("set device-group {{ DEVICE_GROUP }} reports ""Host-visit malicious sites plus"" period last-7-calendar-days", "{{ DEVICE_GROUP }}", 'values'!B10)</f>
        <v>0</v>
      </c>
    </row>
    <row r="656" spans="1:1">
      <c r="A656">
        <f>SUBSTITUTE("set device-group {{ DEVICE_GROUP }} reports ""Host-visit malicious sites plus"" topn 500", "{{ DEVICE_GROUP }}", 'values'!B10)</f>
        <v>0</v>
      </c>
    </row>
    <row r="657" spans="1:1">
      <c r="A657">
        <f>SUBSTITUTE("set device-group {{ DEVICE_GROUP }} reports ""Host-visit malicious sites plus"" topm 50", "{{ DEVICE_GROUP }}", 'values'!B10)</f>
        <v>0</v>
      </c>
    </row>
    <row r="658" spans="1:1">
      <c r="A658">
        <f>SUBSTITUTE("set device-group {{ DEVICE_GROUP }} reports ""Host-visit malicious sites plus"" caption ""Host-visit malicious sites plus""", "{{ DEVICE_GROUP }}", 'values'!B10)</f>
        <v>0</v>
      </c>
    </row>
    <row r="659" spans="1:1">
      <c r="A659">
        <f>SUBSTITUTE("set device-group {{ DEVICE_GROUP }} reports ""Host-visit malicious sites plus"" frequency daily", "{{ DEVICE_GROUP }}", 'values'!B10)</f>
        <v>0</v>
      </c>
    </row>
    <row r="660" spans="1:1">
      <c r="A660">
        <f>SUBSTITUTE("set device-group {{ DEVICE_GROUP }} reports ""Host-visit malicious sites plus"" query ""(category eq command-and-control) or (category eq hacking) or (category eq malware) or (category eq phishing)""", "{{ DEVICE_GROUP }}", 'values'!B10)</f>
        <v>0</v>
      </c>
    </row>
    <row r="661" spans="1:1">
      <c r="A661">
        <f>SUBSTITUTE("set device-group {{ DEVICE_GROUP }} reports ""Host-visit malicious sites plus"" type panorama-url sortby repeatcnt", "{{ DEVICE_GROUP }}", 'values'!B10)</f>
        <v>0</v>
      </c>
    </row>
    <row r="662" spans="1:1">
      <c r="A662">
        <f>SUBSTITUTE("set device-group {{ DEVICE_GROUP }} reports ""Host-visit malicious sites plus"" type panorama-url group-by src", "{{ DEVICE_GROUP }}", 'values'!B10)</f>
        <v>0</v>
      </c>
    </row>
    <row r="663" spans="1:1">
      <c r="A663">
        <f>SUBSTITUTE("set device-group {{ DEVICE_GROUP }} reports ""Host-visit malicious sites plus"" type panorama-url aggregate-by [ from srcuser category action ]", "{{ DEVICE_GROUP }}", 'values'!B10)</f>
        <v>0</v>
      </c>
    </row>
    <row r="664" spans="1:1">
      <c r="A664">
        <f>SUBSTITUTE("set device-group {{ DEVICE_GROUP }} reports ""Host-visit malicious sites plus"" type panorama-url values repeatcnt", "{{ DEVICE_GROUP }}", 'values'!B10)</f>
        <v>0</v>
      </c>
    </row>
    <row r="665" spans="1:1">
      <c r="A665">
        <f>SUBSTITUTE("set device-group {{ DEVICE_GROUP }} reports ""Hosts visit malicious sites"" period last-7-calendar-days", "{{ DEVICE_GROUP }}", 'values'!B10)</f>
        <v>0</v>
      </c>
    </row>
    <row r="666" spans="1:1">
      <c r="A666">
        <f>SUBSTITUTE("set device-group {{ DEVICE_GROUP }} reports ""Hosts visit malicious sites"" topn 500", "{{ DEVICE_GROUP }}", 'values'!B10)</f>
        <v>0</v>
      </c>
    </row>
    <row r="667" spans="1:1">
      <c r="A667">
        <f>SUBSTITUTE("set device-group {{ DEVICE_GROUP }} reports ""Hosts visit malicious sites"" topm 50", "{{ DEVICE_GROUP }}", 'values'!B10)</f>
        <v>0</v>
      </c>
    </row>
    <row r="668" spans="1:1">
      <c r="A668">
        <f>SUBSTITUTE("set device-group {{ DEVICE_GROUP }} reports ""Hosts visit malicious sites"" caption ""Hosts visit malicious sites""", "{{ DEVICE_GROUP }}", 'values'!B10)</f>
        <v>0</v>
      </c>
    </row>
    <row r="669" spans="1:1">
      <c r="A669">
        <f>SUBSTITUTE("set device-group {{ DEVICE_GROUP }} reports ""Hosts visit malicious sites"" frequency daily", "{{ DEVICE_GROUP }}", 'values'!B10)</f>
        <v>0</v>
      </c>
    </row>
    <row r="670" spans="1:1">
      <c r="A670">
        <f>SUBSTITUTE("set device-group {{ DEVICE_GROUP }} reports ""Hosts visit malicious sites"" query ""(category eq command-and-control) or (category eq hacking) or (category eq malware) or (category eq phishing)""", "{{ DEVICE_GROUP }}", 'values'!B10)</f>
        <v>0</v>
      </c>
    </row>
    <row r="671" spans="1:1">
      <c r="A671">
        <f>SUBSTITUTE("set device-group {{ DEVICE_GROUP }} reports ""Hosts visit malicious sites"" type panorama-url sortby repeatcnt", "{{ DEVICE_GROUP }}", 'values'!B10)</f>
        <v>0</v>
      </c>
    </row>
    <row r="672" spans="1:1">
      <c r="A672">
        <f>SUBSTITUTE("set device-group {{ DEVICE_GROUP }} reports ""Hosts visit malicious sites"" type panorama-url group-by src", "{{ DEVICE_GROUP }}", 'values'!B10)</f>
        <v>0</v>
      </c>
    </row>
    <row r="673" spans="1:1">
      <c r="A673">
        <f>SUBSTITUTE("set device-group {{ DEVICE_GROUP }} reports ""Hosts visit malicious sites"" type panorama-url aggregate-by [ from srcuser ]", "{{ DEVICE_GROUP }}", 'values'!B10)</f>
        <v>0</v>
      </c>
    </row>
    <row r="674" spans="1:1">
      <c r="A674">
        <f>SUBSTITUTE("set device-group {{ DEVICE_GROUP }} reports ""Hosts visit malicious sites"" type panorama-url values repeatcnt", "{{ DEVICE_GROUP }}", 'values'!B10)</f>
        <v>0</v>
      </c>
    </row>
    <row r="675" spans="1:1">
      <c r="A675">
        <f>SUBSTITUTE("set device-group {{ DEVICE_GROUP }} reports ""Hosts visit questionable sites"" period last-7-calendar-days", "{{ DEVICE_GROUP }}", 'values'!B10)</f>
        <v>0</v>
      </c>
    </row>
    <row r="676" spans="1:1">
      <c r="A676">
        <f>SUBSTITUTE("set device-group {{ DEVICE_GROUP }} reports ""Hosts visit questionable sites"" topn 500", "{{ DEVICE_GROUP }}", 'values'!B10)</f>
        <v>0</v>
      </c>
    </row>
    <row r="677" spans="1:1">
      <c r="A677">
        <f>SUBSTITUTE("set device-group {{ DEVICE_GROUP }} reports ""Hosts visit questionable sites"" topm 50", "{{ DEVICE_GROUP }}", 'values'!B10)</f>
        <v>0</v>
      </c>
    </row>
    <row r="678" spans="1:1">
      <c r="A678">
        <f>SUBSTITUTE("set device-group {{ DEVICE_GROUP }} reports ""Hosts visit questionable sites"" caption ""Hosts visit questionable sites""", "{{ DEVICE_GROUP }}", 'values'!B10)</f>
        <v>0</v>
      </c>
    </row>
    <row r="679" spans="1:1">
      <c r="A679">
        <f>SUBSTITUTE("set device-group {{ DEVICE_GROUP }} reports ""Hosts visit questionable sites"" frequency daily", "{{ DEVICE_GROUP }}", 'values'!B10)</f>
        <v>0</v>
      </c>
    </row>
    <row r="680" spans="1:1">
      <c r="A680">
        <f>SUBSTITUTE("set device-group {{ DEVICE_GROUP }} reports ""Hosts visit questionable sites"" query ""(category eq dynamic-dns) and (category eq parked) and (category eq questionable) and (category eq unknown)""", "{{ DEVICE_GROUP }}", 'values'!B10)</f>
        <v>0</v>
      </c>
    </row>
    <row r="681" spans="1:1">
      <c r="A681">
        <f>SUBSTITUTE("set device-group {{ DEVICE_GROUP }} reports ""Hosts visit questionable sites"" type panorama-url sortby repeatcnt", "{{ DEVICE_GROUP }}", 'values'!B10)</f>
        <v>0</v>
      </c>
    </row>
    <row r="682" spans="1:1">
      <c r="A682">
        <f>SUBSTITUTE("set device-group {{ DEVICE_GROUP }} reports ""Hosts visit questionable sites"" type panorama-url group-by src", "{{ DEVICE_GROUP }}", 'values'!B10)</f>
        <v>0</v>
      </c>
    </row>
    <row r="683" spans="1:1">
      <c r="A683">
        <f>SUBSTITUTE("set device-group {{ DEVICE_GROUP }} reports ""Hosts visit questionable sites"" type panorama-url aggregate-by [ from srcuser ]", "{{ DEVICE_GROUP }}", 'values'!B10)</f>
        <v>0</v>
      </c>
    </row>
    <row r="684" spans="1:1">
      <c r="A684">
        <f>SUBSTITUTE("set device-group {{ DEVICE_GROUP }} reports ""Hosts visit questionable sites"" type panorama-url values repeatcnt", "{{ DEVICE_GROUP }}", 'values'!B10)</f>
        <v>0</v>
      </c>
    </row>
    <row r="685" spans="1:1">
      <c r="A685">
        <f>SUBSTITUTE("set device-group {{ DEVICE_GROUP }} reports ""Host-visit quest sites plus"" period last-7-calendar-days", "{{ DEVICE_GROUP }}", 'values'!B10)</f>
        <v>0</v>
      </c>
    </row>
    <row r="686" spans="1:1">
      <c r="A686">
        <f>SUBSTITUTE("set device-group {{ DEVICE_GROUP }} reports ""Host-visit quest sites plus"" topn 500", "{{ DEVICE_GROUP }}", 'values'!B10)</f>
        <v>0</v>
      </c>
    </row>
    <row r="687" spans="1:1">
      <c r="A687">
        <f>SUBSTITUTE("set device-group {{ DEVICE_GROUP }} reports ""Host-visit quest sites plus"" topm 50", "{{ DEVICE_GROUP }}", 'values'!B10)</f>
        <v>0</v>
      </c>
    </row>
    <row r="688" spans="1:1">
      <c r="A688">
        <f>SUBSTITUTE("set device-group {{ DEVICE_GROUP }} reports ""Host-visit quest sites plus"" caption ""Host-visit quest sites plus""", "{{ DEVICE_GROUP }}", 'values'!B10)</f>
        <v>0</v>
      </c>
    </row>
    <row r="689" spans="1:1">
      <c r="A689">
        <f>SUBSTITUTE("set device-group {{ DEVICE_GROUP }} reports ""Host-visit quest sites plus"" frequency daily", "{{ DEVICE_GROUP }}", 'values'!B10)</f>
        <v>0</v>
      </c>
    </row>
    <row r="690" spans="1:1">
      <c r="A690">
        <f>SUBSTITUTE("set device-group {{ DEVICE_GROUP }} reports ""Host-visit quest sites plus"" query ""(category eq dynamic-dns) and (category eq parked) and (category eq questionable) and (category eq unknown)""", "{{ DEVICE_GROUP }}", 'values'!B10)</f>
        <v>0</v>
      </c>
    </row>
    <row r="691" spans="1:1">
      <c r="A691">
        <f>SUBSTITUTE("set device-group {{ DEVICE_GROUP }} reports ""Host-visit quest sites plus"" description ""Detail of hosts visiting questionable URLs""", "{{ DEVICE_GROUP }}", 'values'!B10)</f>
        <v>0</v>
      </c>
    </row>
    <row r="692" spans="1:1">
      <c r="A692">
        <f>SUBSTITUTE("set device-group {{ DEVICE_GROUP }} reports ""Host-visit quest sites plus"" type panorama-url sortby repeatcnt", "{{ DEVICE_GROUP }}", 'values'!B10)</f>
        <v>0</v>
      </c>
    </row>
    <row r="693" spans="1:1">
      <c r="A693">
        <f>SUBSTITUTE("set device-group {{ DEVICE_GROUP }} reports ""Host-visit quest sites plus"" type panorama-url group-by src", "{{ DEVICE_GROUP }}", 'values'!B10)</f>
        <v>0</v>
      </c>
    </row>
    <row r="694" spans="1:1">
      <c r="A694">
        <f>SUBSTITUTE("set device-group {{ DEVICE_GROUP }} reports ""Host-visit quest sites plus"" type panorama-url aggregate-by [ from srcuser category action ]", "{{ DEVICE_GROUP }}", 'values'!B10)</f>
        <v>0</v>
      </c>
    </row>
    <row r="695" spans="1:1">
      <c r="A695">
        <f>SUBSTITUTE("set device-group {{ DEVICE_GROUP }} reports ""Host-visit quest sites plus"" type panorama-url values repeatcnt", "{{ DEVICE_GROUP }}", 'values'!B10)</f>
        <v>0</v>
      </c>
    </row>
    <row r="696" spans="1:1">
      <c r="A696">
        <f>SUBSTITUTE("set device-group {{ DEVICE_GROUP }} reports ""Wildfire malicious verdicts"" period last-30-calendar-days", "{{ DEVICE_GROUP }}", 'values'!B10)</f>
        <v>0</v>
      </c>
    </row>
    <row r="697" spans="1:1">
      <c r="A697">
        <f>SUBSTITUTE("set device-group {{ DEVICE_GROUP }} reports ""Wildfire malicious verdicts"" topn 500", "{{ DEVICE_GROUP }}", 'values'!B10)</f>
        <v>0</v>
      </c>
    </row>
    <row r="698" spans="1:1">
      <c r="A698">
        <f>SUBSTITUTE("set device-group {{ DEVICE_GROUP }} reports ""Wildfire malicious verdicts"" topm 10", "{{ DEVICE_GROUP }}", 'values'!B10)</f>
        <v>0</v>
      </c>
    </row>
    <row r="699" spans="1:1">
      <c r="A699">
        <f>SUBSTITUTE("set device-group {{ DEVICE_GROUP }} reports ""Wildfire malicious verdicts"" caption ""Wildfire malicious verdicts""", "{{ DEVICE_GROUP }}", 'values'!B10)</f>
        <v>0</v>
      </c>
    </row>
    <row r="700" spans="1:1">
      <c r="A700">
        <f>SUBSTITUTE("set device-group {{ DEVICE_GROUP }} reports ""Wildfire malicious verdicts"" frequency daily", "{{ DEVICE_GROUP }}", 'values'!B10)</f>
        <v>0</v>
      </c>
    </row>
    <row r="701" spans="1:1">
      <c r="A701">
        <f>SUBSTITUTE("set device-group {{ DEVICE_GROUP }} reports ""Wildfire malicious verdicts"" query ""(app neq smtp) and (category neq benign)""", "{{ DEVICE_GROUP }}", 'values'!B10)</f>
        <v>0</v>
      </c>
    </row>
    <row r="702" spans="1:1">
      <c r="A702">
        <f>SUBSTITUTE("set device-group {{ DEVICE_GROUP }} reports ""Wildfire malicious verdicts"" description ""Files uploaded or downloaded that were later found to be malicious. This is a summary. Act on real-time email.""", "{{ DEVICE_GROUP }}", 'values'!B10)</f>
        <v>0</v>
      </c>
    </row>
    <row r="703" spans="1:1">
      <c r="A703">
        <f>SUBSTITUTE("set device-group {{ DEVICE_GROUP }} reports ""Wildfire malicious verdicts"" type panorama-wildfire sortby repeatcnt", "{{ DEVICE_GROUP }}", 'values'!B10)</f>
        <v>0</v>
      </c>
    </row>
    <row r="704" spans="1:1">
      <c r="A704">
        <f>SUBSTITUTE("set device-group {{ DEVICE_GROUP }} reports ""Wildfire malicious verdicts"" type panorama-wildfire aggregate-by [ filedigest container-of-app app category filetype rule ]", "{{ DEVICE_GROUP }}", 'values'!B10)</f>
        <v>0</v>
      </c>
    </row>
    <row r="705" spans="1:1">
      <c r="A705">
        <f>SUBSTITUTE("set device-group {{ DEVICE_GROUP }} reports ""Wildfire malicious verdicts"" type panorama-wildfire values repeatcnt", "{{ DEVICE_GROUP }}", 'values'!B10)</f>
        <v>0</v>
      </c>
    </row>
    <row r="706" spans="1:1">
      <c r="A706">
        <f>SUBSTITUTE("set device-group {{ DEVICE_GROUP }} reports ""Wildfire verdicts SMTP"" period last-30-calendar-days", "{{ DEVICE_GROUP }}", 'values'!B10)</f>
        <v>0</v>
      </c>
    </row>
    <row r="707" spans="1:1">
      <c r="A707">
        <f>SUBSTITUTE("set device-group {{ DEVICE_GROUP }} reports ""Wildfire verdicts SMTP"" topn 500", "{{ DEVICE_GROUP }}", 'values'!B10)</f>
        <v>0</v>
      </c>
    </row>
    <row r="708" spans="1:1">
      <c r="A708">
        <f>SUBSTITUTE("set device-group {{ DEVICE_GROUP }} reports ""Wildfire verdicts SMTP"" topm 10", "{{ DEVICE_GROUP }}", 'values'!B10)</f>
        <v>0</v>
      </c>
    </row>
    <row r="709" spans="1:1">
      <c r="A709">
        <f>SUBSTITUTE("set device-group {{ DEVICE_GROUP }} reports ""Wildfire verdicts SMTP"" caption ""Wildfire verdicts SMTP""", "{{ DEVICE_GROUP }}", 'values'!B10)</f>
        <v>0</v>
      </c>
    </row>
    <row r="710" spans="1:1">
      <c r="A710">
        <f>SUBSTITUTE("set device-group {{ DEVICE_GROUP }} reports ""Wildfire verdicts SMTP"" frequency daily", "{{ DEVICE_GROUP }}", 'values'!B10)</f>
        <v>0</v>
      </c>
    </row>
    <row r="711" spans="1:1">
      <c r="A711">
        <f>SUBSTITUTE("set device-group {{ DEVICE_GROUP }} reports ""Wildfire verdicts SMTP"" query ""(app eq smtp) and (category neq benign)""", "{{ DEVICE_GROUP }}", 'values'!B10)</f>
        <v>0</v>
      </c>
    </row>
    <row r="712" spans="1:1">
      <c r="A712">
        <f>SUBSTITUTE("set device-group {{ DEVICE_GROUP }} reports ""Wildfire verdicts SMTP"" description ""Links sent from emails found to be malicious. """, "{{ DEVICE_GROUP }}", 'values'!B10)</f>
        <v>0</v>
      </c>
    </row>
    <row r="713" spans="1:1">
      <c r="A713">
        <f>SUBSTITUTE("set device-group {{ DEVICE_GROUP }} reports ""Wildfire verdicts SMTP"" type panorama-wildfire sortby repeatcnt", "{{ DEVICE_GROUP }}", 'values'!B10)</f>
        <v>0</v>
      </c>
    </row>
    <row r="714" spans="1:1">
      <c r="A714">
        <f>SUBSTITUTE("set device-group {{ DEVICE_GROUP }} reports ""Wildfire verdicts SMTP"" type panorama-wildfire aggregate-by [ filedigest container-of-app app category filetype rule subject sender recipient misc ]", "{{ DEVICE_GROUP }}", 'values'!B10)</f>
        <v>0</v>
      </c>
    </row>
    <row r="715" spans="1:1">
      <c r="A715">
        <f>SUBSTITUTE("set device-group {{ DEVICE_GROUP }} reports ""Clients sinkholed"" period last-30-calendar-days", "{{ DEVICE_GROUP }}", 'values'!B10)</f>
        <v>0</v>
      </c>
    </row>
    <row r="716" spans="1:1">
      <c r="A716">
        <f>SUBSTITUTE("set device-group {{ DEVICE_GROUP }} reports ""Clients sinkholed"" topn 500", "{{ DEVICE_GROUP }}", 'values'!B10)</f>
        <v>0</v>
      </c>
    </row>
    <row r="717" spans="1:1">
      <c r="A717">
        <f>SUBSTITUTE("set device-group {{ DEVICE_GROUP }} reports ""Clients sinkholed"" topm 50", "{{ DEVICE_GROUP }}", 'values'!B10)</f>
        <v>0</v>
      </c>
    </row>
    <row r="718" spans="1:1">
      <c r="A718">
        <f>SUBSTITUTE("set device-group {{ DEVICE_GROUP }} reports ""Clients sinkholed"" caption ""Clients sinkholed""", "{{ DEVICE_GROUP }}", 'values'!B10)</f>
        <v>0</v>
      </c>
    </row>
    <row r="719" spans="1:1">
      <c r="A719">
        <f>SUBSTITUTE("set device-group {{ DEVICE_GROUP }} reports ""Clients sinkholed"" query ""(rule eq 'DNS Sinkhole Block')""", "{{ DEVICE_GROUP }}", 'values'!B10)</f>
        <v>0</v>
      </c>
    </row>
    <row r="720" spans="1:1">
      <c r="A720">
        <f>SUBSTITUTE("set device-group {{ DEVICE_GROUP }} reports ""Clients sinkholed"" frequency daily", "{{ DEVICE_GROUP }}", 'values'!B10)</f>
        <v>0</v>
      </c>
    </row>
    <row r="721" spans="1:1">
      <c r="A721">
        <f>SUBSTITUTE("set device-group {{ DEVICE_GROUP }} reports ""Clients sinkholed"" type panorama-traffic sortby repeatcnt", "{{ DEVICE_GROUP }}", 'values'!B10)</f>
        <v>0</v>
      </c>
    </row>
    <row r="722" spans="1:1">
      <c r="A722">
        <f>SUBSTITUTE("set device-group {{ DEVICE_GROUP }} reports ""Clients sinkholed"" type panorama-traffic group-by from", "{{ DEVICE_GROUP }}", 'values'!B10)</f>
        <v>0</v>
      </c>
    </row>
    <row r="723" spans="1:1">
      <c r="A723">
        <f>SUBSTITUTE("set device-group {{ DEVICE_GROUP }} reports ""Clients sinkholed"" type panorama-traffic aggregate-by [ src srcuser ]", "{{ DEVICE_GROUP }}", 'values'!B10)</f>
        <v>0</v>
      </c>
    </row>
    <row r="724" spans="1:1">
      <c r="A724">
        <f>SUBSTITUTE("set device-group {{ DEVICE_GROUP }} reports ""Clients sinkholed"" type panorama-traffic values repeatcnt", "{{ DEVICE_GROUP }}", 'values'!B10)</f>
        <v>0</v>
      </c>
    </row>
    <row r="725" spans="1:1">
      <c r="A725">
        <f>SUBSTITUTE("set device-group {{ DEVICE_GROUP }} report-group ""Possible Compromise"" custom-widget 1 custom-report ""Clients sinkholed""", "{{ DEVICE_GROUP }}", 'values'!B10)</f>
        <v>0</v>
      </c>
    </row>
    <row r="726" spans="1:1">
      <c r="A726">
        <f>SUBSTITUTE("set device-group {{ DEVICE_GROUP }} report-group ""Possible Compromise"" custom-widget 2 custom-report ""Wildfire malicious verdicts""", "{{ DEVICE_GROUP }}", 'values'!B10)</f>
        <v>0</v>
      </c>
    </row>
    <row r="727" spans="1:1">
      <c r="A727">
        <f>SUBSTITUTE("set device-group {{ DEVICE_GROUP }} report-group ""Possible Compromise"" custom-widget 3 custom-report ""Wildfire verdicts SMTP""", "{{ DEVICE_GROUP }}", 'values'!B10)</f>
        <v>0</v>
      </c>
    </row>
    <row r="728" spans="1:1">
      <c r="A728">
        <f>SUBSTITUTE("set device-group {{ DEVICE_GROUP }} report-group ""Possible Compromise"" custom-widget 4 custom-report ""Hosts visit malicious sites""", "{{ DEVICE_GROUP }}", 'values'!B10)</f>
        <v>0</v>
      </c>
    </row>
    <row r="729" spans="1:1">
      <c r="A729">
        <f>SUBSTITUTE("set device-group {{ DEVICE_GROUP }} report-group ""Possible Compromise"" custom-widget 5 custom-report ""Host-visit malicious sites plus""", "{{ DEVICE_GROUP }}", 'values'!B10)</f>
        <v>0</v>
      </c>
    </row>
    <row r="730" spans="1:1">
      <c r="A730">
        <f>SUBSTITUTE("set device-group {{ DEVICE_GROUP }} report-group ""Possible Compromise"" custom-widget 6 custom-report ""Hosts visit questionable sites""", "{{ DEVICE_GROUP }}", 'values'!B10)</f>
        <v>0</v>
      </c>
    </row>
    <row r="731" spans="1:1">
      <c r="A731">
        <f>SUBSTITUTE("set device-group {{ DEVICE_GROUP }} report-group ""Possible Compromise"" custom-widget 7 custom-report ""Host-visit quest sites plus""", "{{ DEVICE_GROUP }}", 'values'!B10)</f>
        <v>0</v>
      </c>
    </row>
    <row r="732" spans="1:1">
      <c r="A732">
        <f>SUBSTITUTE("set device-group {{ DEVICE_GROUP }} report-group ""Possible Compromise"" title-page yes", "{{ DEVICE_GROUP }}", 'values'!B10)</f>
        <v>0</v>
      </c>
    </row>
    <row r="733" spans="1:1">
      <c r="A733">
        <f>SUBSTITUTE("set device-group {{ DEVICE_GROUP }} report-group ""Possible Compromise"" variable title value ""Possible Compromise""", "{{ DEVICE_GROUP }}", 'values'!B10)</f>
        <v>0</v>
      </c>
    </row>
    <row r="734" spans="1:1">
      <c r="A734">
        <f>SUBSTITUTE("set device-group {{ DEVICE_GROUP }} email-scheduler ""Possible Compromise"" report-group ""Possible Compromise""", "{{ DEVICE_GROUP }}", 'values'!B10)</f>
        <v>0</v>
      </c>
    </row>
    <row r="735" spans="1:1">
      <c r="A735">
        <f>SUBSTITUTE("set device-group {{ DEVICE_GROUP }} email-scheduler ""Possible Compromise"" recurring disabled", "{{ DEVICE_GROUP }}", 'values'!B10)</f>
        <v>0</v>
      </c>
    </row>
    <row r="736" spans="1:1">
      <c r="A736">
        <f>SUBSTITUTE("set device-group {{ DEVICE_GROUP }} email-scheduler ""Possible Compromise"" email-profile Sample_Email_Profile", "{{ DEVICE_GROUP }}", 'values'!B10)</f>
        <v>0</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row r="787" spans="1:1">
      <c r="A787" t="s">
        <v>722</v>
      </c>
    </row>
    <row r="788" spans="1:1">
      <c r="A788"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2019-07-10T19:52:54Z</dcterms:created>
  <dcterms:modified xsi:type="dcterms:W3CDTF">2019-07-10T19:52:54Z</dcterms:modified>
</cp:coreProperties>
</file>