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<sst xmlns="http://schemas.openxmlformats.org/spreadsheetml/2006/main" count="726" uniqueCount="724">
  <si>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</si>
  <si>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</si>
  <si>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</si>
  <si>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</si>
  <si>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</si>
  <si>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</si>
  <si>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</si>
  <si>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</si>
  <si>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</si>
  <si>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</si>
  <si>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</si>
  <si>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</si>
  <si>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</si>
  <si>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</si>
  <si>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</si>
  <si>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</si>
  <si>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</si>
  <si>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</si>
  <si>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</si>
  <si>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</si>
  <si>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</si>
  <si>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</si>
  <si>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</si>
  <si>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</si>
  <si>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</si>
  <si>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</si>
  <si>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</si>
  <si>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</si>
  <si>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</si>
  <si>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</si>
  <si>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</si>
  <si>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</si>
  <si>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</si>
  <si>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</si>
  <si>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</si>
  <si>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</si>
  <si>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</si>
  <si>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</si>
  <si>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</si>
  <si>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</si>
  <si>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</si>
  <si>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</si>
  <si>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</si>
  <si>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</si>
  <si>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</si>
  <si>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</si>
  <si>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</si>
  <si>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</si>
  <si>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</si>
  <si>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</si>
  <si>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</si>
  <si>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</si>
  <si>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</si>
  <si>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</si>
  <si>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</si>
  <si>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</si>
  <si>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</si>
  <si>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</si>
  <si>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</si>
  <si>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</si>
  <si>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</si>
  <si>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</si>
  <si>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</si>
  <si>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</si>
  <si>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</si>
  <si>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</si>
  <si>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</si>
  <si>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</si>
  <si>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</si>
  <si>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</si>
  <si>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</si>
  <si>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</si>
  <si>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</si>
  <si>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</si>
  <si>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</si>
  <si>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</si>
  <si>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</si>
  <si>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</si>
  <si>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</si>
  <si>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</si>
  <si>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</si>
  <si>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</si>
  <si>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</si>
  <si>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</si>
  <si>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</si>
  <si>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</si>
  <si>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</si>
  <si>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9.0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</si>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</sst>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8"/>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t="s">
        <v>119</v>
      </c>
    </row>
    <row r="49" spans="1:1">
      <c r="A49">
        <f>SUBSTITUTE("set deviceconfig system config-bundle-export-schedule Recommended_Config_Export protocol scp hostname {{ CONFIG_EXPORT_IP }}", "{{ CONFIG_EXPORT_IP }}", 'values'!B7)</f>
        <v>0</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f>SUBSTITUTE("set deviceconfig setting management api key lifetime {{ API_KEY_LIFETIME }}", "{{ API_KEY_LIFETIME }}", 'values'!B29)</f>
        <v>0</v>
      </c>
    </row>
    <row r="59" spans="1:1">
      <c r="A59" t="s">
        <v>128</v>
      </c>
    </row>
    <row r="60" spans="1:1">
      <c r="A60" t="s">
        <v>129</v>
      </c>
    </row>
    <row r="61" spans="1:1">
      <c r="A61" t="s">
        <v>130</v>
      </c>
    </row>
    <row r="62" spans="1:1">
      <c r="A62" t="s">
        <v>131</v>
      </c>
    </row>
    <row r="63" spans="1:1">
      <c r="A63" t="s">
        <v>132</v>
      </c>
    </row>
    <row r="65" spans="1:1">
      <c r="A65" t="s">
        <v>133</v>
      </c>
    </row>
    <row r="66" spans="1:1">
      <c r="A66" t="s">
        <v>134</v>
      </c>
    </row>
    <row r="67" spans="1:1">
      <c r="A67">
        <f>SUBSTITUTE("set panorama log-settings email Sample_Email_Profile server Sample_Email_Profile gateway {{ EMAIL_PROFILE_GATEWAY }}", "{{ EMAIL_PROFILE_GATEWAY }}", 'values'!B25)</f>
        <v>0</v>
      </c>
    </row>
    <row r="68" spans="1:1">
      <c r="A68">
        <f>SUBSTITUTE("set panorama log-settings email Sample_Email_Profile server Sample_Email_Profile from {{ EMAIL_PROFILE_FROM }}", "{{ EMAIL_PROFILE_FROM }}", 'values'!B26)</f>
        <v>0</v>
      </c>
    </row>
    <row r="69" spans="1:1">
      <c r="A69">
        <f>SUBSTITUTE("set panorama log-settings email Sample_Email_Profile server Sample_Email_Profile to {{ EMAIL_PROFILE_TO }}", "{{ EMAIL_PROFILE_TO }}", 'values'!B27)</f>
        <v>0</v>
      </c>
    </row>
    <row r="70" spans="1:1">
      <c r="A70" t="s">
        <v>135</v>
      </c>
    </row>
    <row r="71" spans="1:1">
      <c r="A71" t="s">
        <v>136</v>
      </c>
    </row>
    <row r="72" spans="1:1">
      <c r="A72" t="s">
        <v>137</v>
      </c>
    </row>
    <row r="73" spans="1:1">
      <c r="A73" t="s">
        <v>138</v>
      </c>
    </row>
    <row r="74" spans="1:1">
      <c r="A74" t="s">
        <v>139</v>
      </c>
    </row>
    <row r="75" spans="1:1">
      <c r="A75">
        <f>SUBSTITUTE("set panorama log-settings syslog Sample_Syslog_Profile server Sample_Syslog server {{ SYSLOG_SERVER }}", "{{ SYSLOG_SERVER }}", 'values'!B28)</f>
        <v>0</v>
      </c>
    </row>
    <row r="76" spans="1:1">
      <c r="A76" t="s">
        <v>140</v>
      </c>
    </row>
    <row r="77" spans="1:1">
      <c r="A77" t="s">
        <v>141</v>
      </c>
    </row>
    <row r="78" spans="1:1">
      <c r="A78" t="s">
        <v>142</v>
      </c>
    </row>
    <row r="79" spans="1:1">
      <c r="A79" t="s">
        <v>143</v>
      </c>
    </row>
    <row r="80" spans="1:1">
      <c r="A80" t="s">
        <v>144</v>
      </c>
    </row>
    <row r="81" spans="1:1">
      <c r="A81"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162</v>
      </c>
    </row>
    <row r="99" spans="1:1">
      <c r="A99" t="s">
        <v>163</v>
      </c>
    </row>
    <row r="100" spans="1:1">
      <c r="A100" t="s">
        <v>164</v>
      </c>
    </row>
    <row r="101" spans="1:1">
      <c r="A101" t="s">
        <v>165</v>
      </c>
    </row>
    <row r="102" spans="1:1">
      <c r="A102" t="s">
        <v>166</v>
      </c>
    </row>
    <row r="103" spans="1:1">
      <c r="A103" t="s">
        <v>167</v>
      </c>
    </row>
    <row r="104" spans="1:1">
      <c r="A104" t="s">
        <v>168</v>
      </c>
    </row>
    <row r="107" spans="1:1">
      <c r="A107" t="s">
        <v>169</v>
      </c>
    </row>
    <row r="109" spans="1:1">
      <c r="A109" t="s">
        <v>170</v>
      </c>
    </row>
    <row r="110" spans="1:1">
      <c r="A110" t="s">
        <v>171</v>
      </c>
    </row>
    <row r="111" spans="1:1">
      <c r="A111" t="s">
        <v>172</v>
      </c>
    </row>
    <row r="112" spans="1:1">
      <c r="A112" t="s">
        <v>173</v>
      </c>
    </row>
    <row r="113" spans="1:1">
      <c r="A113" t="s">
        <v>174</v>
      </c>
    </row>
    <row r="114" spans="1:1">
      <c r="A114">
        <f>SUBSTITUTE("set shared address Sinkhole-IPv4 ip-netmask {{ SINKHOLE_IPV4 }}", "{{ SINKHOLE_IPV4 }}", 'values'!B22)</f>
        <v>0</v>
      </c>
    </row>
    <row r="115" spans="1:1">
      <c r="A115">
        <f>SUBSTITUTE("set shared address Sinkhole-IPv6 ip-netmask {{ SINKHOLE_IPV6 }}", "{{ SINKHOLE_IPV6 }}", 'values'!B23)</f>
        <v>0</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40" spans="1:1">
      <c r="A140" t="s">
        <v>197</v>
      </c>
    </row>
    <row r="141" spans="1:1">
      <c r="A141" t="s">
        <v>198</v>
      </c>
    </row>
    <row r="142" spans="1:1">
      <c r="A142" t="s">
        <v>199</v>
      </c>
    </row>
    <row r="143" spans="1:1">
      <c r="A143" t="s">
        <v>200</v>
      </c>
    </row>
    <row r="144" spans="1:1">
      <c r="A144" t="s">
        <v>201</v>
      </c>
    </row>
    <row r="145" spans="1:1">
      <c r="A145" t="s">
        <v>202</v>
      </c>
    </row>
    <row r="146" spans="1:1">
      <c r="A146" t="s">
        <v>203</v>
      </c>
    </row>
    <row r="147" spans="1:1">
      <c r="A147"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7" spans="1:1">
      <c r="A157"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t="s">
        <v>286</v>
      </c>
    </row>
    <row r="231" spans="1:1">
      <c r="A231">
        <f>SUBSTITUTE("set shared profiles spyware Outbound-AS botnet-domains sinkhole ipv4-address {{ SINKHOLE_IPV4 }}", "{{ SINKHOLE_IPV4 }}", 'values'!B22)</f>
        <v>0</v>
      </c>
    </row>
    <row r="232" spans="1:1">
      <c r="A232">
        <f>SUBSTITUTE("set shared profiles spyware Outbound-AS botnet-domains sinkhole ipv6-address {{ SINKHOLE_IPV6 }}", "{{ SINKHOLE_IPV6 }}", 'values'!B23)</f>
        <v>0</v>
      </c>
    </row>
    <row r="233" spans="1:1">
      <c r="A233" t="s">
        <v>287</v>
      </c>
    </row>
    <row r="234" spans="1:1">
      <c r="A234" t="s">
        <v>288</v>
      </c>
    </row>
    <row r="235" spans="1:1">
      <c r="A235" t="s">
        <v>289</v>
      </c>
    </row>
    <row r="236" spans="1:1">
      <c r="A236" t="s">
        <v>290</v>
      </c>
    </row>
    <row r="237" spans="1:1">
      <c r="A237" t="s">
        <v>291</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t="s">
        <v>300</v>
      </c>
    </row>
    <row r="247" spans="1:1">
      <c r="A247">
        <f>SUBSTITUTE("set shared profiles spyware Inbound-AS botnet-domains sinkhole ipv4-address {{ SINKHOLE_IPV4 }}", "{{ SINKHOLE_IPV4 }}", 'values'!B22)</f>
        <v>0</v>
      </c>
    </row>
    <row r="248" spans="1:1">
      <c r="A248">
        <f>SUBSTITUTE("set shared profiles spyware Inbound-AS botnet-domains sinkhole ipv6-address {{ SINKHOLE_IPV6 }}", "{{ SINKHOLE_IPV6 }}", 'values'!B23)</f>
        <v>0</v>
      </c>
    </row>
    <row r="249" spans="1:1">
      <c r="A249" t="s">
        <v>301</v>
      </c>
    </row>
    <row r="250" spans="1:1">
      <c r="A250" t="s">
        <v>302</v>
      </c>
    </row>
    <row r="251" spans="1:1">
      <c r="A251" t="s">
        <v>303</v>
      </c>
    </row>
    <row r="252" spans="1:1">
      <c r="A252" t="s">
        <v>304</v>
      </c>
    </row>
    <row r="253" spans="1:1">
      <c r="A253" t="s">
        <v>305</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t="s">
        <v>314</v>
      </c>
    </row>
    <row r="263" spans="1:1">
      <c r="A263">
        <f>SUBSTITUTE("set shared profiles spyware Internal-AS botnet-domains sinkhole ipv4-address {{ SINKHOLE_IPV4 }}", "{{ SINKHOLE_IPV4 }}", 'values'!B22)</f>
        <v>0</v>
      </c>
    </row>
    <row r="264" spans="1:1">
      <c r="A264">
        <f>SUBSTITUTE("set shared profiles spyware Internal-AS botnet-domains sinkhole ipv6-address {{ SINKHOLE_IPV6 }}", "{{ SINKHOLE_IPV6 }}", 'values'!B23)</f>
        <v>0</v>
      </c>
    </row>
    <row r="265" spans="1:1">
      <c r="A265" t="s">
        <v>315</v>
      </c>
    </row>
    <row r="266" spans="1:1">
      <c r="A266" t="s">
        <v>316</v>
      </c>
    </row>
    <row r="267" spans="1:1">
      <c r="A267" t="s">
        <v>317</v>
      </c>
    </row>
    <row r="268" spans="1:1">
      <c r="A268" t="s">
        <v>318</v>
      </c>
    </row>
    <row r="269" spans="1:1">
      <c r="A269" t="s">
        <v>319</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t="s">
        <v>328</v>
      </c>
    </row>
    <row r="279" spans="1:1">
      <c r="A279">
        <f>SUBSTITUTE("set shared profiles spyware Alert-Only-AS botnet-domains sinkhole ipv4-address {{ SINKHOLE_IPV4 }}", "{{ SINKHOLE_IPV4 }}", 'values'!B22)</f>
        <v>0</v>
      </c>
    </row>
    <row r="280" spans="1:1">
      <c r="A280">
        <f>SUBSTITUTE("set shared profiles spyware Alert-Only-AS botnet-domains sinkhole ipv6-address {{ SINKHOLE_IPV6 }}", "{{ SINKHOLE_IPV6 }}", 'values'!B23)</f>
        <v>0</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t="s">
        <v>337</v>
      </c>
    </row>
    <row r="290" spans="1:1">
      <c r="A290">
        <f>SUBSTITUTE("set shared profiles spyware Exception-AS botnet-domains sinkhole ipv4-address {{ SINKHOLE_IPV4 }}", "{{ SINKHOLE_IPV4 }}", 'values'!B22)</f>
        <v>0</v>
      </c>
    </row>
    <row r="291" spans="1:1">
      <c r="A291">
        <f>SUBSTITUTE("set shared profiles spyware Exception-AS botnet-domains sinkhole ipv6-address {{ SINKHOLE_IPV6 }}", "{{ SINKHOLE_IPV6 }}", 'values'!B23)</f>
        <v>0</v>
      </c>
    </row>
    <row r="292" spans="1:1">
      <c r="A292" t="s">
        <v>338</v>
      </c>
    </row>
    <row r="293" spans="1:1">
      <c r="A293" t="s">
        <v>339</v>
      </c>
    </row>
    <row r="294" spans="1:1">
      <c r="A294" t="s">
        <v>340</v>
      </c>
    </row>
    <row r="295" spans="1:1">
      <c r="A295" t="s">
        <v>341</v>
      </c>
    </row>
    <row r="296" spans="1:1">
      <c r="A296" t="s">
        <v>342</v>
      </c>
    </row>
    <row r="297" spans="1:1">
      <c r="A297" t="s">
        <v>343</v>
      </c>
    </row>
    <row r="298" spans="1:1">
      <c r="A298" t="s">
        <v>344</v>
      </c>
    </row>
    <row r="299" spans="1:1">
      <c r="A299" t="s">
        <v>345</v>
      </c>
    </row>
    <row r="300" spans="1:1">
      <c r="A300" t="s">
        <v>346</v>
      </c>
    </row>
    <row r="301" spans="1:1">
      <c r="A301" t="s">
        <v>347</v>
      </c>
    </row>
    <row r="302" spans="1:1">
      <c r="A302" t="s">
        <v>348</v>
      </c>
    </row>
    <row r="303" spans="1:1">
      <c r="A303" t="s">
        <v>349</v>
      </c>
    </row>
    <row r="304" spans="1:1">
      <c r="A304" t="s">
        <v>350</v>
      </c>
    </row>
    <row r="305" spans="1:1">
      <c r="A305" t="s">
        <v>351</v>
      </c>
    </row>
    <row r="306" spans="1:1">
      <c r="A306" t="s">
        <v>352</v>
      </c>
    </row>
    <row r="307" spans="1:1">
      <c r="A307" t="s">
        <v>353</v>
      </c>
    </row>
    <row r="308" spans="1:1">
      <c r="A308" t="s">
        <v>354</v>
      </c>
    </row>
    <row r="309" spans="1:1">
      <c r="A309" t="s">
        <v>355</v>
      </c>
    </row>
    <row r="310" spans="1:1">
      <c r="A310" t="s">
        <v>356</v>
      </c>
    </row>
    <row r="311" spans="1:1">
      <c r="A311" t="s">
        <v>357</v>
      </c>
    </row>
    <row r="312" spans="1:1">
      <c r="A312" t="s">
        <v>358</v>
      </c>
    </row>
    <row r="313" spans="1:1">
      <c r="A313" t="s">
        <v>359</v>
      </c>
    </row>
    <row r="314" spans="1:1">
      <c r="A314" t="s">
        <v>360</v>
      </c>
    </row>
    <row r="315" spans="1:1">
      <c r="A315" t="s">
        <v>361</v>
      </c>
    </row>
    <row r="316" spans="1:1">
      <c r="A316" t="s">
        <v>362</v>
      </c>
    </row>
    <row r="317" spans="1:1">
      <c r="A317" t="s">
        <v>363</v>
      </c>
    </row>
    <row r="318" spans="1:1">
      <c r="A318" t="s">
        <v>364</v>
      </c>
    </row>
    <row r="319" spans="1:1">
      <c r="A319" t="s">
        <v>365</v>
      </c>
    </row>
    <row r="320" spans="1:1">
      <c r="A320" t="s">
        <v>366</v>
      </c>
    </row>
    <row r="321" spans="1:1">
      <c r="A321" t="s">
        <v>367</v>
      </c>
    </row>
    <row r="322" spans="1:1">
      <c r="A322" t="s">
        <v>368</v>
      </c>
    </row>
    <row r="323" spans="1:1">
      <c r="A323" t="s">
        <v>369</v>
      </c>
    </row>
    <row r="324" spans="1:1">
      <c r="A324" t="s">
        <v>370</v>
      </c>
    </row>
    <row r="325" spans="1:1">
      <c r="A325" t="s">
        <v>371</v>
      </c>
    </row>
    <row r="326" spans="1:1">
      <c r="A326" t="s">
        <v>372</v>
      </c>
    </row>
    <row r="327" spans="1:1">
      <c r="A327" t="s">
        <v>373</v>
      </c>
    </row>
    <row r="328" spans="1:1">
      <c r="A328" t="s">
        <v>374</v>
      </c>
    </row>
    <row r="329" spans="1:1">
      <c r="A329" t="s">
        <v>375</v>
      </c>
    </row>
    <row r="330" spans="1:1">
      <c r="A330" t="s">
        <v>376</v>
      </c>
    </row>
    <row r="331" spans="1:1">
      <c r="A331" t="s">
        <v>377</v>
      </c>
    </row>
    <row r="332" spans="1:1">
      <c r="A332" t="s">
        <v>378</v>
      </c>
    </row>
    <row r="333" spans="1:1">
      <c r="A333" t="s">
        <v>379</v>
      </c>
    </row>
    <row r="334" spans="1:1">
      <c r="A334" t="s">
        <v>380</v>
      </c>
    </row>
    <row r="335" spans="1:1">
      <c r="A335" t="s">
        <v>381</v>
      </c>
    </row>
    <row r="336" spans="1:1">
      <c r="A336" t="s">
        <v>382</v>
      </c>
    </row>
    <row r="337" spans="1:1">
      <c r="A337" t="s">
        <v>383</v>
      </c>
    </row>
    <row r="338" spans="1:1">
      <c r="A338" t="s">
        <v>384</v>
      </c>
    </row>
    <row r="339" spans="1:1">
      <c r="A339" t="s">
        <v>385</v>
      </c>
    </row>
    <row r="340" spans="1:1">
      <c r="A340" t="s">
        <v>386</v>
      </c>
    </row>
    <row r="341" spans="1:1">
      <c r="A341" t="s">
        <v>387</v>
      </c>
    </row>
    <row r="342" spans="1:1">
      <c r="A342" t="s">
        <v>388</v>
      </c>
    </row>
    <row r="343" spans="1:1">
      <c r="A343" t="s">
        <v>389</v>
      </c>
    </row>
    <row r="344" spans="1:1">
      <c r="A344" t="s">
        <v>390</v>
      </c>
    </row>
    <row r="345" spans="1:1">
      <c r="A345" t="s">
        <v>391</v>
      </c>
    </row>
    <row r="346" spans="1:1">
      <c r="A346" t="s">
        <v>392</v>
      </c>
    </row>
    <row r="347" spans="1:1">
      <c r="A347" t="s">
        <v>393</v>
      </c>
    </row>
    <row r="348" spans="1:1">
      <c r="A348" t="s">
        <v>394</v>
      </c>
    </row>
    <row r="349" spans="1:1">
      <c r="A349" t="s">
        <v>395</v>
      </c>
    </row>
    <row r="350" spans="1:1">
      <c r="A350" t="s">
        <v>396</v>
      </c>
    </row>
    <row r="351" spans="1:1">
      <c r="A351" t="s">
        <v>397</v>
      </c>
    </row>
    <row r="352" spans="1:1">
      <c r="A352" t="s">
        <v>398</v>
      </c>
    </row>
    <row r="353" spans="1:1">
      <c r="A353" t="s">
        <v>399</v>
      </c>
    </row>
    <row r="354" spans="1:1">
      <c r="A354" t="s">
        <v>400</v>
      </c>
    </row>
    <row r="355" spans="1:1">
      <c r="A355" t="s">
        <v>401</v>
      </c>
    </row>
    <row r="356" spans="1:1">
      <c r="A356" t="s">
        <v>402</v>
      </c>
    </row>
    <row r="357" spans="1:1">
      <c r="A357" t="s">
        <v>403</v>
      </c>
    </row>
    <row r="358" spans="1:1">
      <c r="A358" t="s">
        <v>404</v>
      </c>
    </row>
    <row r="359" spans="1:1">
      <c r="A359" t="s">
        <v>405</v>
      </c>
    </row>
    <row r="360" spans="1:1">
      <c r="A360" t="s">
        <v>406</v>
      </c>
    </row>
    <row r="361" spans="1:1">
      <c r="A361" t="s">
        <v>407</v>
      </c>
    </row>
    <row r="362" spans="1:1">
      <c r="A362" t="s">
        <v>408</v>
      </c>
    </row>
    <row r="363" spans="1:1">
      <c r="A363" t="s">
        <v>409</v>
      </c>
    </row>
    <row r="364" spans="1:1">
      <c r="A364" t="s">
        <v>410</v>
      </c>
    </row>
    <row r="365" spans="1:1">
      <c r="A365" t="s">
        <v>411</v>
      </c>
    </row>
    <row r="366" spans="1:1">
      <c r="A366" t="s">
        <v>412</v>
      </c>
    </row>
    <row r="367" spans="1:1">
      <c r="A367" t="s">
        <v>413</v>
      </c>
    </row>
    <row r="368" spans="1:1">
      <c r="A368" t="s">
        <v>414</v>
      </c>
    </row>
    <row r="369" spans="1:1">
      <c r="A369" t="s">
        <v>415</v>
      </c>
    </row>
    <row r="370" spans="1:1">
      <c r="A370" t="s">
        <v>416</v>
      </c>
    </row>
    <row r="371" spans="1:1">
      <c r="A371" t="s">
        <v>417</v>
      </c>
    </row>
    <row r="372" spans="1:1">
      <c r="A372" t="s">
        <v>418</v>
      </c>
    </row>
    <row r="373" spans="1:1">
      <c r="A373" t="s">
        <v>419</v>
      </c>
    </row>
    <row r="374" spans="1:1">
      <c r="A374" t="s">
        <v>420</v>
      </c>
    </row>
    <row r="375" spans="1:1">
      <c r="A375" t="s">
        <v>421</v>
      </c>
    </row>
    <row r="376" spans="1:1">
      <c r="A376" t="s">
        <v>422</v>
      </c>
    </row>
    <row r="377" spans="1:1">
      <c r="A377" t="s">
        <v>423</v>
      </c>
    </row>
    <row r="378" spans="1:1">
      <c r="A378" t="s">
        <v>424</v>
      </c>
    </row>
    <row r="379" spans="1:1">
      <c r="A379" t="s">
        <v>425</v>
      </c>
    </row>
    <row r="380" spans="1:1">
      <c r="A380" t="s">
        <v>426</v>
      </c>
    </row>
    <row r="381" spans="1:1">
      <c r="A381" t="s">
        <v>427</v>
      </c>
    </row>
    <row r="382" spans="1:1">
      <c r="A382" t="s">
        <v>428</v>
      </c>
    </row>
    <row r="383" spans="1:1">
      <c r="A383" t="s">
        <v>429</v>
      </c>
    </row>
    <row r="384" spans="1:1">
      <c r="A384" t="s">
        <v>430</v>
      </c>
    </row>
    <row r="385" spans="1:1">
      <c r="A385" t="s">
        <v>431</v>
      </c>
    </row>
    <row r="386" spans="1:1">
      <c r="A386" t="s">
        <v>432</v>
      </c>
    </row>
    <row r="387" spans="1:1">
      <c r="A387" t="s">
        <v>433</v>
      </c>
    </row>
    <row r="388" spans="1:1">
      <c r="A388" t="s">
        <v>434</v>
      </c>
    </row>
    <row r="389" spans="1:1">
      <c r="A389" t="s">
        <v>435</v>
      </c>
    </row>
    <row r="390" spans="1:1">
      <c r="A390" t="s">
        <v>436</v>
      </c>
    </row>
    <row r="391" spans="1:1">
      <c r="A391" t="s">
        <v>437</v>
      </c>
    </row>
    <row r="392" spans="1:1">
      <c r="A392" t="s">
        <v>438</v>
      </c>
    </row>
    <row r="393" spans="1:1">
      <c r="A393" t="s">
        <v>439</v>
      </c>
    </row>
    <row r="394" spans="1:1">
      <c r="A394" t="s">
        <v>440</v>
      </c>
    </row>
    <row r="395" spans="1:1">
      <c r="A395" t="s">
        <v>441</v>
      </c>
    </row>
    <row r="396" spans="1:1">
      <c r="A396" t="s">
        <v>442</v>
      </c>
    </row>
    <row r="397" spans="1:1">
      <c r="A397" t="s">
        <v>443</v>
      </c>
    </row>
    <row r="398" spans="1:1">
      <c r="A398" t="s">
        <v>444</v>
      </c>
    </row>
    <row r="399" spans="1:1">
      <c r="A399" t="s">
        <v>445</v>
      </c>
    </row>
    <row r="400" spans="1:1">
      <c r="A400" t="s">
        <v>446</v>
      </c>
    </row>
    <row r="401" spans="1:1">
      <c r="A401" t="s">
        <v>447</v>
      </c>
    </row>
    <row r="402" spans="1:1">
      <c r="A402"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1" spans="1:1">
      <c r="A421" t="s">
        <v>466</v>
      </c>
    </row>
    <row r="422" spans="1:1">
      <c r="A422" t="s">
        <v>467</v>
      </c>
    </row>
    <row r="423" spans="1:1">
      <c r="A423" t="s">
        <v>468</v>
      </c>
    </row>
    <row r="424" spans="1:1">
      <c r="A424" t="s">
        <v>469</v>
      </c>
    </row>
    <row r="425" spans="1:1">
      <c r="A425" t="s">
        <v>470</v>
      </c>
    </row>
    <row r="426" spans="1:1">
      <c r="A426" t="s">
        <v>471</v>
      </c>
    </row>
    <row r="427" spans="1:1">
      <c r="A427" t="s">
        <v>472</v>
      </c>
    </row>
    <row r="428" spans="1:1">
      <c r="A428" t="s">
        <v>473</v>
      </c>
    </row>
    <row r="429" spans="1:1">
      <c r="A429" t="s">
        <v>474</v>
      </c>
    </row>
    <row r="430" spans="1:1">
      <c r="A430" t="s">
        <v>475</v>
      </c>
    </row>
    <row r="431" spans="1:1">
      <c r="A431" t="s">
        <v>476</v>
      </c>
    </row>
    <row r="432" spans="1:1">
      <c r="A432"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1" spans="1:1">
      <c r="A451" t="s">
        <v>495</v>
      </c>
    </row>
    <row r="452" spans="1:1">
      <c r="A452" t="s">
        <v>496</v>
      </c>
    </row>
    <row r="453" spans="1:1">
      <c r="A453" t="s">
        <v>497</v>
      </c>
    </row>
    <row r="454" spans="1:1">
      <c r="A454" t="s">
        <v>498</v>
      </c>
    </row>
    <row r="455" spans="1:1">
      <c r="A455" t="s">
        <v>499</v>
      </c>
    </row>
    <row r="456" spans="1:1">
      <c r="A456" t="s">
        <v>500</v>
      </c>
    </row>
    <row r="457" spans="1:1">
      <c r="A457" t="s">
        <v>501</v>
      </c>
    </row>
    <row r="458" spans="1:1">
      <c r="A458" t="s">
        <v>502</v>
      </c>
    </row>
    <row r="459" spans="1:1">
      <c r="A459" t="s">
        <v>503</v>
      </c>
    </row>
    <row r="460" spans="1:1">
      <c r="A460" t="s">
        <v>504</v>
      </c>
    </row>
    <row r="461" spans="1:1">
      <c r="A461" t="s">
        <v>505</v>
      </c>
    </row>
    <row r="462" spans="1:1">
      <c r="A462" t="s">
        <v>506</v>
      </c>
    </row>
    <row r="463" spans="1:1">
      <c r="A463" t="s">
        <v>507</v>
      </c>
    </row>
    <row r="464" spans="1:1">
      <c r="A464" t="s">
        <v>508</v>
      </c>
    </row>
    <row r="465" spans="1:1">
      <c r="A465" t="s">
        <v>509</v>
      </c>
    </row>
    <row r="466" spans="1:1">
      <c r="A466" t="s">
        <v>510</v>
      </c>
    </row>
    <row r="467" spans="1:1">
      <c r="A467" t="s">
        <v>511</v>
      </c>
    </row>
    <row r="468" spans="1:1">
      <c r="A468" t="s">
        <v>512</v>
      </c>
    </row>
    <row r="469" spans="1:1">
      <c r="A469" t="s">
        <v>513</v>
      </c>
    </row>
    <row r="470" spans="1:1">
      <c r="A470" t="s">
        <v>514</v>
      </c>
    </row>
    <row r="471" spans="1:1">
      <c r="A471" t="s">
        <v>515</v>
      </c>
    </row>
    <row r="472" spans="1:1">
      <c r="A472" t="s">
        <v>516</v>
      </c>
    </row>
    <row r="473" spans="1:1">
      <c r="A473" t="s">
        <v>517</v>
      </c>
    </row>
    <row r="474" spans="1:1">
      <c r="A474" t="s">
        <v>518</v>
      </c>
    </row>
    <row r="475" spans="1:1">
      <c r="A475" t="s">
        <v>519</v>
      </c>
    </row>
    <row r="476" spans="1:1">
      <c r="A476" t="s">
        <v>520</v>
      </c>
    </row>
    <row r="477" spans="1:1">
      <c r="A477" t="s">
        <v>521</v>
      </c>
    </row>
    <row r="478" spans="1:1">
      <c r="A478" t="s">
        <v>522</v>
      </c>
    </row>
    <row r="479" spans="1:1">
      <c r="A479" t="s">
        <v>523</v>
      </c>
    </row>
    <row r="480" spans="1:1">
      <c r="A480" t="s">
        <v>524</v>
      </c>
    </row>
    <row r="481" spans="1:1">
      <c r="A481" t="s">
        <v>525</v>
      </c>
    </row>
    <row r="482" spans="1:1">
      <c r="A482" t="s">
        <v>526</v>
      </c>
    </row>
    <row r="483" spans="1:1">
      <c r="A483" t="s">
        <v>527</v>
      </c>
    </row>
    <row r="484" spans="1:1">
      <c r="A484" t="s">
        <v>528</v>
      </c>
    </row>
    <row r="485" spans="1:1">
      <c r="A485" t="s">
        <v>529</v>
      </c>
    </row>
    <row r="486" spans="1:1">
      <c r="A486" t="s">
        <v>530</v>
      </c>
    </row>
    <row r="487" spans="1:1">
      <c r="A487" t="s">
        <v>531</v>
      </c>
    </row>
    <row r="488" spans="1:1">
      <c r="A488" t="s">
        <v>532</v>
      </c>
    </row>
    <row r="489" spans="1:1">
      <c r="A489" t="s">
        <v>533</v>
      </c>
    </row>
    <row r="490" spans="1:1">
      <c r="A490" t="s">
        <v>534</v>
      </c>
    </row>
    <row r="491" spans="1:1">
      <c r="A491" t="s">
        <v>535</v>
      </c>
    </row>
    <row r="492" spans="1:1">
      <c r="A492" t="s">
        <v>536</v>
      </c>
    </row>
    <row r="493" spans="1:1">
      <c r="A493" t="s">
        <v>537</v>
      </c>
    </row>
    <row r="494" spans="1:1">
      <c r="A494" t="s">
        <v>538</v>
      </c>
    </row>
    <row r="495" spans="1:1">
      <c r="A495" t="s">
        <v>539</v>
      </c>
    </row>
    <row r="496" spans="1:1">
      <c r="A496" t="s">
        <v>540</v>
      </c>
    </row>
    <row r="497" spans="1:1">
      <c r="A497" t="s">
        <v>541</v>
      </c>
    </row>
    <row r="498" spans="1:1">
      <c r="A498" t="s">
        <v>542</v>
      </c>
    </row>
    <row r="499" spans="1:1">
      <c r="A499" t="s">
        <v>543</v>
      </c>
    </row>
    <row r="500" spans="1:1">
      <c r="A500" t="s">
        <v>544</v>
      </c>
    </row>
    <row r="501" spans="1:1">
      <c r="A501" t="s">
        <v>545</v>
      </c>
    </row>
    <row r="502" spans="1:1">
      <c r="A502" t="s">
        <v>546</v>
      </c>
    </row>
    <row r="503" spans="1:1">
      <c r="A503" t="s">
        <v>547</v>
      </c>
    </row>
    <row r="504" spans="1:1">
      <c r="A504" t="s">
        <v>548</v>
      </c>
    </row>
    <row r="505" spans="1:1">
      <c r="A505" t="s">
        <v>549</v>
      </c>
    </row>
    <row r="506" spans="1:1">
      <c r="A506" t="s">
        <v>550</v>
      </c>
    </row>
    <row r="507" spans="1:1">
      <c r="A507" t="s">
        <v>551</v>
      </c>
    </row>
    <row r="508" spans="1:1">
      <c r="A508" t="s">
        <v>552</v>
      </c>
    </row>
    <row r="509" spans="1:1">
      <c r="A509" t="s">
        <v>553</v>
      </c>
    </row>
    <row r="510" spans="1:1">
      <c r="A510" t="s">
        <v>554</v>
      </c>
    </row>
    <row r="511" spans="1:1">
      <c r="A511" t="s">
        <v>555</v>
      </c>
    </row>
    <row r="512" spans="1:1">
      <c r="A512" t="s">
        <v>556</v>
      </c>
    </row>
    <row r="513" spans="1:1">
      <c r="A513" t="s">
        <v>557</v>
      </c>
    </row>
    <row r="514" spans="1:1">
      <c r="A514" t="s">
        <v>558</v>
      </c>
    </row>
    <row r="515" spans="1:1">
      <c r="A515" t="s">
        <v>559</v>
      </c>
    </row>
    <row r="516" spans="1:1">
      <c r="A516" t="s">
        <v>560</v>
      </c>
    </row>
    <row r="517" spans="1:1">
      <c r="A517" t="s">
        <v>561</v>
      </c>
    </row>
    <row r="518" spans="1:1">
      <c r="A518" t="s">
        <v>562</v>
      </c>
    </row>
    <row r="519" spans="1:1">
      <c r="A519" t="s">
        <v>563</v>
      </c>
    </row>
    <row r="520" spans="1:1">
      <c r="A520" t="s">
        <v>564</v>
      </c>
    </row>
    <row r="521" spans="1:1">
      <c r="A521" t="s">
        <v>565</v>
      </c>
    </row>
    <row r="522" spans="1:1">
      <c r="A522" t="s">
        <v>566</v>
      </c>
    </row>
    <row r="523" spans="1:1">
      <c r="A523" t="s">
        <v>567</v>
      </c>
    </row>
    <row r="524" spans="1:1">
      <c r="A524" t="s">
        <v>568</v>
      </c>
    </row>
    <row r="525" spans="1:1">
      <c r="A525" t="s">
        <v>569</v>
      </c>
    </row>
    <row r="526" spans="1:1">
      <c r="A526" t="s">
        <v>570</v>
      </c>
    </row>
    <row r="527" spans="1:1">
      <c r="A527" t="s">
        <v>571</v>
      </c>
    </row>
    <row r="529" spans="1:1">
      <c r="A529" t="s">
        <v>572</v>
      </c>
    </row>
    <row r="530" spans="1:1">
      <c r="A530" t="s">
        <v>573</v>
      </c>
    </row>
    <row r="531" spans="1:1">
      <c r="A531" t="s">
        <v>574</v>
      </c>
    </row>
    <row r="532" spans="1:1">
      <c r="A532">
        <f>SUBSTITUTE("set template iron-skillet config mgt-config users {{ ADMINISTRATOR_USERNAME }} phash $1$GmGy8oJJ$V75cNdSRDx0V78yJqXZ111", "{{ ADMINISTRATOR_USERNAME }}", 'values'!B18)</f>
        <v>0</v>
      </c>
    </row>
    <row r="533" spans="1:1">
      <c r="A533">
        <f>SUBSTITUTE("set template iron-skillet config mgt-config users {{ ADMINISTRATOR_USERNAME }} permissions role-based superuser yes", "{{ ADMINISTRATOR_USERNAME }}", 'values'!B18)</f>
        <v>0</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t="s">
        <v>602</v>
      </c>
    </row>
    <row r="562" spans="1:1">
      <c r="A562" t="s">
        <v>603</v>
      </c>
    </row>
    <row r="563" spans="1:1">
      <c r="A563">
        <f>SUBSTITUTE("set template iron-skillet config deviceconfig system dns-setting servers primary {{ DNS_1 }}", "{{ DNS_1 }}", 'values'!B20)</f>
        <v>0</v>
      </c>
    </row>
    <row r="564" spans="1:1">
      <c r="A564">
        <f>SUBSTITUTE("set template iron-skillet config deviceconfig system dns-setting servers secondary {{ DNS_2 }}", "{{ DNS_2 }}", 'values'!B21)</f>
        <v>0</v>
      </c>
    </row>
    <row r="565" spans="1:1">
      <c r="A565">
        <f>SUBSTITUTE("set template iron-skillet config deviceconfig system ntp-servers primary-ntp-server ntp-server-address {{ NTP_1 }}", "{{ NTP_1 }}", 'values'!B16)</f>
        <v>0</v>
      </c>
    </row>
    <row r="566" spans="1:1">
      <c r="A566">
        <f>SUBSTITUTE("set template iron-skillet config deviceconfig system ntp-servers secondary-ntp-server ntp-server-address {{ NTP_2 }}", "{{ NTP_2 }}", 'values'!B17)</f>
        <v>0</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t="s">
        <v>632</v>
      </c>
    </row>
    <row r="596" spans="1:1">
      <c r="A596" t="s">
        <v>633</v>
      </c>
    </row>
    <row r="597" spans="1:1">
      <c r="A597" t="s">
        <v>634</v>
      </c>
    </row>
    <row r="598" spans="1:1">
      <c r="A598" t="s">
        <v>635</v>
      </c>
    </row>
    <row r="599" spans="1:1">
      <c r="A599" t="s">
        <v>636</v>
      </c>
    </row>
    <row r="600" spans="1:1">
      <c r="A600" t="s">
        <v>637</v>
      </c>
    </row>
    <row r="601" spans="1:1">
      <c r="A601" t="s">
        <v>638</v>
      </c>
    </row>
    <row r="602" spans="1:1">
      <c r="A602" t="s">
        <v>639</v>
      </c>
    </row>
    <row r="603" spans="1:1">
      <c r="A603" t="s">
        <v>640</v>
      </c>
    </row>
    <row r="604" spans="1:1">
      <c r="A604" t="s">
        <v>641</v>
      </c>
    </row>
    <row r="605" spans="1:1">
      <c r="A605" t="s">
        <v>642</v>
      </c>
    </row>
    <row r="606" spans="1:1">
      <c r="A606" t="s">
        <v>643</v>
      </c>
    </row>
    <row r="607" spans="1:1">
      <c r="A607" t="s">
        <v>644</v>
      </c>
    </row>
    <row r="608" spans="1:1">
      <c r="A608" t="s">
        <v>645</v>
      </c>
    </row>
    <row r="609" spans="1:1">
      <c r="A609" t="s">
        <v>646</v>
      </c>
    </row>
    <row r="610" spans="1:1">
      <c r="A610" t="s">
        <v>647</v>
      </c>
    </row>
    <row r="611" spans="1:1">
      <c r="A611" t="s">
        <v>648</v>
      </c>
    </row>
    <row r="612" spans="1:1">
      <c r="A612" t="s">
        <v>649</v>
      </c>
    </row>
    <row r="613" spans="1:1">
      <c r="A613" t="s">
        <v>650</v>
      </c>
    </row>
    <row r="614" spans="1:1">
      <c r="A614" t="s">
        <v>651</v>
      </c>
    </row>
    <row r="615" spans="1:1">
      <c r="A615" t="s">
        <v>652</v>
      </c>
    </row>
    <row r="616" spans="1:1">
      <c r="A616" t="s">
        <v>653</v>
      </c>
    </row>
    <row r="617" spans="1:1">
      <c r="A617" t="s">
        <v>654</v>
      </c>
    </row>
    <row r="618" spans="1:1">
      <c r="A618">
        <f>SUBSTITUTE("set template iron-skillet config shared log-settings email Sample_Email_Profile server Sample_Email_Profile gateway {{ EMAIL_PROFILE_GATEWAY }}", "{{ EMAIL_PROFILE_GATEWAY }}", 'values'!B25)</f>
        <v>0</v>
      </c>
    </row>
    <row r="619" spans="1:1">
      <c r="A619">
        <f>SUBSTITUTE("set template iron-skillet config shared log-settings email Sample_Email_Profile server Sample_Email_Profile from {{ EMAIL_PROFILE_FROM }}", "{{ EMAIL_PROFILE_FROM }}", 'values'!B26)</f>
        <v>0</v>
      </c>
    </row>
    <row r="620" spans="1:1">
      <c r="A620">
        <f>SUBSTITUTE("set template iron-skillet config shared log-settings email Sample_Email_Profile server Sample_Email_Profile to {{ EMAIL_PROFILE_TO }}", "{{ EMAIL_PROFILE_TO }}", 'values'!B27)</f>
        <v>0</v>
      </c>
    </row>
    <row r="621" spans="1:1">
      <c r="A621" t="s">
        <v>655</v>
      </c>
    </row>
    <row r="622" spans="1:1">
      <c r="A622" t="s">
        <v>656</v>
      </c>
    </row>
    <row r="623" spans="1:1">
      <c r="A623" t="s">
        <v>657</v>
      </c>
    </row>
    <row r="624" spans="1:1">
      <c r="A624">
        <f>SUBSTITUTE("set template iron-skillet config shared log-settings syslog Sample_Syslog_Profile server Sample_Syslog server {{ SYSLOG_SERVER }}", "{{ SYSLOG_SERVER }}", 'values'!B28)</f>
        <v>0</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7" spans="1:1">
      <c r="A637" t="s">
        <v>669</v>
      </c>
    </row>
    <row r="638" spans="1:1">
      <c r="A638" t="s">
        <v>670</v>
      </c>
    </row>
    <row r="639" spans="1:1">
      <c r="A639">
        <f>SUBSTITUTE("set template-stack {{ STACK }} templates iron-skillet", "{{ STACK }}", 'values'!B9)</f>
        <v>0</v>
      </c>
    </row>
    <row r="640" spans="1:1">
      <c r="A640">
        <f>SUBSTITUTE("set template-stack {{ STACK }} settings default-vsys vsys1", "{{ STACK }}", 'values'!B9)</f>
        <v>0</v>
      </c>
    </row>
    <row r="641" spans="1:1">
      <c r="A641">
        <f>SUBSTITUTE(SUBSTITUTE("set template-stack {{ STACK }} config devices localhost.localdomain deviceconfig system hostname {{ FW_NAME }}", "{{ FW_NAME }}", 'values'!B11), "{{ STACK }}", 'values'!B9)</f>
        <v>0</v>
      </c>
    </row>
    <row r="643" spans="1:1">
      <c r="A643" t="s">
        <v>671</v>
      </c>
    </row>
    <row r="644" spans="1:1">
      <c r="A644">
        <f>SUBSTITUTE("set template-stack {{ STACK }} config devices localhost.localdomain deviceconfig system type dhcp-client send-hostname yes", "{{ STACK }}", 'values'!B9)</f>
        <v>0</v>
      </c>
    </row>
    <row r="645" spans="1:1">
      <c r="A645">
        <f>SUBSTITUTE("set template-stack {{ STACK }} config devices localhost.localdomain deviceconfig system type dhcp-client send-client-id no", "{{ STACK }}", 'values'!B9)</f>
        <v>0</v>
      </c>
    </row>
    <row r="646" spans="1:1">
      <c r="A646">
        <f>SUBSTITUTE("set template-stack {{ STACK }} config devices localhost.localdomain deviceconfig system type dhcp-client accept-dhcp-hostname no", "{{ STACK }}", 'values'!B9)</f>
        <v>0</v>
      </c>
    </row>
    <row r="647" spans="1:1">
      <c r="A647">
        <f>SUBSTITUTE("set template-stack {{ STACK }} config devices localhost.localdomain deviceconfig system type dhcp-client accept-dhcp-domain no", "{{ STACK }}", 'values'!B9)</f>
        <v>0</v>
      </c>
    </row>
    <row r="649" spans="1:1">
      <c r="A649" t="s">
        <v>672</v>
      </c>
    </row>
    <row r="650" spans="1:1">
      <c r="A650">
        <f>SUBSTITUTE("set template-stack {{ STACK }} config devices localhost.localdomain deviceconfig system type static", "{{ STACK }}", 'values'!B9)</f>
        <v>0</v>
      </c>
    </row>
    <row r="651" spans="1:1">
      <c r="A651">
        <f>SUBSTITUTE(SUBSTITUTE("set template-stack {{ STACK }} config devices localhost.localdomain deviceconfig system ip-address {{ MGMT_IP }}", "{{ MGMT_IP }}", 'values'!B13), "{{ STACK }}", 'values'!B9)</f>
        <v>0</v>
      </c>
    </row>
    <row r="652" spans="1:1">
      <c r="A652">
        <f>SUBSTITUTE(SUBSTITUTE("set template-stack {{ STACK }} config devices localhost.localdomain deviceconfig system netmask {{ MGMT_MASK }}", "{{ MGMT_MASK }}", 'values'!B14), "{{ STACK }}", 'values'!B9)</f>
        <v>0</v>
      </c>
    </row>
    <row r="653" spans="1:1">
      <c r="A653">
        <f>SUBSTITUTE(SUBSTITUTE("set template-stack {{ STACK }} config devices localhost.localdomain deviceconfig system default-gateway {{ MGMT_DG }}", "{{ MGMT_DG }}", 'values'!B15), "{{ STACK }}", 'values'!B9)</f>
        <v>0</v>
      </c>
    </row>
    <row r="655" spans="1:1">
      <c r="A655">
        <f>SUBSTITUTE("set device-group {{ DEVICE_GROUP }} reports ""Host-visit malicious sites plus"" period last-7-calendar-days", "{{ DEVICE_GROUP }}", 'values'!B10)</f>
        <v>0</v>
      </c>
    </row>
    <row r="656" spans="1:1">
      <c r="A656">
        <f>SUBSTITUTE("set device-group {{ DEVICE_GROUP }} reports ""Host-visit malicious sites plus"" topn 500", "{{ DEVICE_GROUP }}", 'values'!B10)</f>
        <v>0</v>
      </c>
    </row>
    <row r="657" spans="1:1">
      <c r="A657">
        <f>SUBSTITUTE("set device-group {{ DEVICE_GROUP }} reports ""Host-visit malicious sites plus"" topm 50", "{{ DEVICE_GROUP }}", 'values'!B10)</f>
        <v>0</v>
      </c>
    </row>
    <row r="658" spans="1:1">
      <c r="A658">
        <f>SUBSTITUTE("set device-group {{ DEVICE_GROUP }} reports ""Host-visit malicious sites plus"" caption ""Host-visit malicious sites plus""", "{{ DEVICE_GROUP }}", 'values'!B10)</f>
        <v>0</v>
      </c>
    </row>
    <row r="659" spans="1:1">
      <c r="A659">
        <f>SUBSTITUTE("set device-group {{ DEVICE_GROUP }} reports ""Host-visit malicious sites plus"" frequency daily", "{{ DEVICE_GROUP }}", 'values'!B10)</f>
        <v>0</v>
      </c>
    </row>
    <row r="660" spans="1:1">
      <c r="A660">
        <f>SUBSTITUTE("set device-group {{ DEVICE_GROUP }} reports ""Host-visit malicious sites plus"" query ""(category eq command-and-control) or (category eq hacking) or (category eq malware) or (category eq phishing)""", "{{ DEVICE_GROUP }}", 'values'!B10)</f>
        <v>0</v>
      </c>
    </row>
    <row r="661" spans="1:1">
      <c r="A661">
        <f>SUBSTITUTE("set device-group {{ DEVICE_GROUP }} reports ""Host-visit malicious sites plus"" type panorama-url sortby repeatcnt", "{{ DEVICE_GROUP }}", 'values'!B10)</f>
        <v>0</v>
      </c>
    </row>
    <row r="662" spans="1:1">
      <c r="A662">
        <f>SUBSTITUTE("set device-group {{ DEVICE_GROUP }} reports ""Host-visit malicious sites plus"" type panorama-url group-by src", "{{ DEVICE_GROUP }}", 'values'!B10)</f>
        <v>0</v>
      </c>
    </row>
    <row r="663" spans="1:1">
      <c r="A663">
        <f>SUBSTITUTE("set device-group {{ DEVICE_GROUP }} reports ""Host-visit malicious sites plus"" type panorama-url aggregate-by [ from srcuser category action ]", "{{ DEVICE_GROUP }}", 'values'!B10)</f>
        <v>0</v>
      </c>
    </row>
    <row r="664" spans="1:1">
      <c r="A664">
        <f>SUBSTITUTE("set device-group {{ DEVICE_GROUP }} reports ""Host-visit malicious sites plus"" type panorama-url values repeatcnt", "{{ DEVICE_GROUP }}", 'values'!B10)</f>
        <v>0</v>
      </c>
    </row>
    <row r="665" spans="1:1">
      <c r="A665">
        <f>SUBSTITUTE("set device-group {{ DEVICE_GROUP }} reports ""Hosts visit malicious sites"" period last-7-calendar-days", "{{ DEVICE_GROUP }}", 'values'!B10)</f>
        <v>0</v>
      </c>
    </row>
    <row r="666" spans="1:1">
      <c r="A666">
        <f>SUBSTITUTE("set device-group {{ DEVICE_GROUP }} reports ""Hosts visit malicious sites"" topn 500", "{{ DEVICE_GROUP }}", 'values'!B10)</f>
        <v>0</v>
      </c>
    </row>
    <row r="667" spans="1:1">
      <c r="A667">
        <f>SUBSTITUTE("set device-group {{ DEVICE_GROUP }} reports ""Hosts visit malicious sites"" topm 50", "{{ DEVICE_GROUP }}", 'values'!B10)</f>
        <v>0</v>
      </c>
    </row>
    <row r="668" spans="1:1">
      <c r="A668">
        <f>SUBSTITUTE("set device-group {{ DEVICE_GROUP }} reports ""Hosts visit malicious sites"" caption ""Hosts visit malicious sites""", "{{ DEVICE_GROUP }}", 'values'!B10)</f>
        <v>0</v>
      </c>
    </row>
    <row r="669" spans="1:1">
      <c r="A669">
        <f>SUBSTITUTE("set device-group {{ DEVICE_GROUP }} reports ""Hosts visit malicious sites"" frequency daily", "{{ DEVICE_GROUP }}", 'values'!B10)</f>
        <v>0</v>
      </c>
    </row>
    <row r="670" spans="1:1">
      <c r="A670">
        <f>SUBSTITUTE("set device-group {{ DEVICE_GROUP }} reports ""Hosts visit malicious sites"" query ""(category eq command-and-control) or (category eq hacking) or (category eq malware) or (category eq phishing)""", "{{ DEVICE_GROUP }}", 'values'!B10)</f>
        <v>0</v>
      </c>
    </row>
    <row r="671" spans="1:1">
      <c r="A671">
        <f>SUBSTITUTE("set device-group {{ DEVICE_GROUP }} reports ""Hosts visit malicious sites"" type panorama-url sortby repeatcnt", "{{ DEVICE_GROUP }}", 'values'!B10)</f>
        <v>0</v>
      </c>
    </row>
    <row r="672" spans="1:1">
      <c r="A672">
        <f>SUBSTITUTE("set device-group {{ DEVICE_GROUP }} reports ""Hosts visit malicious sites"" type panorama-url group-by src", "{{ DEVICE_GROUP }}", 'values'!B10)</f>
        <v>0</v>
      </c>
    </row>
    <row r="673" spans="1:1">
      <c r="A673">
        <f>SUBSTITUTE("set device-group {{ DEVICE_GROUP }} reports ""Hosts visit malicious sites"" type panorama-url aggregate-by [ from srcuser ]", "{{ DEVICE_GROUP }}", 'values'!B10)</f>
        <v>0</v>
      </c>
    </row>
    <row r="674" spans="1:1">
      <c r="A674">
        <f>SUBSTITUTE("set device-group {{ DEVICE_GROUP }} reports ""Hosts visit malicious sites"" type panorama-url values repeatcnt", "{{ DEVICE_GROUP }}", 'values'!B10)</f>
        <v>0</v>
      </c>
    </row>
    <row r="675" spans="1:1">
      <c r="A675">
        <f>SUBSTITUTE("set device-group {{ DEVICE_GROUP }} reports ""Hosts visit questionable sites"" period last-7-calendar-days", "{{ DEVICE_GROUP }}", 'values'!B10)</f>
        <v>0</v>
      </c>
    </row>
    <row r="676" spans="1:1">
      <c r="A676">
        <f>SUBSTITUTE("set device-group {{ DEVICE_GROUP }} reports ""Hosts visit questionable sites"" topn 500", "{{ DEVICE_GROUP }}", 'values'!B10)</f>
        <v>0</v>
      </c>
    </row>
    <row r="677" spans="1:1">
      <c r="A677">
        <f>SUBSTITUTE("set device-group {{ DEVICE_GROUP }} reports ""Hosts visit questionable sites"" topm 50", "{{ DEVICE_GROUP }}", 'values'!B10)</f>
        <v>0</v>
      </c>
    </row>
    <row r="678" spans="1:1">
      <c r="A678">
        <f>SUBSTITUTE("set device-group {{ DEVICE_GROUP }} reports ""Hosts visit questionable sites"" caption ""Hosts visit questionable sites""", "{{ DEVICE_GROUP }}", 'values'!B10)</f>
        <v>0</v>
      </c>
    </row>
    <row r="679" spans="1:1">
      <c r="A679">
        <f>SUBSTITUTE("set device-group {{ DEVICE_GROUP }} reports ""Hosts visit questionable sites"" frequency daily", "{{ DEVICE_GROUP }}", 'values'!B10)</f>
        <v>0</v>
      </c>
    </row>
    <row r="680" spans="1:1">
      <c r="A680">
        <f>SUBSTITUTE("set device-group {{ DEVICE_GROUP }} reports ""Hosts visit questionable sites"" query ""(category eq dynamic-dns) and (category eq parked) and (category eq questionable) and (category eq unknown)""", "{{ DEVICE_GROUP }}", 'values'!B10)</f>
        <v>0</v>
      </c>
    </row>
    <row r="681" spans="1:1">
      <c r="A681">
        <f>SUBSTITUTE("set device-group {{ DEVICE_GROUP }} reports ""Hosts visit questionable sites"" type panorama-url sortby repeatcnt", "{{ DEVICE_GROUP }}", 'values'!B10)</f>
        <v>0</v>
      </c>
    </row>
    <row r="682" spans="1:1">
      <c r="A682">
        <f>SUBSTITUTE("set device-group {{ DEVICE_GROUP }} reports ""Hosts visit questionable sites"" type panorama-url group-by src", "{{ DEVICE_GROUP }}", 'values'!B10)</f>
        <v>0</v>
      </c>
    </row>
    <row r="683" spans="1:1">
      <c r="A683">
        <f>SUBSTITUTE("set device-group {{ DEVICE_GROUP }} reports ""Hosts visit questionable sites"" type panorama-url aggregate-by [ from srcuser ]", "{{ DEVICE_GROUP }}", 'values'!B10)</f>
        <v>0</v>
      </c>
    </row>
    <row r="684" spans="1:1">
      <c r="A684">
        <f>SUBSTITUTE("set device-group {{ DEVICE_GROUP }} reports ""Hosts visit questionable sites"" type panorama-url values repeatcnt", "{{ DEVICE_GROUP }}", 'values'!B10)</f>
        <v>0</v>
      </c>
    </row>
    <row r="685" spans="1:1">
      <c r="A685">
        <f>SUBSTITUTE("set device-group {{ DEVICE_GROUP }} reports ""Host-visit quest sites plus"" period last-7-calendar-days", "{{ DEVICE_GROUP }}", 'values'!B10)</f>
        <v>0</v>
      </c>
    </row>
    <row r="686" spans="1:1">
      <c r="A686">
        <f>SUBSTITUTE("set device-group {{ DEVICE_GROUP }} reports ""Host-visit quest sites plus"" topn 500", "{{ DEVICE_GROUP }}", 'values'!B10)</f>
        <v>0</v>
      </c>
    </row>
    <row r="687" spans="1:1">
      <c r="A687">
        <f>SUBSTITUTE("set device-group {{ DEVICE_GROUP }} reports ""Host-visit quest sites plus"" topm 50", "{{ DEVICE_GROUP }}", 'values'!B10)</f>
        <v>0</v>
      </c>
    </row>
    <row r="688" spans="1:1">
      <c r="A688">
        <f>SUBSTITUTE("set device-group {{ DEVICE_GROUP }} reports ""Host-visit quest sites plus"" caption ""Host-visit quest sites plus""", "{{ DEVICE_GROUP }}", 'values'!B10)</f>
        <v>0</v>
      </c>
    </row>
    <row r="689" spans="1:1">
      <c r="A689">
        <f>SUBSTITUTE("set device-group {{ DEVICE_GROUP }} reports ""Host-visit quest sites plus"" frequency daily", "{{ DEVICE_GROUP }}", 'values'!B10)</f>
        <v>0</v>
      </c>
    </row>
    <row r="690" spans="1:1">
      <c r="A690">
        <f>SUBSTITUTE("set device-group {{ DEVICE_GROUP }} reports ""Host-visit quest sites plus"" query ""(category eq dynamic-dns) and (category eq parked) and (category eq questionable) and (category eq unknown)""", "{{ DEVICE_GROUP }}", 'values'!B10)</f>
        <v>0</v>
      </c>
    </row>
    <row r="691" spans="1:1">
      <c r="A691">
        <f>SUBSTITUTE("set device-group {{ DEVICE_GROUP }} reports ""Host-visit quest sites plus"" description ""Detail of hosts visiting questionable URLs""", "{{ DEVICE_GROUP }}", 'values'!B10)</f>
        <v>0</v>
      </c>
    </row>
    <row r="692" spans="1:1">
      <c r="A692">
        <f>SUBSTITUTE("set device-group {{ DEVICE_GROUP }} reports ""Host-visit quest sites plus"" type panorama-url sortby repeatcnt", "{{ DEVICE_GROUP }}", 'values'!B10)</f>
        <v>0</v>
      </c>
    </row>
    <row r="693" spans="1:1">
      <c r="A693">
        <f>SUBSTITUTE("set device-group {{ DEVICE_GROUP }} reports ""Host-visit quest sites plus"" type panorama-url group-by src", "{{ DEVICE_GROUP }}", 'values'!B10)</f>
        <v>0</v>
      </c>
    </row>
    <row r="694" spans="1:1">
      <c r="A694">
        <f>SUBSTITUTE("set device-group {{ DEVICE_GROUP }} reports ""Host-visit quest sites plus"" type panorama-url aggregate-by [ from srcuser category action ]", "{{ DEVICE_GROUP }}", 'values'!B10)</f>
        <v>0</v>
      </c>
    </row>
    <row r="695" spans="1:1">
      <c r="A695">
        <f>SUBSTITUTE("set device-group {{ DEVICE_GROUP }} reports ""Host-visit quest sites plus"" type panorama-url values repeatcnt", "{{ DEVICE_GROUP }}", 'values'!B10)</f>
        <v>0</v>
      </c>
    </row>
    <row r="696" spans="1:1">
      <c r="A696">
        <f>SUBSTITUTE("set device-group {{ DEVICE_GROUP }} reports ""Wildfire malicious verdicts"" period last-30-calendar-days", "{{ DEVICE_GROUP }}", 'values'!B10)</f>
        <v>0</v>
      </c>
    </row>
    <row r="697" spans="1:1">
      <c r="A697">
        <f>SUBSTITUTE("set device-group {{ DEVICE_GROUP }} reports ""Wildfire malicious verdicts"" topn 500", "{{ DEVICE_GROUP }}", 'values'!B10)</f>
        <v>0</v>
      </c>
    </row>
    <row r="698" spans="1:1">
      <c r="A698">
        <f>SUBSTITUTE("set device-group {{ DEVICE_GROUP }} reports ""Wildfire malicious verdicts"" topm 10", "{{ DEVICE_GROUP }}", 'values'!B10)</f>
        <v>0</v>
      </c>
    </row>
    <row r="699" spans="1:1">
      <c r="A699">
        <f>SUBSTITUTE("set device-group {{ DEVICE_GROUP }} reports ""Wildfire malicious verdicts"" caption ""Wildfire malicious verdicts""", "{{ DEVICE_GROUP }}", 'values'!B10)</f>
        <v>0</v>
      </c>
    </row>
    <row r="700" spans="1:1">
      <c r="A700">
        <f>SUBSTITUTE("set device-group {{ DEVICE_GROUP }} reports ""Wildfire malicious verdicts"" frequency daily", "{{ DEVICE_GROUP }}", 'values'!B10)</f>
        <v>0</v>
      </c>
    </row>
    <row r="701" spans="1:1">
      <c r="A701">
        <f>SUBSTITUTE("set device-group {{ DEVICE_GROUP }} reports ""Wildfire malicious verdicts"" query ""(app neq smtp) and (category neq benign)""", "{{ DEVICE_GROUP }}", 'values'!B10)</f>
        <v>0</v>
      </c>
    </row>
    <row r="702" spans="1:1">
      <c r="A702">
        <f>SUBSTITUTE("set device-group {{ DEVICE_GROUP }} reports ""Wildfire malicious verdicts"" description ""Files uploaded or downloaded that were later found to be malicious. This is a summary. Act on real-time email.""", "{{ DEVICE_GROUP }}", 'values'!B10)</f>
        <v>0</v>
      </c>
    </row>
    <row r="703" spans="1:1">
      <c r="A703">
        <f>SUBSTITUTE("set device-group {{ DEVICE_GROUP }} reports ""Wildfire malicious verdicts"" type panorama-wildfire sortby repeatcnt", "{{ DEVICE_GROUP }}", 'values'!B10)</f>
        <v>0</v>
      </c>
    </row>
    <row r="704" spans="1:1">
      <c r="A704">
        <f>SUBSTITUTE("set device-group {{ DEVICE_GROUP }} reports ""Wildfire malicious verdicts"" type panorama-wildfire aggregate-by [ filedigest container-of-app app category filetype rule ]", "{{ DEVICE_GROUP }}", 'values'!B10)</f>
        <v>0</v>
      </c>
    </row>
    <row r="705" spans="1:1">
      <c r="A705">
        <f>SUBSTITUTE("set device-group {{ DEVICE_GROUP }} reports ""Wildfire malicious verdicts"" type panorama-wildfire values repeatcnt", "{{ DEVICE_GROUP }}", 'values'!B10)</f>
        <v>0</v>
      </c>
    </row>
    <row r="706" spans="1:1">
      <c r="A706">
        <f>SUBSTITUTE("set device-group {{ DEVICE_GROUP }} reports ""Wildfire verdicts SMTP"" period last-30-calendar-days", "{{ DEVICE_GROUP }}", 'values'!B10)</f>
        <v>0</v>
      </c>
    </row>
    <row r="707" spans="1:1">
      <c r="A707">
        <f>SUBSTITUTE("set device-group {{ DEVICE_GROUP }} reports ""Wildfire verdicts SMTP"" topn 500", "{{ DEVICE_GROUP }}", 'values'!B10)</f>
        <v>0</v>
      </c>
    </row>
    <row r="708" spans="1:1">
      <c r="A708">
        <f>SUBSTITUTE("set device-group {{ DEVICE_GROUP }} reports ""Wildfire verdicts SMTP"" topm 10", "{{ DEVICE_GROUP }}", 'values'!B10)</f>
        <v>0</v>
      </c>
    </row>
    <row r="709" spans="1:1">
      <c r="A709">
        <f>SUBSTITUTE("set device-group {{ DEVICE_GROUP }} reports ""Wildfire verdicts SMTP"" caption ""Wildfire verdicts SMTP""", "{{ DEVICE_GROUP }}", 'values'!B10)</f>
        <v>0</v>
      </c>
    </row>
    <row r="710" spans="1:1">
      <c r="A710">
        <f>SUBSTITUTE("set device-group {{ DEVICE_GROUP }} reports ""Wildfire verdicts SMTP"" frequency daily", "{{ DEVICE_GROUP }}", 'values'!B10)</f>
        <v>0</v>
      </c>
    </row>
    <row r="711" spans="1:1">
      <c r="A711">
        <f>SUBSTITUTE("set device-group {{ DEVICE_GROUP }} reports ""Wildfire verdicts SMTP"" query ""(app eq smtp) and (category neq benign)""", "{{ DEVICE_GROUP }}", 'values'!B10)</f>
        <v>0</v>
      </c>
    </row>
    <row r="712" spans="1:1">
      <c r="A712">
        <f>SUBSTITUTE("set device-group {{ DEVICE_GROUP }} reports ""Wildfire verdicts SMTP"" description ""Links sent from emails found to be malicious. """, "{{ DEVICE_GROUP }}", 'values'!B10)</f>
        <v>0</v>
      </c>
    </row>
    <row r="713" spans="1:1">
      <c r="A713">
        <f>SUBSTITUTE("set device-group {{ DEVICE_GROUP }} reports ""Wildfire verdicts SMTP"" type panorama-wildfire sortby repeatcnt", "{{ DEVICE_GROUP }}", 'values'!B10)</f>
        <v>0</v>
      </c>
    </row>
    <row r="714" spans="1:1">
      <c r="A714">
        <f>SUBSTITUTE("set device-group {{ DEVICE_GROUP }} reports ""Wildfire verdicts SMTP"" type panorama-wildfire aggregate-by [ filedigest container-of-app app category filetype rule subject sender recipient misc ]", "{{ DEVICE_GROUP }}", 'values'!B10)</f>
        <v>0</v>
      </c>
    </row>
    <row r="715" spans="1:1">
      <c r="A715">
        <f>SUBSTITUTE("set device-group {{ DEVICE_GROUP }} reports ""Clients sinkholed"" period last-30-calendar-days", "{{ DEVICE_GROUP }}", 'values'!B10)</f>
        <v>0</v>
      </c>
    </row>
    <row r="716" spans="1:1">
      <c r="A716">
        <f>SUBSTITUTE("set device-group {{ DEVICE_GROUP }} reports ""Clients sinkholed"" topn 500", "{{ DEVICE_GROUP }}", 'values'!B10)</f>
        <v>0</v>
      </c>
    </row>
    <row r="717" spans="1:1">
      <c r="A717">
        <f>SUBSTITUTE("set device-group {{ DEVICE_GROUP }} reports ""Clients sinkholed"" topm 50", "{{ DEVICE_GROUP }}", 'values'!B10)</f>
        <v>0</v>
      </c>
    </row>
    <row r="718" spans="1:1">
      <c r="A718">
        <f>SUBSTITUTE("set device-group {{ DEVICE_GROUP }} reports ""Clients sinkholed"" caption ""Clients sinkholed""", "{{ DEVICE_GROUP }}", 'values'!B10)</f>
        <v>0</v>
      </c>
    </row>
    <row r="719" spans="1:1">
      <c r="A719">
        <f>SUBSTITUTE("set device-group {{ DEVICE_GROUP }} reports ""Clients sinkholed"" query ""(rule eq 'DNS Sinkhole Block')""", "{{ DEVICE_GROUP }}", 'values'!B10)</f>
        <v>0</v>
      </c>
    </row>
    <row r="720" spans="1:1">
      <c r="A720">
        <f>SUBSTITUTE("set device-group {{ DEVICE_GROUP }} reports ""Clients sinkholed"" frequency daily", "{{ DEVICE_GROUP }}", 'values'!B10)</f>
        <v>0</v>
      </c>
    </row>
    <row r="721" spans="1:1">
      <c r="A721">
        <f>SUBSTITUTE("set device-group {{ DEVICE_GROUP }} reports ""Clients sinkholed"" type panorama-traffic sortby repeatcnt", "{{ DEVICE_GROUP }}", 'values'!B10)</f>
        <v>0</v>
      </c>
    </row>
    <row r="722" spans="1:1">
      <c r="A722">
        <f>SUBSTITUTE("set device-group {{ DEVICE_GROUP }} reports ""Clients sinkholed"" type panorama-traffic group-by from", "{{ DEVICE_GROUP }}", 'values'!B10)</f>
        <v>0</v>
      </c>
    </row>
    <row r="723" spans="1:1">
      <c r="A723">
        <f>SUBSTITUTE("set device-group {{ DEVICE_GROUP }} reports ""Clients sinkholed"" type panorama-traffic aggregate-by [ src srcuser ]", "{{ DEVICE_GROUP }}", 'values'!B10)</f>
        <v>0</v>
      </c>
    </row>
    <row r="724" spans="1:1">
      <c r="A724">
        <f>SUBSTITUTE("set device-group {{ DEVICE_GROUP }} reports ""Clients sinkholed"" type panorama-traffic values repeatcnt", "{{ DEVICE_GROUP }}", 'values'!B10)</f>
        <v>0</v>
      </c>
    </row>
    <row r="725" spans="1:1">
      <c r="A725">
        <f>SUBSTITUTE("set device-group {{ DEVICE_GROUP }} report-group ""Possible Compromise"" custom-widget 1 custom-report ""Clients sinkholed""", "{{ DEVICE_GROUP }}", 'values'!B10)</f>
        <v>0</v>
      </c>
    </row>
    <row r="726" spans="1:1">
      <c r="A726">
        <f>SUBSTITUTE("set device-group {{ DEVICE_GROUP }} report-group ""Possible Compromise"" custom-widget 2 custom-report ""Wildfire malicious verdicts""", "{{ DEVICE_GROUP }}", 'values'!B10)</f>
        <v>0</v>
      </c>
    </row>
    <row r="727" spans="1:1">
      <c r="A727">
        <f>SUBSTITUTE("set device-group {{ DEVICE_GROUP }} report-group ""Possible Compromise"" custom-widget 3 custom-report ""Wildfire verdicts SMTP""", "{{ DEVICE_GROUP }}", 'values'!B10)</f>
        <v>0</v>
      </c>
    </row>
    <row r="728" spans="1:1">
      <c r="A728">
        <f>SUBSTITUTE("set device-group {{ DEVICE_GROUP }} report-group ""Possible Compromise"" custom-widget 4 custom-report ""Hosts visit malicious sites""", "{{ DEVICE_GROUP }}", 'values'!B10)</f>
        <v>0</v>
      </c>
    </row>
    <row r="729" spans="1:1">
      <c r="A729">
        <f>SUBSTITUTE("set device-group {{ DEVICE_GROUP }} report-group ""Possible Compromise"" custom-widget 5 custom-report ""Host-visit malicious sites plus""", "{{ DEVICE_GROUP }}", 'values'!B10)</f>
        <v>0</v>
      </c>
    </row>
    <row r="730" spans="1:1">
      <c r="A730">
        <f>SUBSTITUTE("set device-group {{ DEVICE_GROUP }} report-group ""Possible Compromise"" custom-widget 6 custom-report ""Hosts visit questionable sites""", "{{ DEVICE_GROUP }}", 'values'!B10)</f>
        <v>0</v>
      </c>
    </row>
    <row r="731" spans="1:1">
      <c r="A731">
        <f>SUBSTITUTE("set device-group {{ DEVICE_GROUP }} report-group ""Possible Compromise"" custom-widget 7 custom-report ""Host-visit quest sites plus""", "{{ DEVICE_GROUP }}", 'values'!B10)</f>
        <v>0</v>
      </c>
    </row>
    <row r="732" spans="1:1">
      <c r="A732">
        <f>SUBSTITUTE("set device-group {{ DEVICE_GROUP }} report-group ""Possible Compromise"" title-page yes", "{{ DEVICE_GROUP }}", 'values'!B10)</f>
        <v>0</v>
      </c>
    </row>
    <row r="733" spans="1:1">
      <c r="A733">
        <f>SUBSTITUTE("set device-group {{ DEVICE_GROUP }} report-group ""Possible Compromise"" variable title value ""Possible Compromise""", "{{ DEVICE_GROUP }}", 'values'!B10)</f>
        <v>0</v>
      </c>
    </row>
    <row r="734" spans="1:1">
      <c r="A734">
        <f>SUBSTITUTE("set device-group {{ DEVICE_GROUP }} email-scheduler ""Possible Compromise"" report-group ""Possible Compromise""", "{{ DEVICE_GROUP }}", 'values'!B10)</f>
        <v>0</v>
      </c>
    </row>
    <row r="735" spans="1:1">
      <c r="A735">
        <f>SUBSTITUTE("set device-group {{ DEVICE_GROUP }} email-scheduler ""Possible Compromise"" recurring disabled", "{{ DEVICE_GROUP }}", 'values'!B10)</f>
        <v>0</v>
      </c>
    </row>
    <row r="736" spans="1:1">
      <c r="A736">
        <f>SUBSTITUTE("set device-group {{ DEVICE_GROUP }} email-scheduler ""Possible Compromise"" email-profile Sample_Email_Profile", "{{ DEVICE_GROUP }}", 'values'!B10)</f>
        <v>0</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708</v>
      </c>
    </row>
    <row r="774" spans="1:1">
      <c r="A774" t="s">
        <v>709</v>
      </c>
    </row>
    <row r="775" spans="1:1">
      <c r="A775" t="s">
        <v>710</v>
      </c>
    </row>
    <row r="776" spans="1:1">
      <c r="A776" t="s">
        <v>711</v>
      </c>
    </row>
    <row r="777" spans="1:1">
      <c r="A777" t="s">
        <v>712</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721</v>
      </c>
    </row>
    <row r="787" spans="1:1">
      <c r="A787" t="s">
        <v>722</v>
      </c>
    </row>
    <row r="788" spans="1:1">
      <c r="A78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2019-07-15T16:26:48Z</dcterms:created>
  <dcterms:modified xsi:type="dcterms:W3CDTF">2019-07-15T16:26:48Z</dcterms:modified>
</cp:coreProperties>
</file>