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T 44(C)\OLDDOT44\MyDocuments\cpd test checker\SOKOTO STATE PAYARENA BANK BRANCH\SOKOTO STATE SCHOOL BOARD\SETTLEMENT REPORT\MONTH OF FEBRUARY 2023\"/>
    </mc:Choice>
  </mc:AlternateContent>
  <xr:revisionPtr revIDLastSave="0" documentId="13_ncr:1_{4BD56AD6-A28A-416E-98F0-448028EAA86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MMARY" sheetId="5" r:id="rId1"/>
    <sheet name="RETAILER" sheetId="4" r:id="rId2"/>
    <sheet name="MDA" sheetId="1" r:id="rId3"/>
    <sheet name="Stanbic IBTC BANK PLC" sheetId="3" r:id="rId4"/>
    <sheet name="FIRST BANK OF NIGERIA PLC" sheetId="2" r:id="rId5"/>
  </sheets>
  <definedNames>
    <definedName name="_xlnm._FilterDatabase" localSheetId="2" hidden="1">MDA!$A$1:$BE$3</definedName>
  </definedNames>
  <calcPr calcId="191029"/>
  <pivotCaches>
    <pivotCache cacheId="1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I8" i="1"/>
  <c r="R2" i="4"/>
  <c r="O2" i="4" s="1"/>
  <c r="H2" i="4"/>
  <c r="J2" i="4" s="1"/>
  <c r="F10" i="5"/>
  <c r="K2" i="4" l="1"/>
  <c r="M2" i="4"/>
  <c r="L2" i="4"/>
  <c r="G4" i="1"/>
  <c r="H4" i="1"/>
  <c r="I4" i="1"/>
  <c r="J4" i="1"/>
  <c r="K4" i="1"/>
  <c r="I3" i="1"/>
  <c r="K3" i="1" s="1"/>
  <c r="J3" i="1" s="1"/>
  <c r="H3" i="1"/>
  <c r="I2" i="1"/>
  <c r="K2" i="1" s="1"/>
  <c r="J2" i="1" s="1"/>
  <c r="H2" i="1"/>
</calcChain>
</file>

<file path=xl/sharedStrings.xml><?xml version="1.0" encoding="utf-8"?>
<sst xmlns="http://schemas.openxmlformats.org/spreadsheetml/2006/main" count="503" uniqueCount="110">
  <si>
    <t>GID</t>
  </si>
  <si>
    <t>OPDATE</t>
  </si>
  <si>
    <t>ITEMNO</t>
  </si>
  <si>
    <t>TRANNO</t>
  </si>
  <si>
    <t>APPLICANTNAME</t>
  </si>
  <si>
    <t>APPTYPE</t>
  </si>
  <si>
    <t>TRANAMOUNT</t>
  </si>
  <si>
    <t>APPID</t>
  </si>
  <si>
    <t>TRANDATE</t>
  </si>
  <si>
    <t>FULLREM</t>
  </si>
  <si>
    <t>PAYMENT_MODE</t>
  </si>
  <si>
    <t>RESPONSECODE</t>
  </si>
  <si>
    <t>APPROVALCODE</t>
  </si>
  <si>
    <t>UPDATE_STATE</t>
  </si>
  <si>
    <t>BANKNAME</t>
  </si>
  <si>
    <t>BANKCODE</t>
  </si>
  <si>
    <t>BRANCHNAME</t>
  </si>
  <si>
    <t>ACCOUNTNO_BANK</t>
  </si>
  <si>
    <t>ACCOUNTNAME_BANK</t>
  </si>
  <si>
    <t>PRODUCT_ACCT</t>
  </si>
  <si>
    <t>PRODUCTNAME</t>
  </si>
  <si>
    <t>CLERKID</t>
  </si>
  <si>
    <t>IP_ADDRESS</t>
  </si>
  <si>
    <t>RETAILERID</t>
  </si>
  <si>
    <t>TERMID</t>
  </si>
  <si>
    <t>TRANCURRENCY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</si>
  <si>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</si>
  <si>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</si>
  <si>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</si>
  <si>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</si>
  <si>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</si>
  <si>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</si>
  <si>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</si>
  <si>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</si>
  <si>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URL</t>
  </si>
  <si>
    <t>STATECODE</t>
  </si>
  <si>
    <t>STATENAME</t>
  </si>
  <si>
    <t>TEXTMESS</t>
  </si>
  <si>
    <t>EMAIL</t>
  </si>
  <si>
    <t>PAYERSTATE</t>
  </si>
  <si>
    <t>PAYERSEX</t>
  </si>
  <si>
    <t>PAYERPHONE</t>
  </si>
  <si>
    <t>PAYERLOCATION</t>
  </si>
  <si>
    <t>ELIESTWINNINGCODE</t>
  </si>
  <si>
    <t>PAYMENTREFERENCE</t>
  </si>
  <si>
    <t>TRANSACTIONTYPE</t>
  </si>
  <si>
    <t>TRANSACTIONSTATUS</t>
  </si>
  <si>
    <t>COLLECTIONCODE</t>
  </si>
  <si>
    <t>NETAMOUNT</t>
  </si>
  <si>
    <t>BANKCHARGE</t>
  </si>
  <si>
    <t>UPSLCHARGE</t>
  </si>
  <si>
    <t>EXPIRYDATE</t>
  </si>
  <si>
    <t>RESPONSE</t>
  </si>
  <si>
    <t/>
  </si>
  <si>
    <t>Generic Bill</t>
  </si>
  <si>
    <t>Stanbic IBTC Insurance Brokers Limited</t>
  </si>
  <si>
    <t>SOIRS SCHOOL FEE - Sokoto State eTax</t>
  </si>
  <si>
    <t>50706490</t>
  </si>
  <si>
    <t>00</t>
  </si>
  <si>
    <t>UPSL0913</t>
  </si>
  <si>
    <t>Stanbic IBTC BANK PLC</t>
  </si>
  <si>
    <t>221</t>
  </si>
  <si>
    <t>0000000000</t>
  </si>
  <si>
    <t>Collection</t>
  </si>
  <si>
    <t>468555</t>
  </si>
  <si>
    <t>41.203.116.133</t>
  </si>
  <si>
    <t>000045</t>
  </si>
  <si>
    <t>Y</t>
  </si>
  <si>
    <t>UPSL50706490</t>
  </si>
  <si>
    <t>N</t>
  </si>
  <si>
    <t>014</t>
  </si>
  <si>
    <t>0517021001-19134078-Mojeed Yusuf -1110157261469-PortalAccessFee:1000-AccreditationFee:5000-RegFee:59320</t>
  </si>
  <si>
    <t xml:space="preserve">Mojeed Yusuf </t>
  </si>
  <si>
    <t>SOIRS SCHOOL FEE - Sokoto State University</t>
  </si>
  <si>
    <t>1110157261469</t>
  </si>
  <si>
    <t>468580</t>
  </si>
  <si>
    <t>UPSL1110157261469</t>
  </si>
  <si>
    <t>EUROMEGA ATLANTIC NIGERIA LIMITED</t>
  </si>
  <si>
    <t>80954605</t>
  </si>
  <si>
    <t>FIRST BANK OF NIGERIA PLC</t>
  </si>
  <si>
    <t>011</t>
  </si>
  <si>
    <t>TN091802</t>
  </si>
  <si>
    <t>172.20.12.93</t>
  </si>
  <si>
    <t>188</t>
  </si>
  <si>
    <t>UPSL80954605</t>
  </si>
  <si>
    <t>8700</t>
  </si>
  <si>
    <t>6476502</t>
  </si>
  <si>
    <t>AMT DUE SOKOTO</t>
  </si>
  <si>
    <t>UP</t>
  </si>
  <si>
    <t>AMT DUE IDS</t>
  </si>
  <si>
    <t>VAT</t>
  </si>
  <si>
    <t>AMOUNT DUE LESS PORTAL ACCESS FEE &amp; ACREDITATION</t>
  </si>
  <si>
    <t>FEE</t>
  </si>
  <si>
    <t>TOTAL AMTDUE</t>
  </si>
  <si>
    <t>AMT DUE SCHOOLS</t>
  </si>
  <si>
    <t>UP FEES</t>
  </si>
  <si>
    <t>AMT DUE IDS LESS VAT</t>
  </si>
  <si>
    <t>PORTAL ACCESS FEES IDS</t>
  </si>
  <si>
    <t>AMT DUE ACCREDITATION FEES</t>
  </si>
  <si>
    <t>Row Labels</t>
  </si>
  <si>
    <t>Grand Total</t>
  </si>
  <si>
    <t>Sum of TRANAMOUNT</t>
  </si>
  <si>
    <t>Sum of AMT DUE SOKOTO</t>
  </si>
  <si>
    <t>Sum of AMT DUE SCHOOLS</t>
  </si>
  <si>
    <t>Sum of AMT DUE IDS</t>
  </si>
  <si>
    <t>Sum of UP FEES</t>
  </si>
  <si>
    <t>Sum of AMT DUE IDS LESS VAT</t>
  </si>
  <si>
    <t>Sum of PORTAL ACCESS FEES IDS</t>
  </si>
  <si>
    <t>Sum of AMT DUE ACCREDITATION FEES</t>
  </si>
  <si>
    <t>Sum of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</si>
</sst>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b/>
      <sz val="12"/>
      <color indexed="12"/>
      <name val="Calibri"/>
    </font>
    <font>
      <sz val="10"/>
      <color indexed="8"/>
      <name val="Calibri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/>
    <xf numFmtId="22" fontId="2" fillId="0" borderId="0" xfId="0" applyNumberFormat="1" applyFont="1"/>
    <xf numFmtId="43" fontId="4" fillId="2" borderId="0" xfId="1" applyFont="1" applyFill="1"/>
    <xf numFmtId="43" fontId="0" fillId="3" borderId="0" xfId="1" applyFont="1" applyFill="1"/>
    <xf numFmtId="43" fontId="0" fillId="0" borderId="0" xfId="1" applyFont="1"/>
    <xf numFmtId="0" fontId="5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6" borderId="0" xfId="0" applyNumberFormat="1" applyFill="1"/>
    <xf numFmtId="2" fontId="0" fillId="7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uwatosin Oyintare Ojerinde" refreshedDate="44977.335771296297" createdVersion="8" refreshedVersion="8" minRefreshableVersion="3" recordCount="1" xr:uid="{3E12469C-1C49-4E4C-B8A2-4572425B3A73}">
  <cacheSource type="worksheet">
    <worksheetSource ref="A1:BL2" sheet="RETAILER"/>
  </cacheSource>
  <cacheFields count="64">
    <cacheField name="GID" numFmtId="0">
      <sharedItems/>
    </cacheField>
    <cacheField name="OPDATE" numFmtId="22">
      <sharedItems containsSemiMixedTypes="0" containsNonDate="0" containsDate="1" containsString="0" minDate="2023-02-17T15:52:29" maxDate="2023-02-17T15:52:29"/>
    </cacheField>
    <cacheField name="ITEMNO" numFmtId="0">
      <sharedItems/>
    </cacheField>
    <cacheField name="TRANNO" numFmtId="0">
      <sharedItems/>
    </cacheField>
    <cacheField name="APPLICANTNAME" numFmtId="0">
      <sharedItems count="1">
        <s v="Mojeed Yusuf "/>
      </sharedItems>
    </cacheField>
    <cacheField name="APPTYPE" numFmtId="0">
      <sharedItems count="1">
        <s v="SOIRS SCHOOL FEE - Sokoto State University"/>
      </sharedItems>
    </cacheField>
    <cacheField name="TRANAMOUNT" numFmtId="0">
      <sharedItems containsSemiMixedTypes="0" containsString="0" containsNumber="1" containsInteger="1" minValue="65670" maxValue="65670"/>
    </cacheField>
    <cacheField name="AMOUNT DUE LESS PORTAL ACCESS FEE &amp; ACREDITATION" numFmtId="0">
      <sharedItems containsSemiMixedTypes="0" containsString="0" containsNumber="1" containsInteger="1" minValue="59670" maxValue="59670"/>
    </cacheField>
    <cacheField name="FEE" numFmtId="0">
      <sharedItems containsSemiMixedTypes="0" containsString="0" containsNumber="1" containsInteger="1" minValue="350" maxValue="350"/>
    </cacheField>
    <cacheField name="TOTAL AMTDUE" numFmtId="0">
      <sharedItems containsSemiMixedTypes="0" containsString="0" containsNumber="1" containsInteger="1" minValue="59320" maxValue="59320"/>
    </cacheField>
    <cacheField name="AMT DUE SOKOTO" numFmtId="0">
      <sharedItems containsSemiMixedTypes="0" containsString="0" containsNumber="1" minValue="10440.320000000002" maxValue="10440.320000000002"/>
    </cacheField>
    <cacheField name="AMT DUE SCHOOLS" numFmtId="0">
      <sharedItems containsSemiMixedTypes="0" containsString="0" containsNumber="1" containsInteger="1" minValue="47456" maxValue="47456"/>
    </cacheField>
    <cacheField name="AMT DUE IDS" numFmtId="0">
      <sharedItems containsSemiMixedTypes="0" containsString="0" containsNumber="1" minValue="1423.68" maxValue="1423.68"/>
    </cacheField>
    <cacheField name="UP FEES" numFmtId="0">
      <sharedItems containsSemiMixedTypes="0" containsString="0" containsNumber="1" containsInteger="1" minValue="250" maxValue="250"/>
    </cacheField>
    <cacheField name="AMT DUE IDS LESS VAT" numFmtId="2">
      <sharedItems containsSemiMixedTypes="0" containsString="0" containsNumber="1" minValue="81.25" maxValue="81.25"/>
    </cacheField>
    <cacheField name="PORTAL ACCESS FEES IDS" numFmtId="2">
      <sharedItems containsSemiMixedTypes="0" containsString="0" containsNumber="1" containsInteger="1" minValue="1000" maxValue="1000"/>
    </cacheField>
    <cacheField name="AMT DUE ACCREDITATION FEES" numFmtId="2">
      <sharedItems containsSemiMixedTypes="0" containsString="0" containsNumber="1" containsInteger="1" minValue="5000" maxValue="5000"/>
    </cacheField>
    <cacheField name="VAT" numFmtId="0">
      <sharedItems containsSemiMixedTypes="0" containsString="0" containsNumber="1" minValue="18.75" maxValue="18.75"/>
    </cacheField>
    <cacheField name="APPID" numFmtId="0">
      <sharedItems/>
    </cacheField>
    <cacheField name="TRANDATE" numFmtId="22">
      <sharedItems containsSemiMixedTypes="0" containsNonDate="0" containsDate="1" containsString="0" minDate="2023-02-17T15:47:50" maxDate="2023-02-17T15:47:50"/>
    </cacheField>
    <cacheField name="FULLREM" numFmtId="0">
      <sharedItems/>
    </cacheField>
    <cacheField name="PAYMENT_MODE" numFmtId="0">
      <sharedItems/>
    </cacheField>
    <cacheField name="RESPONSECODE" numFmtId="0">
      <sharedItems/>
    </cacheField>
    <cacheField name="APPROVALCODE" numFmtId="0">
      <sharedItems/>
    </cacheField>
    <cacheField name="UPDATE_STATE" numFmtId="0">
      <sharedItems/>
    </cacheField>
    <cacheField name="BANKNAME" numFmtId="0">
      <sharedItems/>
    </cacheField>
    <cacheField name="BANKCODE" numFmtId="0">
      <sharedItems/>
    </cacheField>
    <cacheField name="BRANCHNAME" numFmtId="0">
      <sharedItems/>
    </cacheField>
    <cacheField name="ACCOUNTNO_BANK" numFmtId="0">
      <sharedItems/>
    </cacheField>
    <cacheField name="ACCOUNTNAME_BANK" numFmtId="0">
      <sharedItems/>
    </cacheField>
    <cacheField name="PRODUCT_ACCT" numFmtId="0">
      <sharedItems/>
    </cacheField>
    <cacheField name="PRODUCTNAME" numFmtId="0">
      <sharedItems/>
    </cacheField>
    <cacheField name="CLERKID" numFmtId="0">
      <sharedItems/>
    </cacheField>
    <cacheField name="IP_ADDRESS" numFmtId="0">
      <sharedItems/>
    </cacheField>
    <cacheField name="RETAILERID" numFmtId="0">
      <sharedItems/>
    </cacheField>
    <cacheField name="TERMID" numFmtId="0">
      <sharedItems/>
    </cacheField>
    <cacheField name="TRANCURRENCY" numFmtId="0">
      <sharedItems/>
    </cacheField>
    <cacheField name="WEBSERVER_UPDATE" numFmtId="0">
      <sharedItems containsSemiMixedTypes="0" containsString="0" containsNumber="1" containsInteger="1" minValue="1" maxValue="1"/>
    </cacheField>
    <cacheField name="BRANCHCODE" numFmtId="0">
      <sharedItems/>
    </cacheField>
    <cacheField name="PAYMENT_STATUS" numFmtId="0">
      <sharedItems/>
    </cacheField>
    <cacheField name="ID" numFmtId="0">
      <sharedItems/>
    </cacheField>
    <cacheField name="REFERENCENO" numFmtId="0">
      <sharedItems/>
    </cacheField>
    <cacheField name="AUTORIZERID" numFmtId="0">
      <sharedItems/>
    </cacheField>
    <cacheField name="SETTLED_STATUS" numFmtId="0">
      <sharedItems/>
    </cacheField>
    <cacheField name="DEPOSITSLIPNO" numFmtId="0">
      <sharedItems/>
    </cacheField>
    <cacheField name="URL" numFmtId="0">
      <sharedItems/>
    </cacheField>
    <cacheField name="STATECODE" numFmtId="0">
      <sharedItems/>
    </cacheField>
    <cacheField name="STATENAME" numFmtId="0">
      <sharedItems/>
    </cacheField>
    <cacheField name="TEXTMESS" numFmtId="0">
      <sharedItems/>
    </cacheField>
    <cacheField name="EMAIL" numFmtId="0">
      <sharedItems/>
    </cacheField>
    <cacheField name="PAYERSTATE" numFmtId="0">
      <sharedItems/>
    </cacheField>
    <cacheField name="PAYERSEX" numFmtId="0">
      <sharedItems/>
    </cacheField>
    <cacheField name="PAYERPHONE" numFmtId="0">
      <sharedItems/>
    </cacheField>
    <cacheField name="PAYERLOCATION" numFmtId="0">
      <sharedItems/>
    </cacheField>
    <cacheField name="ELIESTWINNINGCODE" numFmtId="0">
      <sharedItems/>
    </cacheField>
    <cacheField name="PAYMENTREFERENCE" numFmtId="0">
      <sharedItems/>
    </cacheField>
    <cacheField name="TRANSACTIONTYPE" numFmtId="0">
      <sharedItems containsNonDate="0" containsString="0" containsBlank="1"/>
    </cacheField>
    <cacheField name="TRANSACTIONSTATUS" numFmtId="0">
      <sharedItems containsNonDate="0" containsString="0" containsBlank="1"/>
    </cacheField>
    <cacheField name="COLLECTIONCODE" numFmtId="0">
      <sharedItems/>
    </cacheField>
    <cacheField name="NETAMOUNT" numFmtId="0">
      <sharedItems containsNonDate="0" containsString="0" containsBlank="1"/>
    </cacheField>
    <cacheField name="BANKCHARGE" numFmtId="0">
      <sharedItems containsNonDate="0" containsString="0" containsBlank="1"/>
    </cacheField>
    <cacheField name="UPSLCHARGE" numFmtId="0">
      <sharedItems containsNonDate="0" containsString="0" containsBlank="1"/>
    </cacheField>
    <cacheField name="EXPIRYDATE" numFmtId="0">
      <sharedItems/>
    </cacheField>
    <cacheField name="RESPON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"/>
    <d v="2023-02-17T15:52:29"/>
    <s v="0517021001-19134078-Mojeed Yusuf -1110157261469-PortalAccessFee:1000-AccreditationFee:5000-RegFee:59320"/>
    <s v=""/>
    <x v="0"/>
    <x v="0"/>
    <n v="65670"/>
    <n v="59670"/>
    <n v="350"/>
    <n v="59320"/>
    <n v="10440.320000000002"/>
    <n v="47456"/>
    <n v="1423.68"/>
    <n v="250"/>
    <n v="81.25"/>
    <n v="1000"/>
    <n v="5000"/>
    <n v="18.75"/>
    <s v="1110157261469"/>
    <d v="2023-02-17T15:47:50"/>
    <s v=""/>
    <s v=""/>
    <s v="00"/>
    <s v="UPSL0913"/>
    <s v=""/>
    <s v="Stanbic IBTC BANK PLC"/>
    <s v="221"/>
    <s v=""/>
    <s v="0000000000"/>
    <s v="Collection"/>
    <s v="0000000000"/>
    <s v="Collection"/>
    <s v="468580"/>
    <s v="41.203.116.133"/>
    <s v=""/>
    <s v=""/>
    <s v=""/>
    <n v="1"/>
    <s v="000045"/>
    <s v="Y"/>
    <s v="UPSL1110157261469"/>
    <s v="1110157261469"/>
    <s v="468580"/>
    <s v="N"/>
    <s v="468580"/>
    <s v=""/>
    <s v=""/>
    <s v=""/>
    <s v="0517021001-19134078-Mojeed Yusuf -1110157261469-PortalAccessFee:1000-AccreditationFee:5000-RegFee:59320"/>
    <s v=""/>
    <s v=""/>
    <s v=""/>
    <s v=""/>
    <s v=""/>
    <s v=""/>
    <s v=""/>
    <m/>
    <m/>
    <s v="014"/>
    <m/>
    <m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1F303-930E-4D89-ACE6-E209B2F921D5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5" firstHeaderRow="0" firstDataRow="1" firstDataCol="1"/>
  <pivotFields count="64">
    <pivotField showAll="0"/>
    <pivotField numFmtId="22" showAll="0"/>
    <pivotField showAll="0"/>
    <pivotField showAll="0"/>
    <pivotField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numFmtId="2" showAll="0"/>
    <pivotField dataField="1" numFmtId="2" showAll="0"/>
    <pivotField dataField="1" numFmtId="2" showAll="0"/>
    <pivotField dataField="1"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RANAMOUNT" fld="6" baseField="0" baseItem="0"/>
    <dataField name="Sum of AMT DUE SOKOTO" fld="10" baseField="0" baseItem="0"/>
    <dataField name="Sum of AMT DUE SCHOOLS" fld="11" baseField="0" baseItem="0"/>
    <dataField name="Sum of AMT DUE IDS" fld="12" baseField="0" baseItem="0"/>
    <dataField name="Sum of UP FEES" fld="13" baseField="0" baseItem="0"/>
    <dataField name="Sum of AMT DUE IDS LESS VAT" fld="14" baseField="0" baseItem="0"/>
    <dataField name="Sum of PORTAL ACCESS FEES IDS" fld="15" baseField="0" baseItem="0"/>
    <dataField name="Sum of AMT DUE ACCREDITATION FEES" fld="16" baseField="0" baseItem="0"/>
    <dataField name="Sum of VA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DA57-42B2-4C25-B85D-9B632035D1FB}">
  <dimension ref="A3:J10"/>
  <sheetViews>
    <sheetView workbookViewId="0">
      <selection activeCell="F10" sqref="F10"/>
    </sheetView>
  </sheetViews>
  <sheetFormatPr defaultRowHeight="15" x14ac:dyDescent="0.25"/>
  <cols>
    <col min="1" max="1" width="40.28515625" bestFit="1" customWidth="1"/>
    <col min="2" max="2" width="21.140625" bestFit="1" customWidth="1"/>
    <col min="3" max="3" width="24.140625" bestFit="1" customWidth="1"/>
    <col min="4" max="4" width="24.85546875" bestFit="1" customWidth="1"/>
    <col min="5" max="5" width="19.42578125" bestFit="1" customWidth="1"/>
    <col min="6" max="6" width="14.7109375" bestFit="1" customWidth="1"/>
    <col min="7" max="7" width="28" bestFit="1" customWidth="1"/>
    <col min="8" max="8" width="29.85546875" bestFit="1" customWidth="1"/>
    <col min="9" max="9" width="35.85546875" bestFit="1" customWidth="1"/>
    <col min="10" max="10" width="11.140625" bestFit="1" customWidth="1"/>
  </cols>
  <sheetData>
    <row r="3" spans="1:10" x14ac:dyDescent="0.25">
      <c r="A3" s="17" t="s">
        <v>99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</row>
    <row r="4" spans="1:10" x14ac:dyDescent="0.25">
      <c r="A4" s="18" t="s">
        <v>73</v>
      </c>
      <c r="B4" s="19">
        <v>65670</v>
      </c>
      <c r="C4" s="19">
        <v>10440.320000000002</v>
      </c>
      <c r="D4" s="19">
        <v>47456</v>
      </c>
      <c r="E4" s="19">
        <v>1423.68</v>
      </c>
      <c r="F4" s="19">
        <v>250</v>
      </c>
      <c r="G4" s="19">
        <v>81.25</v>
      </c>
      <c r="H4" s="19">
        <v>1000</v>
      </c>
      <c r="I4" s="19">
        <v>5000</v>
      </c>
      <c r="J4" s="19">
        <v>18.75</v>
      </c>
    </row>
    <row r="5" spans="1:10" x14ac:dyDescent="0.25">
      <c r="A5" s="18" t="s">
        <v>100</v>
      </c>
      <c r="B5" s="19">
        <v>65670</v>
      </c>
      <c r="C5" s="19">
        <v>10440.320000000002</v>
      </c>
      <c r="D5" s="19">
        <v>47456</v>
      </c>
      <c r="E5" s="19">
        <v>1423.68</v>
      </c>
      <c r="F5" s="19">
        <v>250</v>
      </c>
      <c r="G5" s="19">
        <v>81.25</v>
      </c>
      <c r="H5" s="19">
        <v>1000</v>
      </c>
      <c r="I5" s="19">
        <v>5000</v>
      </c>
      <c r="J5" s="19">
        <v>18.75</v>
      </c>
    </row>
    <row r="10" spans="1:10" x14ac:dyDescent="0.25">
      <c r="F10">
        <f>GETPIVOTDATA("Sum of UP FEES",$A$3)+GETPIVOTDATA("Sum of VAT",$A$3)</f>
        <v>268.75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131B-DB1D-4A90-9061-32D7AE195A48}">
  <dimension ref="A1:BL2"/>
  <sheetViews>
    <sheetView workbookViewId="0"/>
  </sheetViews>
  <sheetFormatPr defaultRowHeight="15" x14ac:dyDescent="0.25"/>
  <cols>
    <col min="8" max="8" width="17" customWidth="1"/>
    <col min="9" max="15" width="16.5703125" customWidth="1"/>
    <col min="16" max="16" width="12.7109375" customWidth="1"/>
    <col min="17" max="17" width="12.85546875" customWidth="1"/>
    <col min="18" max="18" width="16.5703125" customWidth="1"/>
  </cols>
  <sheetData>
    <row r="1" spans="1:6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91</v>
      </c>
      <c r="I1" s="7" t="s">
        <v>92</v>
      </c>
      <c r="J1" s="7" t="s">
        <v>93</v>
      </c>
      <c r="K1" s="8" t="s">
        <v>87</v>
      </c>
      <c r="L1" s="9" t="s">
        <v>94</v>
      </c>
      <c r="M1" s="10" t="s">
        <v>89</v>
      </c>
      <c r="N1" s="7" t="s">
        <v>95</v>
      </c>
      <c r="O1" s="10" t="s">
        <v>96</v>
      </c>
      <c r="P1" s="10" t="s">
        <v>97</v>
      </c>
      <c r="Q1" s="7" t="s">
        <v>98</v>
      </c>
      <c r="R1" s="7" t="s">
        <v>90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</row>
    <row r="2" spans="1:64" x14ac:dyDescent="0.25">
      <c r="A2" s="2" t="s">
        <v>53</v>
      </c>
      <c r="B2" s="3">
        <v>44974.661446759259</v>
      </c>
      <c r="C2" s="2" t="s">
        <v>71</v>
      </c>
      <c r="D2" s="2" t="s">
        <v>53</v>
      </c>
      <c r="E2" s="2" t="s">
        <v>72</v>
      </c>
      <c r="F2" s="2" t="s">
        <v>73</v>
      </c>
      <c r="G2" s="2">
        <v>65670</v>
      </c>
      <c r="H2" s="11">
        <f t="shared" ref="H2" si="0">G2-P2-Q2</f>
        <v>59670</v>
      </c>
      <c r="I2" s="11">
        <v>350</v>
      </c>
      <c r="J2" s="11">
        <f t="shared" ref="J2" si="1">H2-I2</f>
        <v>59320</v>
      </c>
      <c r="K2" s="12">
        <f t="shared" ref="K2" si="2">17.6%*J2</f>
        <v>10440.320000000002</v>
      </c>
      <c r="L2" s="13">
        <f t="shared" ref="L2" si="3">80%*J2</f>
        <v>47456</v>
      </c>
      <c r="M2" s="14">
        <f t="shared" ref="M2" si="4">J2*2.4%</f>
        <v>1423.68</v>
      </c>
      <c r="N2" s="11">
        <v>250</v>
      </c>
      <c r="O2" s="15">
        <f t="shared" ref="O2" si="5">100-R2</f>
        <v>81.25</v>
      </c>
      <c r="P2" s="15">
        <v>1000</v>
      </c>
      <c r="Q2" s="16">
        <v>5000</v>
      </c>
      <c r="R2" s="11">
        <f t="shared" ref="R2" si="6">N2*7.5%</f>
        <v>18.75</v>
      </c>
      <c r="S2" s="2" t="s">
        <v>74</v>
      </c>
      <c r="T2" s="3">
        <v>44974.658217592594</v>
      </c>
      <c r="U2" s="2" t="s">
        <v>53</v>
      </c>
      <c r="V2" s="2" t="s">
        <v>53</v>
      </c>
      <c r="W2" s="2" t="s">
        <v>58</v>
      </c>
      <c r="X2" s="2" t="s">
        <v>59</v>
      </c>
      <c r="Y2" s="2" t="s">
        <v>53</v>
      </c>
      <c r="Z2" s="2" t="s">
        <v>60</v>
      </c>
      <c r="AA2" s="2" t="s">
        <v>61</v>
      </c>
      <c r="AB2" s="2" t="s">
        <v>53</v>
      </c>
      <c r="AC2" s="2" t="s">
        <v>62</v>
      </c>
      <c r="AD2" s="2" t="s">
        <v>63</v>
      </c>
      <c r="AE2" s="2" t="s">
        <v>62</v>
      </c>
      <c r="AF2" s="2" t="s">
        <v>63</v>
      </c>
      <c r="AG2" s="2" t="s">
        <v>75</v>
      </c>
      <c r="AH2" s="2" t="s">
        <v>65</v>
      </c>
      <c r="AI2" s="2" t="s">
        <v>53</v>
      </c>
      <c r="AJ2" s="2" t="s">
        <v>53</v>
      </c>
      <c r="AK2" s="2" t="s">
        <v>53</v>
      </c>
      <c r="AL2" s="2">
        <v>1</v>
      </c>
      <c r="AM2" s="2" t="s">
        <v>66</v>
      </c>
      <c r="AN2" s="2" t="s">
        <v>67</v>
      </c>
      <c r="AO2" s="2" t="s">
        <v>76</v>
      </c>
      <c r="AP2" s="2" t="s">
        <v>74</v>
      </c>
      <c r="AQ2" s="2" t="s">
        <v>75</v>
      </c>
      <c r="AR2" s="2" t="s">
        <v>69</v>
      </c>
      <c r="AS2" s="2" t="s">
        <v>75</v>
      </c>
      <c r="AT2" s="2" t="s">
        <v>53</v>
      </c>
      <c r="AU2" s="2" t="s">
        <v>53</v>
      </c>
      <c r="AV2" s="2" t="s">
        <v>53</v>
      </c>
      <c r="AW2" s="2" t="s">
        <v>71</v>
      </c>
      <c r="AX2" s="2" t="s">
        <v>53</v>
      </c>
      <c r="AY2" s="2" t="s">
        <v>53</v>
      </c>
      <c r="AZ2" s="2" t="s">
        <v>53</v>
      </c>
      <c r="BA2" s="2" t="s">
        <v>53</v>
      </c>
      <c r="BB2" s="2" t="s">
        <v>53</v>
      </c>
      <c r="BC2" s="2" t="s">
        <v>53</v>
      </c>
      <c r="BD2" s="2" t="s">
        <v>53</v>
      </c>
      <c r="BG2" s="2" t="s">
        <v>70</v>
      </c>
      <c r="BK2" s="2" t="s">
        <v>53</v>
      </c>
      <c r="BL2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workbookViewId="0">
      <selection activeCell="F11" sqref="F11"/>
    </sheetView>
  </sheetViews>
  <sheetFormatPr defaultRowHeight="15" x14ac:dyDescent="0.25"/>
  <cols>
    <col min="6" max="6" width="38.5703125" customWidth="1"/>
    <col min="8" max="8" width="20.42578125" style="6" bestFit="1" customWidth="1"/>
    <col min="9" max="9" width="21.28515625" style="6" bestFit="1" customWidth="1"/>
    <col min="10" max="11" width="17.28515625" style="6" customWidth="1"/>
  </cols>
  <sheetData>
    <row r="1" spans="1:5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87</v>
      </c>
      <c r="I1" s="4" t="s">
        <v>88</v>
      </c>
      <c r="J1" s="4" t="s">
        <v>89</v>
      </c>
      <c r="K1" s="4" t="s">
        <v>90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25">
      <c r="A2" s="2" t="s">
        <v>53</v>
      </c>
      <c r="B2" s="3">
        <v>44974.68041666667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6508.23</v>
      </c>
      <c r="H2" s="5">
        <f t="shared" ref="H2:H3" si="0">G2*88%</f>
        <v>5727.2424000000001</v>
      </c>
      <c r="I2" s="5">
        <f t="shared" ref="I2:I3" si="1">2%*G2</f>
        <v>130.16460000000001</v>
      </c>
      <c r="J2" s="5">
        <f t="shared" ref="J2:J3" si="2">G2*10%-K2</f>
        <v>641.060655</v>
      </c>
      <c r="K2" s="5">
        <f t="shared" ref="K2:K3" si="3">7.5%*I2</f>
        <v>9.7623449999999998</v>
      </c>
      <c r="L2" s="2" t="s">
        <v>57</v>
      </c>
      <c r="M2" s="3">
        <v>44974.677974537037</v>
      </c>
      <c r="N2" s="2" t="s">
        <v>53</v>
      </c>
      <c r="O2" s="2" t="s">
        <v>53</v>
      </c>
      <c r="P2" s="2" t="s">
        <v>58</v>
      </c>
      <c r="Q2" s="2" t="s">
        <v>59</v>
      </c>
      <c r="R2" s="2" t="s">
        <v>53</v>
      </c>
      <c r="S2" s="2" t="s">
        <v>60</v>
      </c>
      <c r="T2" s="2" t="s">
        <v>61</v>
      </c>
      <c r="U2" s="2" t="s">
        <v>53</v>
      </c>
      <c r="V2" s="2" t="s">
        <v>62</v>
      </c>
      <c r="W2" s="2" t="s">
        <v>63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53</v>
      </c>
      <c r="AC2" s="2" t="s">
        <v>53</v>
      </c>
      <c r="AD2" s="2" t="s">
        <v>53</v>
      </c>
      <c r="AE2" s="2">
        <v>1</v>
      </c>
      <c r="AF2" s="2" t="s">
        <v>66</v>
      </c>
      <c r="AG2" s="2" t="s">
        <v>67</v>
      </c>
      <c r="AH2" s="2" t="s">
        <v>68</v>
      </c>
      <c r="AI2" s="2" t="s">
        <v>57</v>
      </c>
      <c r="AJ2" s="2" t="s">
        <v>64</v>
      </c>
      <c r="AK2" s="2" t="s">
        <v>69</v>
      </c>
      <c r="AL2" s="2" t="s">
        <v>64</v>
      </c>
      <c r="AM2" s="2" t="s">
        <v>53</v>
      </c>
      <c r="AN2" s="2" t="s">
        <v>53</v>
      </c>
      <c r="AO2" s="2" t="s">
        <v>53</v>
      </c>
      <c r="AP2" s="2" t="s">
        <v>54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Z2" s="2" t="s">
        <v>70</v>
      </c>
      <c r="BD2" s="2" t="s">
        <v>53</v>
      </c>
      <c r="BE2" s="2" t="s">
        <v>53</v>
      </c>
    </row>
    <row r="3" spans="1:57" x14ac:dyDescent="0.25">
      <c r="A3" s="2" t="s">
        <v>53</v>
      </c>
      <c r="B3" s="3">
        <v>44974.432650462964</v>
      </c>
      <c r="C3" s="2" t="s">
        <v>54</v>
      </c>
      <c r="D3" s="2" t="s">
        <v>53</v>
      </c>
      <c r="E3" s="2" t="s">
        <v>77</v>
      </c>
      <c r="F3" s="2" t="s">
        <v>56</v>
      </c>
      <c r="G3" s="2">
        <v>814000</v>
      </c>
      <c r="H3" s="5">
        <f t="shared" si="0"/>
        <v>716320</v>
      </c>
      <c r="I3" s="5">
        <f t="shared" si="1"/>
        <v>16280</v>
      </c>
      <c r="J3" s="5">
        <f t="shared" si="2"/>
        <v>80179</v>
      </c>
      <c r="K3" s="5">
        <f t="shared" si="3"/>
        <v>1221</v>
      </c>
      <c r="L3" s="2" t="s">
        <v>78</v>
      </c>
      <c r="M3" s="3">
        <v>44974.390775462962</v>
      </c>
      <c r="N3" s="2" t="s">
        <v>53</v>
      </c>
      <c r="O3" s="2" t="s">
        <v>53</v>
      </c>
      <c r="P3" s="2" t="s">
        <v>58</v>
      </c>
      <c r="Q3" s="2" t="s">
        <v>59</v>
      </c>
      <c r="R3" s="2" t="s">
        <v>53</v>
      </c>
      <c r="S3" s="2" t="s">
        <v>79</v>
      </c>
      <c r="T3" s="2" t="s">
        <v>80</v>
      </c>
      <c r="U3" s="2" t="s">
        <v>53</v>
      </c>
      <c r="V3" s="2" t="s">
        <v>62</v>
      </c>
      <c r="W3" s="2" t="s">
        <v>63</v>
      </c>
      <c r="X3" s="2" t="s">
        <v>62</v>
      </c>
      <c r="Y3" s="2" t="s">
        <v>63</v>
      </c>
      <c r="Z3" s="2" t="s">
        <v>81</v>
      </c>
      <c r="AA3" s="2" t="s">
        <v>82</v>
      </c>
      <c r="AB3" s="2" t="s">
        <v>53</v>
      </c>
      <c r="AC3" s="2" t="s">
        <v>53</v>
      </c>
      <c r="AD3" s="2" t="s">
        <v>53</v>
      </c>
      <c r="AE3" s="2">
        <v>1</v>
      </c>
      <c r="AF3" s="2" t="s">
        <v>83</v>
      </c>
      <c r="AG3" s="2" t="s">
        <v>67</v>
      </c>
      <c r="AH3" s="2" t="s">
        <v>84</v>
      </c>
      <c r="AI3" s="2" t="s">
        <v>78</v>
      </c>
      <c r="AJ3" s="2" t="s">
        <v>85</v>
      </c>
      <c r="AK3" s="2" t="s">
        <v>69</v>
      </c>
      <c r="AL3" s="2" t="s">
        <v>86</v>
      </c>
      <c r="AM3" s="2" t="s">
        <v>53</v>
      </c>
      <c r="AN3" s="2" t="s">
        <v>53</v>
      </c>
      <c r="AO3" s="2" t="s">
        <v>53</v>
      </c>
      <c r="AP3" s="2" t="s">
        <v>54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Z3" s="2" t="s">
        <v>70</v>
      </c>
      <c r="BD3" s="2" t="s">
        <v>53</v>
      </c>
      <c r="BE3" s="2" t="s">
        <v>53</v>
      </c>
    </row>
    <row r="4" spans="1:57" x14ac:dyDescent="0.25">
      <c r="G4">
        <f t="shared" ref="G4:K4" si="4">SUM(G2:G3)</f>
        <v>820508.23</v>
      </c>
      <c r="H4" s="6">
        <f t="shared" si="4"/>
        <v>722047.24239999999</v>
      </c>
      <c r="I4" s="6">
        <f t="shared" si="4"/>
        <v>16410.1646</v>
      </c>
      <c r="J4" s="6">
        <f t="shared" si="4"/>
        <v>80820.060654999994</v>
      </c>
      <c r="K4" s="6">
        <f t="shared" si="4"/>
        <v>1230.7623450000001</v>
      </c>
    </row>
    <row r="8" spans="1:57" x14ac:dyDescent="0.25">
      <c r="I8" s="6">
        <f>I4+K4</f>
        <v>17640.926944999999</v>
      </c>
    </row>
  </sheetData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DD07-5E31-4A57-B5EB-1294FA44363F}">
  <dimension ref="A1:BA4"/>
  <sheetViews>
    <sheetView workbookViewId="0">
      <selection activeCell="G4" sqref="G4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44974.68041666667</v>
      </c>
      <c r="C2" s="2" t="s">
        <v>54</v>
      </c>
      <c r="D2" s="2" t="s">
        <v>53</v>
      </c>
      <c r="E2" s="2" t="s">
        <v>55</v>
      </c>
      <c r="F2" s="2" t="s">
        <v>56</v>
      </c>
      <c r="G2" s="2">
        <v>6508.23</v>
      </c>
      <c r="H2" s="2" t="s">
        <v>57</v>
      </c>
      <c r="I2" s="3">
        <v>44974.677974537037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60</v>
      </c>
      <c r="P2" s="2" t="s">
        <v>61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66</v>
      </c>
      <c r="AC2" s="2" t="s">
        <v>67</v>
      </c>
      <c r="AD2" s="2" t="s">
        <v>68</v>
      </c>
      <c r="AE2" s="2" t="s">
        <v>57</v>
      </c>
      <c r="AF2" s="2" t="s">
        <v>64</v>
      </c>
      <c r="AG2" s="2" t="s">
        <v>69</v>
      </c>
      <c r="AH2" s="2" t="s">
        <v>64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  <row r="3" spans="1:53" x14ac:dyDescent="0.25">
      <c r="A3" s="2" t="s">
        <v>53</v>
      </c>
      <c r="B3" s="3">
        <v>44974.661446759259</v>
      </c>
      <c r="C3" s="2" t="s">
        <v>71</v>
      </c>
      <c r="D3" s="2" t="s">
        <v>53</v>
      </c>
      <c r="E3" s="2" t="s">
        <v>72</v>
      </c>
      <c r="F3" s="2" t="s">
        <v>73</v>
      </c>
      <c r="G3" s="2">
        <v>65670</v>
      </c>
      <c r="H3" s="2" t="s">
        <v>74</v>
      </c>
      <c r="I3" s="3">
        <v>44974.658217592594</v>
      </c>
      <c r="J3" s="2" t="s">
        <v>53</v>
      </c>
      <c r="K3" s="2" t="s">
        <v>53</v>
      </c>
      <c r="L3" s="2" t="s">
        <v>58</v>
      </c>
      <c r="M3" s="2" t="s">
        <v>59</v>
      </c>
      <c r="N3" s="2" t="s">
        <v>53</v>
      </c>
      <c r="O3" s="2" t="s">
        <v>60</v>
      </c>
      <c r="P3" s="2" t="s">
        <v>61</v>
      </c>
      <c r="Q3" s="2" t="s">
        <v>53</v>
      </c>
      <c r="R3" s="2" t="s">
        <v>62</v>
      </c>
      <c r="S3" s="2" t="s">
        <v>63</v>
      </c>
      <c r="T3" s="2" t="s">
        <v>62</v>
      </c>
      <c r="U3" s="2" t="s">
        <v>63</v>
      </c>
      <c r="V3" s="2" t="s">
        <v>75</v>
      </c>
      <c r="W3" s="2" t="s">
        <v>65</v>
      </c>
      <c r="X3" s="2" t="s">
        <v>53</v>
      </c>
      <c r="Y3" s="2" t="s">
        <v>53</v>
      </c>
      <c r="Z3" s="2" t="s">
        <v>53</v>
      </c>
      <c r="AA3" s="2">
        <v>1</v>
      </c>
      <c r="AB3" s="2" t="s">
        <v>66</v>
      </c>
      <c r="AC3" s="2" t="s">
        <v>67</v>
      </c>
      <c r="AD3" s="2" t="s">
        <v>76</v>
      </c>
      <c r="AE3" s="2" t="s">
        <v>74</v>
      </c>
      <c r="AF3" s="2" t="s">
        <v>75</v>
      </c>
      <c r="AG3" s="2" t="s">
        <v>69</v>
      </c>
      <c r="AH3" s="2" t="s">
        <v>75</v>
      </c>
      <c r="AI3" s="2" t="s">
        <v>53</v>
      </c>
      <c r="AJ3" s="2" t="s">
        <v>53</v>
      </c>
      <c r="AK3" s="2" t="s">
        <v>53</v>
      </c>
      <c r="AL3" s="2" t="s">
        <v>71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V3" s="2" t="s">
        <v>70</v>
      </c>
      <c r="AZ3" s="2" t="s">
        <v>53</v>
      </c>
      <c r="BA3" s="2" t="s">
        <v>53</v>
      </c>
    </row>
    <row r="4" spans="1:53" x14ac:dyDescent="0.25">
      <c r="G4">
        <f>SUM(G2:G3)</f>
        <v>72178.23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3532-7B26-47D4-B0D2-090E713AF9C1}">
  <dimension ref="A1:BA2"/>
  <sheetViews>
    <sheetView workbookViewId="0">
      <selection activeCell="I9" sqref="I9"/>
    </sheetView>
  </sheetViews>
  <sheetFormatPr defaultRowHeight="15" x14ac:dyDescent="0.25"/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44974.432650462964</v>
      </c>
      <c r="C2" s="2" t="s">
        <v>54</v>
      </c>
      <c r="D2" s="2" t="s">
        <v>53</v>
      </c>
      <c r="E2" s="2" t="s">
        <v>77</v>
      </c>
      <c r="F2" s="2" t="s">
        <v>56</v>
      </c>
      <c r="G2" s="2">
        <v>814000</v>
      </c>
      <c r="H2" s="2" t="s">
        <v>78</v>
      </c>
      <c r="I2" s="3">
        <v>44974.390775462962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79</v>
      </c>
      <c r="P2" s="2" t="s">
        <v>80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81</v>
      </c>
      <c r="W2" s="2" t="s">
        <v>82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83</v>
      </c>
      <c r="AC2" s="2" t="s">
        <v>67</v>
      </c>
      <c r="AD2" s="2" t="s">
        <v>84</v>
      </c>
      <c r="AE2" s="2" t="s">
        <v>78</v>
      </c>
      <c r="AF2" s="2" t="s">
        <v>85</v>
      </c>
      <c r="AG2" s="2" t="s">
        <v>69</v>
      </c>
      <c r="AH2" s="2" t="s">
        <v>86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70</v>
      </c>
      <c r="AZ2" s="2" t="s">
        <v>53</v>
      </c>
      <c r="BA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RETAILER</vt:lpstr>
      <vt:lpstr>MDA</vt:lpstr>
      <vt:lpstr>Stanbic IBTC BANK PLC</vt:lpstr>
      <vt:lpstr>FIRST BANK OF NIGERIA 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Oluwatosin Oyintare Ojerinde</cp:lastModifiedBy>
  <dcterms:created xsi:type="dcterms:W3CDTF">2023-02-18T09:03:17Z</dcterms:created>
  <dcterms:modified xsi:type="dcterms:W3CDTF">2023-02-20T07:21:10Z</dcterms:modified>
</cp:coreProperties>
</file>