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9395" windowHeight="11430" activeTab="1"/>
  </bookViews>
  <sheets>
    <sheet name="氢能源" sheetId="1" r:id="rId1"/>
    <sheet name="Chatgpt" sheetId="2" r:id="rId2"/>
  </sheets>
  <calcPr calcId="0"/>
</workbook>
</file>

<file path=xl/calcChain.xml><?xml version="1.0" encoding="utf-8"?>
<calcChain xmlns="http://schemas.openxmlformats.org/spreadsheetml/2006/main">
  <c r="A109" i="2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2" i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</calcChain>
</file>

<file path=xl/sharedStrings.xml><?xml version="1.0" encoding="utf-8"?>
<sst xmlns="http://schemas.openxmlformats.org/spreadsheetml/2006/main" count="6176" uniqueCount="2103">
  <si>
    <t>代码</t>
  </si>
  <si>
    <t>名称</t>
  </si>
  <si>
    <t>涨幅%</t>
  </si>
  <si>
    <t>现价</t>
  </si>
  <si>
    <t>涨跌</t>
  </si>
  <si>
    <t>买价</t>
  </si>
  <si>
    <t>卖价</t>
  </si>
  <si>
    <t>总量</t>
  </si>
  <si>
    <t>现量</t>
  </si>
  <si>
    <t>涨速%</t>
  </si>
  <si>
    <t>换手%</t>
  </si>
  <si>
    <t>今开</t>
  </si>
  <si>
    <t>最高</t>
  </si>
  <si>
    <t>最低</t>
  </si>
  <si>
    <t>昨收</t>
  </si>
  <si>
    <t>市盈(动)</t>
  </si>
  <si>
    <t>总金额</t>
  </si>
  <si>
    <t>量比</t>
  </si>
  <si>
    <t>细分行业</t>
  </si>
  <si>
    <t>地区</t>
  </si>
  <si>
    <t>振幅%</t>
  </si>
  <si>
    <t>均价</t>
  </si>
  <si>
    <t>内盘</t>
  </si>
  <si>
    <t>外盘</t>
  </si>
  <si>
    <t>内外比</t>
  </si>
  <si>
    <t>买量</t>
  </si>
  <si>
    <t>卖量</t>
  </si>
  <si>
    <t>未匹配量</t>
  </si>
  <si>
    <t>开盘金额</t>
  </si>
  <si>
    <t>开盘换手Z</t>
  </si>
  <si>
    <t>封成比</t>
  </si>
  <si>
    <t>封单额</t>
  </si>
  <si>
    <t>流通股(亿)</t>
  </si>
  <si>
    <t>流通市值</t>
  </si>
  <si>
    <t>AB股总市值</t>
  </si>
  <si>
    <t>强弱度%</t>
  </si>
  <si>
    <t>活跃度</t>
  </si>
  <si>
    <t>笔均量</t>
  </si>
  <si>
    <t>笔换手%</t>
  </si>
  <si>
    <t>连涨天</t>
  </si>
  <si>
    <t>昨涨幅%</t>
  </si>
  <si>
    <t>3日涨幅%</t>
  </si>
  <si>
    <t>20日涨幅%</t>
  </si>
  <si>
    <t>60日涨幅%</t>
  </si>
  <si>
    <t>年初至今%</t>
  </si>
  <si>
    <t>年涨停天</t>
  </si>
  <si>
    <t>换手Z</t>
  </si>
  <si>
    <t>流通市值Z</t>
  </si>
  <si>
    <t>市盈(TTM)</t>
  </si>
  <si>
    <t>市盈(静)</t>
  </si>
  <si>
    <t>贝塔系数</t>
  </si>
  <si>
    <t>近日指标提示</t>
  </si>
  <si>
    <t>短期形态</t>
  </si>
  <si>
    <t>中期形态</t>
  </si>
  <si>
    <t>长期形态</t>
  </si>
  <si>
    <t>开盘%</t>
  </si>
  <si>
    <t>最高%</t>
  </si>
  <si>
    <t>最低%</t>
  </si>
  <si>
    <t>均涨幅%</t>
  </si>
  <si>
    <t>实体涨幅%</t>
  </si>
  <si>
    <t>回头波%</t>
  </si>
  <si>
    <t>攻击波%</t>
  </si>
  <si>
    <t>财务更新</t>
  </si>
  <si>
    <t>上市日期</t>
  </si>
  <si>
    <t>总股本(亿)</t>
  </si>
  <si>
    <t>B/A股(亿)</t>
  </si>
  <si>
    <t>H股(亿)</t>
  </si>
  <si>
    <t>总资产(亿)</t>
  </si>
  <si>
    <t>净资产(亿)</t>
  </si>
  <si>
    <t>少数股权(亿)</t>
  </si>
  <si>
    <t>资产负债率%</t>
  </si>
  <si>
    <t>流动资产(亿)</t>
  </si>
  <si>
    <t>固定资产(亿)</t>
  </si>
  <si>
    <t>无形资产(亿)</t>
  </si>
  <si>
    <t>流动负债(亿)</t>
  </si>
  <si>
    <t>货币资金(亿)</t>
  </si>
  <si>
    <t>存货(亿)</t>
  </si>
  <si>
    <t>应收账款(亿)</t>
  </si>
  <si>
    <t>合同负债(亿)</t>
  </si>
  <si>
    <t>资本公积金(亿)</t>
  </si>
  <si>
    <t>营业收入(亿)</t>
  </si>
  <si>
    <t>营业成本(亿)</t>
  </si>
  <si>
    <t>营业利润(亿)</t>
  </si>
  <si>
    <t>投资收益(亿)</t>
  </si>
  <si>
    <t>利润总额(亿)</t>
  </si>
  <si>
    <t>税后利润(亿)</t>
  </si>
  <si>
    <t>净利润(亿)</t>
  </si>
  <si>
    <t>扣非净利润(亿)</t>
  </si>
  <si>
    <t>未分利润(亿)</t>
  </si>
  <si>
    <t>经营现金流(亿)</t>
  </si>
  <si>
    <t>总现金流(亿)</t>
  </si>
  <si>
    <t>股东人数</t>
  </si>
  <si>
    <t>人均持股</t>
  </si>
  <si>
    <t>人均市值</t>
  </si>
  <si>
    <t>利润同比%</t>
  </si>
  <si>
    <t>收入同比%</t>
  </si>
  <si>
    <t>市净率</t>
  </si>
  <si>
    <t>市现率</t>
  </si>
  <si>
    <t>市销率</t>
  </si>
  <si>
    <t>股息率%</t>
  </si>
  <si>
    <t>每股收益</t>
  </si>
  <si>
    <t>每股净资</t>
  </si>
  <si>
    <t>每股公积</t>
  </si>
  <si>
    <t>每股未分配</t>
  </si>
  <si>
    <t>每股现金流</t>
  </si>
  <si>
    <t>权益比%</t>
  </si>
  <si>
    <t>净益率%</t>
  </si>
  <si>
    <t>毛利率%</t>
  </si>
  <si>
    <t>营业利润率%</t>
  </si>
  <si>
    <t>净利润率%</t>
  </si>
  <si>
    <t>研发费用(亿)</t>
  </si>
  <si>
    <t>员工人数</t>
  </si>
  <si>
    <t>交易代码</t>
  </si>
  <si>
    <t>自选日</t>
  </si>
  <si>
    <t>自选价</t>
  </si>
  <si>
    <t>自选收益%</t>
  </si>
  <si>
    <t>深圳能源</t>
  </si>
  <si>
    <t>火力发电</t>
  </si>
  <si>
    <t>深圳</t>
  </si>
  <si>
    <t xml:space="preserve">--  </t>
  </si>
  <si>
    <t xml:space="preserve">        303.52亿</t>
  </si>
  <si>
    <t xml:space="preserve">         78.84亿</t>
  </si>
  <si>
    <t>空头排列</t>
  </si>
  <si>
    <t>5.73万</t>
  </si>
  <si>
    <t>0.370㈡</t>
  </si>
  <si>
    <t xml:space="preserve">   3.95㈡</t>
  </si>
  <si>
    <t>中集集团</t>
  </si>
  <si>
    <t>金属制品</t>
  </si>
  <si>
    <t xml:space="preserve">        163.40亿</t>
  </si>
  <si>
    <t xml:space="preserve">        163.49亿</t>
  </si>
  <si>
    <t xml:space="preserve">        126.12亿</t>
  </si>
  <si>
    <t>均线粘合</t>
  </si>
  <si>
    <t>10.63万</t>
  </si>
  <si>
    <t>0.070㈡</t>
  </si>
  <si>
    <t xml:space="preserve">   0.84㈡</t>
  </si>
  <si>
    <t>潍柴动力</t>
  </si>
  <si>
    <t>底盘与发动机系统</t>
  </si>
  <si>
    <t>山东</t>
  </si>
  <si>
    <t xml:space="preserve">        632.72亿</t>
  </si>
  <si>
    <t xml:space="preserve">        849.97亿</t>
  </si>
  <si>
    <t xml:space="preserve">        621.27亿</t>
  </si>
  <si>
    <t>平台整理</t>
  </si>
  <si>
    <t>17.74万</t>
  </si>
  <si>
    <t>0.450㈡</t>
  </si>
  <si>
    <t xml:space="preserve">   5.06㈡</t>
  </si>
  <si>
    <t>穗恒运Ａ</t>
  </si>
  <si>
    <t>广东</t>
  </si>
  <si>
    <t xml:space="preserve">         53.52亿</t>
  </si>
  <si>
    <t xml:space="preserve">         22.51亿</t>
  </si>
  <si>
    <t>8.07万</t>
  </si>
  <si>
    <t>0.170㈡</t>
  </si>
  <si>
    <t xml:space="preserve">   2.76㈡</t>
  </si>
  <si>
    <t>创元科技</t>
  </si>
  <si>
    <t>大气治理</t>
  </si>
  <si>
    <t>江苏</t>
  </si>
  <si>
    <t xml:space="preserve">         39.17亿</t>
  </si>
  <si>
    <t xml:space="preserve">         39.55亿</t>
  </si>
  <si>
    <t xml:space="preserve">         25.10亿</t>
  </si>
  <si>
    <t>9.32万</t>
  </si>
  <si>
    <t>0.220㈡</t>
  </si>
  <si>
    <t xml:space="preserve">   3.93㈡</t>
  </si>
  <si>
    <t>泰山石油</t>
  </si>
  <si>
    <t>石油贸易</t>
  </si>
  <si>
    <t xml:space="preserve">         22.23亿</t>
  </si>
  <si>
    <t xml:space="preserve">         29.47亿</t>
  </si>
  <si>
    <t>KDJ金叉</t>
  </si>
  <si>
    <t>5.97万</t>
  </si>
  <si>
    <t>0.030㈡</t>
  </si>
  <si>
    <t xml:space="preserve">   1.40㈡</t>
  </si>
  <si>
    <t>渝三峡Ａ</t>
  </si>
  <si>
    <t>涂料油墨</t>
  </si>
  <si>
    <t>重庆</t>
  </si>
  <si>
    <t xml:space="preserve">         25.19亿</t>
  </si>
  <si>
    <t xml:space="preserve">         14.98亿</t>
  </si>
  <si>
    <t>4.88万</t>
  </si>
  <si>
    <t>-0.040㈡</t>
  </si>
  <si>
    <t xml:space="preserve">  -1.48㈡</t>
  </si>
  <si>
    <t>海马汽车</t>
  </si>
  <si>
    <t>综合乘用车</t>
  </si>
  <si>
    <t>海南</t>
  </si>
  <si>
    <t xml:space="preserve">         68.64亿</t>
  </si>
  <si>
    <t xml:space="preserve">         68.75亿</t>
  </si>
  <si>
    <t xml:space="preserve">         44.96亿</t>
  </si>
  <si>
    <t>4.29万</t>
  </si>
  <si>
    <t xml:space="preserve">  -3.13㈡</t>
  </si>
  <si>
    <t>威孚高科</t>
  </si>
  <si>
    <t xml:space="preserve">        138.36亿</t>
  </si>
  <si>
    <t xml:space="preserve">        168.33亿</t>
  </si>
  <si>
    <t xml:space="preserve">         84.75亿</t>
  </si>
  <si>
    <t>EXPMA死叉</t>
  </si>
  <si>
    <t>15.99万</t>
  </si>
  <si>
    <t>0.980㈡</t>
  </si>
  <si>
    <t xml:space="preserve">   5.12㈡</t>
  </si>
  <si>
    <t>建投能源</t>
  </si>
  <si>
    <t>河北</t>
  </si>
  <si>
    <t xml:space="preserve">         62.13亿</t>
  </si>
  <si>
    <t xml:space="preserve">        102.12亿</t>
  </si>
  <si>
    <t xml:space="preserve">         35.09亿</t>
  </si>
  <si>
    <t>MACD死叉</t>
  </si>
  <si>
    <t>4.86万</t>
  </si>
  <si>
    <t>0.050㈡</t>
  </si>
  <si>
    <t xml:space="preserve">   0.86㈡</t>
  </si>
  <si>
    <t>中油资本</t>
  </si>
  <si>
    <t>金融控股</t>
  </si>
  <si>
    <t>新疆</t>
  </si>
  <si>
    <t xml:space="preserve">        836.91亿</t>
  </si>
  <si>
    <t xml:space="preserve">        159.62亿</t>
  </si>
  <si>
    <t xml:space="preserve">-- -- </t>
  </si>
  <si>
    <t>8.27万</t>
  </si>
  <si>
    <t>0.310㈡</t>
  </si>
  <si>
    <t>长安汽车</t>
  </si>
  <si>
    <t xml:space="preserve">       1027.91亿</t>
  </si>
  <si>
    <t xml:space="preserve">       1333.16亿</t>
  </si>
  <si>
    <t xml:space="preserve">        599.88亿</t>
  </si>
  <si>
    <t>12.51万</t>
  </si>
  <si>
    <t>0.780㈡</t>
  </si>
  <si>
    <t xml:space="preserve">  11.26㈡</t>
  </si>
  <si>
    <t>英 力 特</t>
  </si>
  <si>
    <t>氯碱</t>
  </si>
  <si>
    <t>宁夏</t>
  </si>
  <si>
    <t xml:space="preserve">         26.04亿</t>
  </si>
  <si>
    <t xml:space="preserve">         26.11亿</t>
  </si>
  <si>
    <t xml:space="preserve">         12.69亿</t>
  </si>
  <si>
    <t>4.23万</t>
  </si>
  <si>
    <t>-0.980㈡</t>
  </si>
  <si>
    <t xml:space="preserve"> -15.12㈡</t>
  </si>
  <si>
    <t>中南股份</t>
  </si>
  <si>
    <t>长材</t>
  </si>
  <si>
    <t xml:space="preserve">         70.53亿</t>
  </si>
  <si>
    <t xml:space="preserve">         33.18亿</t>
  </si>
  <si>
    <t>3.67万</t>
  </si>
  <si>
    <t>0.001㈡</t>
  </si>
  <si>
    <t xml:space="preserve">   0.03㈡</t>
  </si>
  <si>
    <t>美锦能源</t>
  </si>
  <si>
    <t>焦炭加工</t>
  </si>
  <si>
    <t>山西</t>
  </si>
  <si>
    <t xml:space="preserve">        278.75亿</t>
  </si>
  <si>
    <t xml:space="preserve">        303.72亿</t>
  </si>
  <si>
    <t xml:space="preserve">        167.78亿</t>
  </si>
  <si>
    <t>4.94万</t>
  </si>
  <si>
    <t>0.090㈡</t>
  </si>
  <si>
    <t xml:space="preserve">   2.49㈡</t>
  </si>
  <si>
    <t>冰轮环境</t>
  </si>
  <si>
    <t>制冷空调设备</t>
  </si>
  <si>
    <t xml:space="preserve">        110.46亿</t>
  </si>
  <si>
    <t xml:space="preserve">        113.02亿</t>
  </si>
  <si>
    <t xml:space="preserve">         70.56亿</t>
  </si>
  <si>
    <t>MACD金叉</t>
  </si>
  <si>
    <t>28.08万</t>
  </si>
  <si>
    <t>0.500㈡</t>
  </si>
  <si>
    <t xml:space="preserve">   7.24㈡</t>
  </si>
  <si>
    <t>航锦科技</t>
  </si>
  <si>
    <t>辽宁</t>
  </si>
  <si>
    <t xml:space="preserve">        218.99亿</t>
  </si>
  <si>
    <t xml:space="preserve">        219.57亿</t>
  </si>
  <si>
    <t xml:space="preserve">        159.39亿</t>
  </si>
  <si>
    <t>KDJ死叉</t>
  </si>
  <si>
    <t>49.87万</t>
  </si>
  <si>
    <t xml:space="preserve">   1.67㈡</t>
  </si>
  <si>
    <t>石化机械</t>
  </si>
  <si>
    <t>能源及重型设备</t>
  </si>
  <si>
    <t>湖北</t>
  </si>
  <si>
    <t xml:space="preserve">         63.24亿</t>
  </si>
  <si>
    <t xml:space="preserve">         66.90亿</t>
  </si>
  <si>
    <t xml:space="preserve">         31.27亿</t>
  </si>
  <si>
    <t>10.93万</t>
  </si>
  <si>
    <t xml:space="preserve">   2.15㈡</t>
  </si>
  <si>
    <t>吉电股份</t>
  </si>
  <si>
    <t>吉林</t>
  </si>
  <si>
    <t xml:space="preserve">        120.08亿</t>
  </si>
  <si>
    <t xml:space="preserve">        137.00亿</t>
  </si>
  <si>
    <t xml:space="preserve">         90.41亿</t>
  </si>
  <si>
    <t>5.25万</t>
  </si>
  <si>
    <t>0.320㈡</t>
  </si>
  <si>
    <t xml:space="preserve">   7.39㈡</t>
  </si>
  <si>
    <t>中国重汽</t>
  </si>
  <si>
    <t>商用载货车</t>
  </si>
  <si>
    <t xml:space="preserve">        193.60亿</t>
  </si>
  <si>
    <t xml:space="preserve">        193.62亿</t>
  </si>
  <si>
    <t xml:space="preserve">         93.67亿</t>
  </si>
  <si>
    <t>22.96万</t>
  </si>
  <si>
    <t>0.420㈡</t>
  </si>
  <si>
    <t xml:space="preserve">   3.51㈡</t>
  </si>
  <si>
    <t>中通客车</t>
  </si>
  <si>
    <t>商用载客车</t>
  </si>
  <si>
    <t xml:space="preserve">         57.22亿</t>
  </si>
  <si>
    <t xml:space="preserve">         38.31亿</t>
  </si>
  <si>
    <t>3.24万</t>
  </si>
  <si>
    <t xml:space="preserve">   1.90㈡</t>
  </si>
  <si>
    <t>安泰科技</t>
  </si>
  <si>
    <t>其他金属新材料</t>
  </si>
  <si>
    <t>北京</t>
  </si>
  <si>
    <t xml:space="preserve">         96.73亿</t>
  </si>
  <si>
    <t xml:space="preserve">         98.95亿</t>
  </si>
  <si>
    <t xml:space="preserve">         61.91亿</t>
  </si>
  <si>
    <t>9.20万</t>
  </si>
  <si>
    <t>0.150㈡</t>
  </si>
  <si>
    <t xml:space="preserve">   3.14㈡</t>
  </si>
  <si>
    <t>诚志股份</t>
  </si>
  <si>
    <t>煤化工</t>
  </si>
  <si>
    <t>江西</t>
  </si>
  <si>
    <t xml:space="preserve">         94.91亿</t>
  </si>
  <si>
    <t xml:space="preserve">         44.26亿</t>
  </si>
  <si>
    <t>跌破BOLL下轨</t>
  </si>
  <si>
    <t>10.27万</t>
  </si>
  <si>
    <t>-0.030㈡</t>
  </si>
  <si>
    <t xml:space="preserve">  -0.21㈡</t>
  </si>
  <si>
    <t>宗申动力</t>
  </si>
  <si>
    <t>其他通用设备</t>
  </si>
  <si>
    <t xml:space="preserve">         60.88亿</t>
  </si>
  <si>
    <t xml:space="preserve">         78.21亿</t>
  </si>
  <si>
    <t xml:space="preserve">         46.20亿</t>
  </si>
  <si>
    <t>7.05万</t>
  </si>
  <si>
    <t>0.230㈡</t>
  </si>
  <si>
    <t xml:space="preserve">   5.48㈡</t>
  </si>
  <si>
    <t>鸿达兴业</t>
  </si>
  <si>
    <t xml:space="preserve">         57.35亿</t>
  </si>
  <si>
    <t xml:space="preserve">         57.76亿</t>
  </si>
  <si>
    <t xml:space="preserve">         46.90亿</t>
  </si>
  <si>
    <t>2.99万</t>
  </si>
  <si>
    <t>-0.150㈡</t>
  </si>
  <si>
    <t xml:space="preserve">  -4.87㈡</t>
  </si>
  <si>
    <t>横店东磁</t>
  </si>
  <si>
    <t>磁性材料</t>
  </si>
  <si>
    <t>浙江</t>
  </si>
  <si>
    <t xml:space="preserve">        262.10亿</t>
  </si>
  <si>
    <t xml:space="preserve">        265.80亿</t>
  </si>
  <si>
    <t xml:space="preserve">        112.89亿</t>
  </si>
  <si>
    <t>12.93万</t>
  </si>
  <si>
    <t>0.750㈡</t>
  </si>
  <si>
    <t xml:space="preserve">  14.44㈡</t>
  </si>
  <si>
    <t>中钢天源</t>
  </si>
  <si>
    <t>安徽</t>
  </si>
  <si>
    <t xml:space="preserve">         65.74亿</t>
  </si>
  <si>
    <t xml:space="preserve">         66.87亿</t>
  </si>
  <si>
    <t xml:space="preserve">         43.77亿</t>
  </si>
  <si>
    <t>11.68万</t>
  </si>
  <si>
    <t xml:space="preserve">   5.74㈡</t>
  </si>
  <si>
    <t>粤 水 电</t>
  </si>
  <si>
    <t>基建工程</t>
  </si>
  <si>
    <t xml:space="preserve">         66.72亿</t>
  </si>
  <si>
    <t xml:space="preserve">        208.37亿</t>
  </si>
  <si>
    <t xml:space="preserve">         41.81亿</t>
  </si>
  <si>
    <t>4.40万</t>
  </si>
  <si>
    <t>0.180㈡</t>
  </si>
  <si>
    <t xml:space="preserve">   4.98㈡</t>
  </si>
  <si>
    <t>中材科技</t>
  </si>
  <si>
    <t>玻纤制造</t>
  </si>
  <si>
    <t xml:space="preserve">        345.02亿</t>
  </si>
  <si>
    <t xml:space="preserve">        137.19亿</t>
  </si>
  <si>
    <t>16.13万</t>
  </si>
  <si>
    <t>0.830㈡</t>
  </si>
  <si>
    <t xml:space="preserve">   7.92㈡</t>
  </si>
  <si>
    <t>金智科技</t>
  </si>
  <si>
    <t>电网自动化</t>
  </si>
  <si>
    <t xml:space="preserve">         42.01亿</t>
  </si>
  <si>
    <t xml:space="preserve">         42.49亿</t>
  </si>
  <si>
    <t xml:space="preserve">         29.08亿</t>
  </si>
  <si>
    <t>5.50万</t>
  </si>
  <si>
    <t xml:space="preserve">   1.28㈡</t>
  </si>
  <si>
    <t>银轮股份</t>
  </si>
  <si>
    <t xml:space="preserve">        142.25亿</t>
  </si>
  <si>
    <t xml:space="preserve">        151.39亿</t>
  </si>
  <si>
    <t xml:space="preserve">        133.58亿</t>
  </si>
  <si>
    <t>52.95万</t>
  </si>
  <si>
    <t>0.360㈡</t>
  </si>
  <si>
    <t xml:space="preserve">   5.62㈡</t>
  </si>
  <si>
    <t>东华科技</t>
  </si>
  <si>
    <t>化学工程</t>
  </si>
  <si>
    <t xml:space="preserve">         48.10亿</t>
  </si>
  <si>
    <t xml:space="preserve">         63.31亿</t>
  </si>
  <si>
    <t xml:space="preserve">         19.77亿</t>
  </si>
  <si>
    <t>5.63万</t>
  </si>
  <si>
    <t>0.290㈡</t>
  </si>
  <si>
    <t xml:space="preserve">   5.28㈡</t>
  </si>
  <si>
    <t>宝武镁业</t>
  </si>
  <si>
    <t>其他金属</t>
  </si>
  <si>
    <t xml:space="preserve">        110.21亿</t>
  </si>
  <si>
    <t xml:space="preserve">        140.13亿</t>
  </si>
  <si>
    <t xml:space="preserve">         86.55亿</t>
  </si>
  <si>
    <t>20.39万</t>
  </si>
  <si>
    <t>0.190㈡</t>
  </si>
  <si>
    <t xml:space="preserve">   3.04㈡</t>
  </si>
  <si>
    <t>东华能源</t>
  </si>
  <si>
    <t>其他石化</t>
  </si>
  <si>
    <t xml:space="preserve">        146.09亿</t>
  </si>
  <si>
    <t xml:space="preserve">        157.61亿</t>
  </si>
  <si>
    <t xml:space="preserve">         88.73亿</t>
  </si>
  <si>
    <t>22.55万</t>
  </si>
  <si>
    <t xml:space="preserve">   0.82㈡</t>
  </si>
  <si>
    <t>大洋电机</t>
  </si>
  <si>
    <t>电机制造</t>
  </si>
  <si>
    <t xml:space="preserve">         93.84亿</t>
  </si>
  <si>
    <t xml:space="preserve">        126.03亿</t>
  </si>
  <si>
    <t xml:space="preserve">         82.25亿</t>
  </si>
  <si>
    <t>6.80万</t>
  </si>
  <si>
    <t>0.160㈡</t>
  </si>
  <si>
    <t xml:space="preserve">   4.50㈡</t>
  </si>
  <si>
    <t>海陆重工</t>
  </si>
  <si>
    <t>其他发电设备</t>
  </si>
  <si>
    <t xml:space="preserve">         34.35亿</t>
  </si>
  <si>
    <t xml:space="preserve">         44.56亿</t>
  </si>
  <si>
    <t xml:space="preserve">         32.69亿</t>
  </si>
  <si>
    <t>7.71万</t>
  </si>
  <si>
    <t xml:space="preserve">   4.51㈡</t>
  </si>
  <si>
    <t>华昌化工</t>
  </si>
  <si>
    <t>复合肥</t>
  </si>
  <si>
    <t xml:space="preserve">         66.32亿</t>
  </si>
  <si>
    <t xml:space="preserve">         67.33亿</t>
  </si>
  <si>
    <t xml:space="preserve">         39.78亿</t>
  </si>
  <si>
    <t>5.99万</t>
  </si>
  <si>
    <t xml:space="preserve">   6.68㈡</t>
  </si>
  <si>
    <t>洪涛股份</t>
  </si>
  <si>
    <t>装修装饰</t>
  </si>
  <si>
    <t xml:space="preserve">         22.45亿</t>
  </si>
  <si>
    <t xml:space="preserve">         27.40亿</t>
  </si>
  <si>
    <t xml:space="preserve">         21.01亿</t>
  </si>
  <si>
    <t>3.97万</t>
  </si>
  <si>
    <t>-0.090㈡</t>
  </si>
  <si>
    <t xml:space="preserve">  -5.60㈡</t>
  </si>
  <si>
    <t>英威腾</t>
  </si>
  <si>
    <t>工业控制设备</t>
  </si>
  <si>
    <t xml:space="preserve">         69.87亿</t>
  </si>
  <si>
    <t xml:space="preserve">         78.93亿</t>
  </si>
  <si>
    <t xml:space="preserve">         68.35亿</t>
  </si>
  <si>
    <t>底部反转</t>
  </si>
  <si>
    <t>10.08万</t>
  </si>
  <si>
    <t>0.280㈡</t>
  </si>
  <si>
    <t xml:space="preserve">   9.01㈡</t>
  </si>
  <si>
    <t>北京科锐</t>
  </si>
  <si>
    <t>配电设备</t>
  </si>
  <si>
    <t xml:space="preserve">         33.30亿</t>
  </si>
  <si>
    <t xml:space="preserve">         34.12亿</t>
  </si>
  <si>
    <t xml:space="preserve">         20.43亿</t>
  </si>
  <si>
    <t>3.84万</t>
  </si>
  <si>
    <t>-0.060㈡</t>
  </si>
  <si>
    <t xml:space="preserve">  -1.66㈡</t>
  </si>
  <si>
    <t>永安药业</t>
  </si>
  <si>
    <t>原料药</t>
  </si>
  <si>
    <t xml:space="preserve">         25.00亿</t>
  </si>
  <si>
    <t xml:space="preserve">         30.18亿</t>
  </si>
  <si>
    <t xml:space="preserve">         22.30亿</t>
  </si>
  <si>
    <t>多头排列</t>
  </si>
  <si>
    <t>7.46万</t>
  </si>
  <si>
    <t xml:space="preserve">   2.74㈡</t>
  </si>
  <si>
    <t>天原股份</t>
  </si>
  <si>
    <t>四川</t>
  </si>
  <si>
    <t xml:space="preserve">         56.83亿</t>
  </si>
  <si>
    <t xml:space="preserve">         72.89亿</t>
  </si>
  <si>
    <t xml:space="preserve">         43.86亿</t>
  </si>
  <si>
    <t>6.82万</t>
  </si>
  <si>
    <t>0.010㈡</t>
  </si>
  <si>
    <t xml:space="preserve">   0.13㈡</t>
  </si>
  <si>
    <t>齐翔腾达</t>
  </si>
  <si>
    <t>有机化工原料</t>
  </si>
  <si>
    <t xml:space="preserve">        177.44亿</t>
  </si>
  <si>
    <t xml:space="preserve">        182.51亿</t>
  </si>
  <si>
    <t xml:space="preserve">         78.69亿</t>
  </si>
  <si>
    <t>11.38万</t>
  </si>
  <si>
    <t xml:space="preserve">   0.15㈡</t>
  </si>
  <si>
    <t>康盛股份</t>
  </si>
  <si>
    <t>家电零部件</t>
  </si>
  <si>
    <t xml:space="preserve">         33.64亿</t>
  </si>
  <si>
    <t xml:space="preserve">         24.34亿</t>
  </si>
  <si>
    <t>4.74万</t>
  </si>
  <si>
    <t>0.020㈡</t>
  </si>
  <si>
    <t xml:space="preserve">   1.50㈡</t>
  </si>
  <si>
    <t>尤夫股份</t>
  </si>
  <si>
    <t>涤纶</t>
  </si>
  <si>
    <t xml:space="preserve">         56.30亿</t>
  </si>
  <si>
    <t xml:space="preserve">         56.37亿</t>
  </si>
  <si>
    <t xml:space="preserve">         22.50亿</t>
  </si>
  <si>
    <t>19.56万</t>
  </si>
  <si>
    <t>-0.020㈡</t>
  </si>
  <si>
    <t xml:space="preserve">  -1.97㈡</t>
  </si>
  <si>
    <t>杭氧股份</t>
  </si>
  <si>
    <t>其他专用设备</t>
  </si>
  <si>
    <t xml:space="preserve">        313.07亿</t>
  </si>
  <si>
    <t xml:space="preserve">        319.60亿</t>
  </si>
  <si>
    <t xml:space="preserve">        142.68亿</t>
  </si>
  <si>
    <t>61.93万</t>
  </si>
  <si>
    <t>0.530㈡</t>
  </si>
  <si>
    <t xml:space="preserve">   6.28㈡</t>
  </si>
  <si>
    <t>江苏神通</t>
  </si>
  <si>
    <t>机械基础件</t>
  </si>
  <si>
    <t xml:space="preserve">         49.47亿</t>
  </si>
  <si>
    <t xml:space="preserve">         53.55亿</t>
  </si>
  <si>
    <t xml:space="preserve">         34.62亿</t>
  </si>
  <si>
    <t>15.16万</t>
  </si>
  <si>
    <t>0.250㈡</t>
  </si>
  <si>
    <t xml:space="preserve">   4.11㈡</t>
  </si>
  <si>
    <t>中原内配</t>
  </si>
  <si>
    <t>河南</t>
  </si>
  <si>
    <t xml:space="preserve">         33.98亿</t>
  </si>
  <si>
    <t xml:space="preserve">         42.13亿</t>
  </si>
  <si>
    <t xml:space="preserve">         32.27亿</t>
  </si>
  <si>
    <t>6.52万</t>
  </si>
  <si>
    <t xml:space="preserve">   5.69㈡</t>
  </si>
  <si>
    <t>三维化学</t>
  </si>
  <si>
    <t xml:space="preserve">         36.38亿</t>
  </si>
  <si>
    <t xml:space="preserve">         38.15亿</t>
  </si>
  <si>
    <t xml:space="preserve">         27.36亿</t>
  </si>
  <si>
    <t>5.66万</t>
  </si>
  <si>
    <t>辉丰股份</t>
  </si>
  <si>
    <t>农药</t>
  </si>
  <si>
    <t xml:space="preserve">         24.99亿</t>
  </si>
  <si>
    <t xml:space="preserve">         32.11亿</t>
  </si>
  <si>
    <t xml:space="preserve">         22.79亿</t>
  </si>
  <si>
    <t>5.90万</t>
  </si>
  <si>
    <t xml:space="preserve">  -2.54㈡</t>
  </si>
  <si>
    <t>汉缆股份</t>
  </si>
  <si>
    <t>线缆部件及其他</t>
  </si>
  <si>
    <t xml:space="preserve">        124.09亿</t>
  </si>
  <si>
    <t xml:space="preserve">         41.49亿</t>
  </si>
  <si>
    <t>3.77万</t>
  </si>
  <si>
    <t>0.130㈡</t>
  </si>
  <si>
    <t xml:space="preserve">   5.81㈡</t>
  </si>
  <si>
    <t>天顺风能</t>
  </si>
  <si>
    <t>风电零部件</t>
  </si>
  <si>
    <t xml:space="preserve">        230.68亿</t>
  </si>
  <si>
    <t xml:space="preserve">        231.98亿</t>
  </si>
  <si>
    <t xml:space="preserve">        113.60亿</t>
  </si>
  <si>
    <t>放量上攻</t>
  </si>
  <si>
    <t>18.15万</t>
  </si>
  <si>
    <t>凯美特气</t>
  </si>
  <si>
    <t>湖南</t>
  </si>
  <si>
    <t xml:space="preserve">         66.29亿</t>
  </si>
  <si>
    <t xml:space="preserve">         76.28亿</t>
  </si>
  <si>
    <t xml:space="preserve">         28.85亿</t>
  </si>
  <si>
    <t>6.70万</t>
  </si>
  <si>
    <t xml:space="preserve">   0.70㈡</t>
  </si>
  <si>
    <t>惠博普</t>
  </si>
  <si>
    <t>油气工程</t>
  </si>
  <si>
    <t xml:space="preserve">         32.85亿</t>
  </si>
  <si>
    <t xml:space="preserve">         48.62亿</t>
  </si>
  <si>
    <t xml:space="preserve">         28.98亿</t>
  </si>
  <si>
    <t>5.45万</t>
  </si>
  <si>
    <t>0.040㈡</t>
  </si>
  <si>
    <t xml:space="preserve">   2.29㈡</t>
  </si>
  <si>
    <t>*ST天沃</t>
  </si>
  <si>
    <t>其他专业工程</t>
  </si>
  <si>
    <t xml:space="preserve">         27.56亿</t>
  </si>
  <si>
    <t xml:space="preserve">         27.57亿</t>
  </si>
  <si>
    <t xml:space="preserve">         19.09亿</t>
  </si>
  <si>
    <t>2.96万</t>
  </si>
  <si>
    <t>-0.320㈡</t>
  </si>
  <si>
    <t>恒大高新</t>
  </si>
  <si>
    <t>环保设备</t>
  </si>
  <si>
    <t xml:space="preserve">         14.43亿</t>
  </si>
  <si>
    <t xml:space="preserve">         19.00亿</t>
  </si>
  <si>
    <t xml:space="preserve">         12.14亿</t>
  </si>
  <si>
    <t>3.64万</t>
  </si>
  <si>
    <t xml:space="preserve">   0.22㈡</t>
  </si>
  <si>
    <t>龙佰集团</t>
  </si>
  <si>
    <t>钛白粉</t>
  </si>
  <si>
    <t xml:space="preserve">        273.07亿</t>
  </si>
  <si>
    <t xml:space="preserve">        438.36亿</t>
  </si>
  <si>
    <t>21.49万</t>
  </si>
  <si>
    <t>雪人股份</t>
  </si>
  <si>
    <t>福建</t>
  </si>
  <si>
    <t xml:space="preserve">         49.31亿</t>
  </si>
  <si>
    <t xml:space="preserve">         58.56亿</t>
  </si>
  <si>
    <t xml:space="preserve">         46.37亿</t>
  </si>
  <si>
    <t>4.04万</t>
  </si>
  <si>
    <t xml:space="preserve">   0.49㈡</t>
  </si>
  <si>
    <t>卫星化学</t>
  </si>
  <si>
    <t xml:space="preserve">        515.89亿</t>
  </si>
  <si>
    <t xml:space="preserve">        516.43亿</t>
  </si>
  <si>
    <t xml:space="preserve">        255.64亿</t>
  </si>
  <si>
    <t>55.60万</t>
  </si>
  <si>
    <t>0.550㈡</t>
  </si>
  <si>
    <t xml:space="preserve">   7.99㈡</t>
  </si>
  <si>
    <t>首航高科</t>
  </si>
  <si>
    <t>甘肃</t>
  </si>
  <si>
    <t xml:space="preserve">         70.40亿</t>
  </si>
  <si>
    <t xml:space="preserve">         71.61亿</t>
  </si>
  <si>
    <t xml:space="preserve">         63.22亿</t>
  </si>
  <si>
    <t>4.00万</t>
  </si>
  <si>
    <t xml:space="preserve">  -2.82㈡</t>
  </si>
  <si>
    <t>龙泉股份</t>
  </si>
  <si>
    <t>水泥制品</t>
  </si>
  <si>
    <t xml:space="preserve">         26.41亿</t>
  </si>
  <si>
    <t xml:space="preserve">         26.98亿</t>
  </si>
  <si>
    <t xml:space="preserve">         15.70亿</t>
  </si>
  <si>
    <t>6.40万</t>
  </si>
  <si>
    <t>0.005㈡</t>
  </si>
  <si>
    <t xml:space="preserve">   0.17㈡</t>
  </si>
  <si>
    <t>物产金轮</t>
  </si>
  <si>
    <t xml:space="preserve">         25.22亿</t>
  </si>
  <si>
    <t xml:space="preserve">         29.68亿</t>
  </si>
  <si>
    <t xml:space="preserve">         13.38亿</t>
  </si>
  <si>
    <t>5.92万</t>
  </si>
  <si>
    <t xml:space="preserve">   2.11㈡</t>
  </si>
  <si>
    <t>雄韬股份</t>
  </si>
  <si>
    <t>燃料电池</t>
  </si>
  <si>
    <t xml:space="preserve">         52.52亿</t>
  </si>
  <si>
    <t xml:space="preserve">         55.17亿</t>
  </si>
  <si>
    <t xml:space="preserve">         33.16亿</t>
  </si>
  <si>
    <t>6.55万</t>
  </si>
  <si>
    <t>0.270㈡</t>
  </si>
  <si>
    <t xml:space="preserve">   3.87㈡</t>
  </si>
  <si>
    <t>凯龙股份</t>
  </si>
  <si>
    <t>民爆制品</t>
  </si>
  <si>
    <t xml:space="preserve">         29.17亿</t>
  </si>
  <si>
    <t xml:space="preserve">         33.22亿</t>
  </si>
  <si>
    <t xml:space="preserve">         23.23亿</t>
  </si>
  <si>
    <t>9.45万</t>
  </si>
  <si>
    <t xml:space="preserve">   7.43㈡</t>
  </si>
  <si>
    <t>纳尔股份</t>
  </si>
  <si>
    <t>其他塑料制品</t>
  </si>
  <si>
    <t>上海</t>
  </si>
  <si>
    <t xml:space="preserve">         20.33亿</t>
  </si>
  <si>
    <t xml:space="preserve">         26.93亿</t>
  </si>
  <si>
    <t xml:space="preserve">         14.26亿</t>
  </si>
  <si>
    <t>5.55万</t>
  </si>
  <si>
    <t>0.120㈡</t>
  </si>
  <si>
    <t xml:space="preserve">   2.87㈡</t>
  </si>
  <si>
    <t>佛燃能源</t>
  </si>
  <si>
    <t>燃气</t>
  </si>
  <si>
    <t xml:space="preserve">        114.29亿</t>
  </si>
  <si>
    <t xml:space="preserve">        117.63亿</t>
  </si>
  <si>
    <t xml:space="preserve">         14.37亿</t>
  </si>
  <si>
    <t>6.25万</t>
  </si>
  <si>
    <t xml:space="preserve">   5.14㈡</t>
  </si>
  <si>
    <t>和远气体</t>
  </si>
  <si>
    <t>其他化学制品</t>
  </si>
  <si>
    <t xml:space="preserve">         28.70亿</t>
  </si>
  <si>
    <t xml:space="preserve">         36.86亿</t>
  </si>
  <si>
    <t xml:space="preserve">         17.64亿</t>
  </si>
  <si>
    <t>15.08万</t>
  </si>
  <si>
    <t xml:space="preserve">   3.20㈡</t>
  </si>
  <si>
    <t>汉威科技</t>
  </si>
  <si>
    <t>仪器仪表</t>
  </si>
  <si>
    <t xml:space="preserve">         47.07亿</t>
  </si>
  <si>
    <t xml:space="preserve">         54.45亿</t>
  </si>
  <si>
    <t>12.27万</t>
  </si>
  <si>
    <t>0.210㈡</t>
  </si>
  <si>
    <t xml:space="preserve">   2.50㈡</t>
  </si>
  <si>
    <t>金通灵</t>
  </si>
  <si>
    <t xml:space="preserve">         32.68亿</t>
  </si>
  <si>
    <t xml:space="preserve">         44.23亿</t>
  </si>
  <si>
    <t xml:space="preserve">         26.76亿</t>
  </si>
  <si>
    <t>6.24万</t>
  </si>
  <si>
    <t xml:space="preserve">  -2.23㈡</t>
  </si>
  <si>
    <t>科新机电</t>
  </si>
  <si>
    <t xml:space="preserve">         28.33亿</t>
  </si>
  <si>
    <t xml:space="preserve">         36.98亿</t>
  </si>
  <si>
    <t xml:space="preserve">         21.68亿</t>
  </si>
  <si>
    <t>16.17万</t>
  </si>
  <si>
    <t>0.350㈡</t>
  </si>
  <si>
    <t xml:space="preserve">   6.25㈡</t>
  </si>
  <si>
    <t>精准信息</t>
  </si>
  <si>
    <t xml:space="preserve">         35.34亿</t>
  </si>
  <si>
    <t xml:space="preserve">         44.97亿</t>
  </si>
  <si>
    <t xml:space="preserve">         28.55亿</t>
  </si>
  <si>
    <t>7.53万</t>
  </si>
  <si>
    <t xml:space="preserve">   2.05㈡</t>
  </si>
  <si>
    <t>万讯自控</t>
  </si>
  <si>
    <t xml:space="preserve">         24.07亿</t>
  </si>
  <si>
    <t xml:space="preserve">         31.86亿</t>
  </si>
  <si>
    <t xml:space="preserve">         22.01亿</t>
  </si>
  <si>
    <t>8.81万</t>
  </si>
  <si>
    <t xml:space="preserve">   3.21㈡</t>
  </si>
  <si>
    <t>长盈精密</t>
  </si>
  <si>
    <t>消费电子组件</t>
  </si>
  <si>
    <t xml:space="preserve">        123.97亿</t>
  </si>
  <si>
    <t xml:space="preserve">        124.43亿</t>
  </si>
  <si>
    <t xml:space="preserve">         78.04亿</t>
  </si>
  <si>
    <t>12.45万</t>
  </si>
  <si>
    <t>-0.110㈡</t>
  </si>
  <si>
    <t xml:space="preserve">  -2.36㈡</t>
  </si>
  <si>
    <t>新动力</t>
  </si>
  <si>
    <t xml:space="preserve">         20.30亿</t>
  </si>
  <si>
    <t xml:space="preserve">         20.31亿</t>
  </si>
  <si>
    <t xml:space="preserve">         16.87亿</t>
  </si>
  <si>
    <t>3.43万</t>
  </si>
  <si>
    <t>-0.010㈡</t>
  </si>
  <si>
    <t xml:space="preserve">  -1.36㈡</t>
  </si>
  <si>
    <t>新锦动力</t>
  </si>
  <si>
    <t xml:space="preserve">         24.83亿</t>
  </si>
  <si>
    <t xml:space="preserve">         25.83亿</t>
  </si>
  <si>
    <t xml:space="preserve">         18.78亿</t>
  </si>
  <si>
    <t>5.38万</t>
  </si>
  <si>
    <t>-0.100㈡</t>
  </si>
  <si>
    <t xml:space="preserve"> -39.71㈡</t>
  </si>
  <si>
    <t>ST迪威迅</t>
  </si>
  <si>
    <t>行业应用软件</t>
  </si>
  <si>
    <t xml:space="preserve">          9.46亿</t>
  </si>
  <si>
    <t xml:space="preserve">         10.46亿</t>
  </si>
  <si>
    <t xml:space="preserve">          7.91亿</t>
  </si>
  <si>
    <t>4.98万</t>
  </si>
  <si>
    <t>-0.270㈡</t>
  </si>
  <si>
    <t>-467.60㈡</t>
  </si>
  <si>
    <t>富瑞特装</t>
  </si>
  <si>
    <t xml:space="preserve">         34.47亿</t>
  </si>
  <si>
    <t xml:space="preserve">         36.54亿</t>
  </si>
  <si>
    <t xml:space="preserve">         33.79亿</t>
  </si>
  <si>
    <t>7.00万</t>
  </si>
  <si>
    <t xml:space="preserve">   1.01㈡</t>
  </si>
  <si>
    <t>开尔新材</t>
  </si>
  <si>
    <t>陶瓷</t>
  </si>
  <si>
    <t xml:space="preserve">         18.88亿</t>
  </si>
  <si>
    <t xml:space="preserve">         27.50亿</t>
  </si>
  <si>
    <t xml:space="preserve">         16.04亿</t>
  </si>
  <si>
    <t>5.11万</t>
  </si>
  <si>
    <t>0.060㈡</t>
  </si>
  <si>
    <t xml:space="preserve">   2.57㈡</t>
  </si>
  <si>
    <t>开山股份</t>
  </si>
  <si>
    <t xml:space="preserve">        138.00亿</t>
  </si>
  <si>
    <t xml:space="preserve">        143.68亿</t>
  </si>
  <si>
    <t xml:space="preserve">         54.34亿</t>
  </si>
  <si>
    <t>43.44万</t>
  </si>
  <si>
    <t xml:space="preserve">   3.71㈡</t>
  </si>
  <si>
    <t>阳光电源</t>
  </si>
  <si>
    <t>光伏逆变器</t>
  </si>
  <si>
    <t xml:space="preserve">       1008.10亿</t>
  </si>
  <si>
    <t xml:space="preserve">       1329.36亿</t>
  </si>
  <si>
    <t xml:space="preserve">        866.92亿</t>
  </si>
  <si>
    <t>80.90万</t>
  </si>
  <si>
    <t>2.930㈡</t>
  </si>
  <si>
    <t xml:space="preserve">  18.76㈡</t>
  </si>
  <si>
    <t>恒华科技</t>
  </si>
  <si>
    <t xml:space="preserve">         31.87亿</t>
  </si>
  <si>
    <t xml:space="preserve">         26.52亿</t>
  </si>
  <si>
    <t>9.99万</t>
  </si>
  <si>
    <t xml:space="preserve">   0.47㈡</t>
  </si>
  <si>
    <t>昇辉科技</t>
  </si>
  <si>
    <t>输变电设备</t>
  </si>
  <si>
    <t xml:space="preserve">         28.20亿</t>
  </si>
  <si>
    <t xml:space="preserve">         43.23亿</t>
  </si>
  <si>
    <t xml:space="preserve">         21.20亿</t>
  </si>
  <si>
    <t>8.94万</t>
  </si>
  <si>
    <t>-1.030㈡</t>
  </si>
  <si>
    <t xml:space="preserve"> -19.38㈡</t>
  </si>
  <si>
    <t>中泰股份</t>
  </si>
  <si>
    <t xml:space="preserve">         51.06亿</t>
  </si>
  <si>
    <t xml:space="preserve">         56.52亿</t>
  </si>
  <si>
    <t xml:space="preserve">         31.97亿</t>
  </si>
  <si>
    <t>10.60万</t>
  </si>
  <si>
    <t>0.480㈡</t>
  </si>
  <si>
    <t xml:space="preserve">   6.17㈡</t>
  </si>
  <si>
    <t>先导智能</t>
  </si>
  <si>
    <t>锂电设备</t>
  </si>
  <si>
    <t xml:space="preserve">        395.21亿</t>
  </si>
  <si>
    <t xml:space="preserve">        426.31亿</t>
  </si>
  <si>
    <t xml:space="preserve">        259.80亿</t>
  </si>
  <si>
    <t>29.38万</t>
  </si>
  <si>
    <t>0.770㈡</t>
  </si>
  <si>
    <t xml:space="preserve">  10.41㈡</t>
  </si>
  <si>
    <t>厚普股份</t>
  </si>
  <si>
    <t xml:space="preserve">         44.70亿</t>
  </si>
  <si>
    <t xml:space="preserve">         52.66亿</t>
  </si>
  <si>
    <t xml:space="preserve">         29.90亿</t>
  </si>
  <si>
    <t>7.49万</t>
  </si>
  <si>
    <t xml:space="preserve">   0.57㈡</t>
  </si>
  <si>
    <t>德尔股份</t>
  </si>
  <si>
    <t xml:space="preserve">         26.84亿</t>
  </si>
  <si>
    <t xml:space="preserve">         27.01亿</t>
  </si>
  <si>
    <t xml:space="preserve">         17.25亿</t>
  </si>
  <si>
    <t>10.22万</t>
  </si>
  <si>
    <t xml:space="preserve">   0.38㈡</t>
  </si>
  <si>
    <t>濮阳惠成</t>
  </si>
  <si>
    <t xml:space="preserve">         52.79亿</t>
  </si>
  <si>
    <t xml:space="preserve">         53.32亿</t>
  </si>
  <si>
    <t xml:space="preserve">         34.29亿</t>
  </si>
  <si>
    <t>13.07万</t>
  </si>
  <si>
    <t xml:space="preserve">   6.06㈡</t>
  </si>
  <si>
    <t>光智科技</t>
  </si>
  <si>
    <t>光学元件</t>
  </si>
  <si>
    <t>黑龙江</t>
  </si>
  <si>
    <t xml:space="preserve">         26.34亿</t>
  </si>
  <si>
    <t xml:space="preserve">         26.57亿</t>
  </si>
  <si>
    <t xml:space="preserve">         15.48亿</t>
  </si>
  <si>
    <t>10.32万</t>
  </si>
  <si>
    <t>-0.760㈡</t>
  </si>
  <si>
    <t xml:space="preserve"> -47.55㈡</t>
  </si>
  <si>
    <t>蜀道装备</t>
  </si>
  <si>
    <t xml:space="preserve">         23.73亿</t>
  </si>
  <si>
    <t xml:space="preserve">         34.98亿</t>
  </si>
  <si>
    <t xml:space="preserve">         18.31亿</t>
  </si>
  <si>
    <t>12.25万</t>
  </si>
  <si>
    <t xml:space="preserve">   0.72㈡</t>
  </si>
  <si>
    <t>美联新材</t>
  </si>
  <si>
    <t>塑料助剂</t>
  </si>
  <si>
    <t xml:space="preserve">         53.81亿</t>
  </si>
  <si>
    <t xml:space="preserve">         71.55亿</t>
  </si>
  <si>
    <t xml:space="preserve">         37.50亿</t>
  </si>
  <si>
    <t>15.43万</t>
  </si>
  <si>
    <t xml:space="preserve">   4.74㈡</t>
  </si>
  <si>
    <t>国林科技</t>
  </si>
  <si>
    <t xml:space="preserve">         24.04亿</t>
  </si>
  <si>
    <t xml:space="preserve">         32.15亿</t>
  </si>
  <si>
    <t xml:space="preserve">         21.73亿</t>
  </si>
  <si>
    <t>16.41万</t>
  </si>
  <si>
    <t xml:space="preserve">  -0.52㈡</t>
  </si>
  <si>
    <t>泰和科技</t>
  </si>
  <si>
    <t xml:space="preserve">         21.53亿</t>
  </si>
  <si>
    <t xml:space="preserve">         34.80亿</t>
  </si>
  <si>
    <t xml:space="preserve">         14.14亿</t>
  </si>
  <si>
    <t>9.56万</t>
  </si>
  <si>
    <t xml:space="preserve">   2.63㈡</t>
  </si>
  <si>
    <t>圣元环保</t>
  </si>
  <si>
    <t>固废治理</t>
  </si>
  <si>
    <t xml:space="preserve">         31.04亿</t>
  </si>
  <si>
    <t xml:space="preserve">         44.02亿</t>
  </si>
  <si>
    <t>10.66万</t>
  </si>
  <si>
    <t>0.340㈡</t>
  </si>
  <si>
    <t xml:space="preserve">   2.71㈡</t>
  </si>
  <si>
    <t>盛德鑫泰</t>
  </si>
  <si>
    <t>特钢</t>
  </si>
  <si>
    <t xml:space="preserve">         33.36亿</t>
  </si>
  <si>
    <t xml:space="preserve">          8.84亿</t>
  </si>
  <si>
    <t>12.59万</t>
  </si>
  <si>
    <t>0.470㈡</t>
  </si>
  <si>
    <t xml:space="preserve">   6.02㈡</t>
  </si>
  <si>
    <t>春晖智控</t>
  </si>
  <si>
    <t xml:space="preserve">         14.71亿</t>
  </si>
  <si>
    <t xml:space="preserve">         29.74亿</t>
  </si>
  <si>
    <t>7.37万</t>
  </si>
  <si>
    <t xml:space="preserve">   5.05㈡</t>
  </si>
  <si>
    <t>德固特</t>
  </si>
  <si>
    <t xml:space="preserve">         10.87亿</t>
  </si>
  <si>
    <t xml:space="preserve">         27.17亿</t>
  </si>
  <si>
    <t>7.93万</t>
  </si>
  <si>
    <t xml:space="preserve">   4.80㈡</t>
  </si>
  <si>
    <t>致远新能</t>
  </si>
  <si>
    <t>其他汽车零部件</t>
  </si>
  <si>
    <t xml:space="preserve">         10.26亿</t>
  </si>
  <si>
    <t xml:space="preserve">         37.65亿</t>
  </si>
  <si>
    <t>7.92万</t>
  </si>
  <si>
    <t xml:space="preserve">  -3.78㈡</t>
  </si>
  <si>
    <t>同飞股份</t>
  </si>
  <si>
    <t xml:space="preserve">         18.08亿</t>
  </si>
  <si>
    <t xml:space="preserve">         72.31亿</t>
  </si>
  <si>
    <t>19.96万</t>
  </si>
  <si>
    <t>0.400㈡</t>
  </si>
  <si>
    <t>德迈仕</t>
  </si>
  <si>
    <t xml:space="preserve">         25.15亿</t>
  </si>
  <si>
    <t xml:space="preserve">         31.20亿</t>
  </si>
  <si>
    <t xml:space="preserve">         24.01亿</t>
  </si>
  <si>
    <t>6.65万</t>
  </si>
  <si>
    <t xml:space="preserve">   3.91㈡</t>
  </si>
  <si>
    <t>密封科技</t>
  </si>
  <si>
    <t xml:space="preserve">         14.79亿</t>
  </si>
  <si>
    <t xml:space="preserve">         29.69亿</t>
  </si>
  <si>
    <t xml:space="preserve">          8.30亿</t>
  </si>
  <si>
    <t>6.20万</t>
  </si>
  <si>
    <t xml:space="preserve">   4.73㈡</t>
  </si>
  <si>
    <t>恒光股份</t>
  </si>
  <si>
    <t xml:space="preserve">         13.39亿</t>
  </si>
  <si>
    <t xml:space="preserve">         26.96亿</t>
  </si>
  <si>
    <t xml:space="preserve">         10.47亿</t>
  </si>
  <si>
    <t>阶段缩量</t>
  </si>
  <si>
    <t>7.63万</t>
  </si>
  <si>
    <t>0.110㈡</t>
  </si>
  <si>
    <t xml:space="preserve">   0.78㈡</t>
  </si>
  <si>
    <t>恒勃股份</t>
  </si>
  <si>
    <t xml:space="preserve">          9.59亿</t>
  </si>
  <si>
    <t xml:space="preserve">         41.94亿</t>
  </si>
  <si>
    <t>0.670㈡</t>
  </si>
  <si>
    <t xml:space="preserve">   3.80㈡</t>
  </si>
  <si>
    <t>侨源股份</t>
  </si>
  <si>
    <t xml:space="preserve">         11.66亿</t>
  </si>
  <si>
    <t xml:space="preserve">        117.43亿</t>
  </si>
  <si>
    <t xml:space="preserve">         11.60亿</t>
  </si>
  <si>
    <t>31.67万</t>
  </si>
  <si>
    <t xml:space="preserve">   6.10㈡</t>
  </si>
  <si>
    <t>曼恩斯特</t>
  </si>
  <si>
    <t xml:space="preserve">         20.78亿</t>
  </si>
  <si>
    <t xml:space="preserve">         98.62亿</t>
  </si>
  <si>
    <t>15.83万</t>
  </si>
  <si>
    <t>1.670㈡</t>
  </si>
  <si>
    <t xml:space="preserve">   5.65㈡</t>
  </si>
  <si>
    <t>东风汽车</t>
  </si>
  <si>
    <t xml:space="preserve">        111.20亿</t>
  </si>
  <si>
    <t xml:space="preserve">         44.36亿</t>
  </si>
  <si>
    <t>3.17万</t>
  </si>
  <si>
    <t xml:space="preserve">   1.04㈡</t>
  </si>
  <si>
    <t>上海电力</t>
  </si>
  <si>
    <t xml:space="preserve">        232.14亿</t>
  </si>
  <si>
    <t xml:space="preserve">        249.85亿</t>
  </si>
  <si>
    <t xml:space="preserve">        106.61亿</t>
  </si>
  <si>
    <t>6.54万</t>
  </si>
  <si>
    <t xml:space="preserve">   3.39㈡</t>
  </si>
  <si>
    <t>中国石化</t>
  </si>
  <si>
    <t>炼油化工</t>
  </si>
  <si>
    <t xml:space="preserve">       5773.51亿</t>
  </si>
  <si>
    <t xml:space="preserve">        882.78亿</t>
  </si>
  <si>
    <t>22.58万</t>
  </si>
  <si>
    <t xml:space="preserve">   4.41㈡</t>
  </si>
  <si>
    <t>浙江新能</t>
  </si>
  <si>
    <t>光伏发电</t>
  </si>
  <si>
    <t xml:space="preserve">         21.17亿</t>
  </si>
  <si>
    <t xml:space="preserve">        244.80亿</t>
  </si>
  <si>
    <t>3.72万</t>
  </si>
  <si>
    <t>0.140㈡</t>
  </si>
  <si>
    <t xml:space="preserve">   2.53㈡</t>
  </si>
  <si>
    <t>宇通客车</t>
  </si>
  <si>
    <t xml:space="preserve">        292.90亿</t>
  </si>
  <si>
    <t xml:space="preserve">        156.26亿</t>
  </si>
  <si>
    <t>25.93万</t>
  </si>
  <si>
    <t xml:space="preserve">   3.67㈡</t>
  </si>
  <si>
    <t>冠城大通</t>
  </si>
  <si>
    <t>住宅开发</t>
  </si>
  <si>
    <t xml:space="preserve">         36.60亿</t>
  </si>
  <si>
    <t xml:space="preserve">         23.04亿</t>
  </si>
  <si>
    <t>底部缩量</t>
  </si>
  <si>
    <t>4.65万</t>
  </si>
  <si>
    <t>-0.050㈡</t>
  </si>
  <si>
    <t xml:space="preserve">  -0.94㈡</t>
  </si>
  <si>
    <t>东风科技</t>
  </si>
  <si>
    <t xml:space="preserve">         49.13亿</t>
  </si>
  <si>
    <t xml:space="preserve">         63.91亿</t>
  </si>
  <si>
    <t xml:space="preserve">         19.85亿</t>
  </si>
  <si>
    <t>7.18万</t>
  </si>
  <si>
    <t xml:space="preserve">   0.95㈡</t>
  </si>
  <si>
    <t>上汽集团</t>
  </si>
  <si>
    <t xml:space="preserve">       1729.15亿</t>
  </si>
  <si>
    <t xml:space="preserve">        544.64亿</t>
  </si>
  <si>
    <t>23.95万</t>
  </si>
  <si>
    <t>0.620㈡</t>
  </si>
  <si>
    <t xml:space="preserve">   2.51㈡</t>
  </si>
  <si>
    <t>北方稀土</t>
  </si>
  <si>
    <t>稀土</t>
  </si>
  <si>
    <t>内蒙</t>
  </si>
  <si>
    <t xml:space="preserve">        787.72亿</t>
  </si>
  <si>
    <t xml:space="preserve">        498.19亿</t>
  </si>
  <si>
    <t>9.12万</t>
  </si>
  <si>
    <t xml:space="preserve">   5.19㈡</t>
  </si>
  <si>
    <t>金发科技</t>
  </si>
  <si>
    <t>改性塑料</t>
  </si>
  <si>
    <t xml:space="preserve">        205.63亿</t>
  </si>
  <si>
    <t xml:space="preserve">        212.31亿</t>
  </si>
  <si>
    <t xml:space="preserve">        148.23亿</t>
  </si>
  <si>
    <t xml:space="preserve">   2.86㈡</t>
  </si>
  <si>
    <t>福田汽车</t>
  </si>
  <si>
    <t xml:space="preserve">        227.50亿</t>
  </si>
  <si>
    <t xml:space="preserve">        276.93亿</t>
  </si>
  <si>
    <t xml:space="preserve">        154.78亿</t>
  </si>
  <si>
    <t>12.24万</t>
  </si>
  <si>
    <t>0.080㈡</t>
  </si>
  <si>
    <t xml:space="preserve">   4.36㈡</t>
  </si>
  <si>
    <t>联美控股</t>
  </si>
  <si>
    <t>热力服务</t>
  </si>
  <si>
    <t xml:space="preserve">        139.12亿</t>
  </si>
  <si>
    <t xml:space="preserve">         42.52亿</t>
  </si>
  <si>
    <t>15.00万</t>
  </si>
  <si>
    <t>0.260㈡</t>
  </si>
  <si>
    <t xml:space="preserve">   5.56㈡</t>
  </si>
  <si>
    <t>全柴动力</t>
  </si>
  <si>
    <t>内燃机</t>
  </si>
  <si>
    <t xml:space="preserve">         35.24亿</t>
  </si>
  <si>
    <t xml:space="preserve">         37.20亿</t>
  </si>
  <si>
    <t xml:space="preserve">         24.43亿</t>
  </si>
  <si>
    <t>4.57万</t>
  </si>
  <si>
    <t xml:space="preserve">   1.98㈡</t>
  </si>
  <si>
    <t>广汇能源</t>
  </si>
  <si>
    <t xml:space="preserve">        501.62亿</t>
  </si>
  <si>
    <t xml:space="preserve">        329.94亿</t>
  </si>
  <si>
    <t>15.28万</t>
  </si>
  <si>
    <t>0.630㈡</t>
  </si>
  <si>
    <t xml:space="preserve">  14.69㈡</t>
  </si>
  <si>
    <t>嘉化能源</t>
  </si>
  <si>
    <t xml:space="preserve">        116.92亿</t>
  </si>
  <si>
    <t xml:space="preserve">         72.25亿</t>
  </si>
  <si>
    <t xml:space="preserve">   6.46㈡</t>
  </si>
  <si>
    <t>亿利洁能</t>
  </si>
  <si>
    <t xml:space="preserve">         98.63亿</t>
  </si>
  <si>
    <t xml:space="preserve">         53.26亿</t>
  </si>
  <si>
    <t xml:space="preserve">   0.34㈡</t>
  </si>
  <si>
    <t>瀚蓝环境</t>
  </si>
  <si>
    <t xml:space="preserve">        140.89亿</t>
  </si>
  <si>
    <t xml:space="preserve">         76.57亿</t>
  </si>
  <si>
    <t>26.71万</t>
  </si>
  <si>
    <t>0.850㈡</t>
  </si>
  <si>
    <t>中油工程</t>
  </si>
  <si>
    <t xml:space="preserve">        215.51亿</t>
  </si>
  <si>
    <t xml:space="preserve">         59.91亿</t>
  </si>
  <si>
    <t>7.08万</t>
  </si>
  <si>
    <t xml:space="preserve">   2.61㈡</t>
  </si>
  <si>
    <t>昊华科技</t>
  </si>
  <si>
    <t>氟化工</t>
  </si>
  <si>
    <t xml:space="preserve">        298.30亿</t>
  </si>
  <si>
    <t xml:space="preserve">        300.79亿</t>
  </si>
  <si>
    <t xml:space="preserve">         88.09亿</t>
  </si>
  <si>
    <t>64.23万</t>
  </si>
  <si>
    <t xml:space="preserve">   6.18㈡</t>
  </si>
  <si>
    <t>宝光股份</t>
  </si>
  <si>
    <t>陕西</t>
  </si>
  <si>
    <t xml:space="preserve">         18.75亿</t>
  </si>
  <si>
    <t>0.100㈡</t>
  </si>
  <si>
    <t xml:space="preserve">   4.83㈡</t>
  </si>
  <si>
    <t>龙净环保</t>
  </si>
  <si>
    <t xml:space="preserve">        166.16亿</t>
  </si>
  <si>
    <t xml:space="preserve">        109.59亿</t>
  </si>
  <si>
    <t>24.54万</t>
  </si>
  <si>
    <t xml:space="preserve">   5.54㈡</t>
  </si>
  <si>
    <t>*ST金山</t>
  </si>
  <si>
    <t xml:space="preserve">         38.44亿</t>
  </si>
  <si>
    <t xml:space="preserve">         16.88亿</t>
  </si>
  <si>
    <t>2.63万</t>
  </si>
  <si>
    <t>-0.350㈡</t>
  </si>
  <si>
    <t>动力源</t>
  </si>
  <si>
    <t xml:space="preserve">         29.71亿</t>
  </si>
  <si>
    <t xml:space="preserve">         26.37亿</t>
  </si>
  <si>
    <t>2.84万</t>
  </si>
  <si>
    <t xml:space="preserve">  -7.15㈡</t>
  </si>
  <si>
    <t>冠豪高新</t>
  </si>
  <si>
    <t>特种纸</t>
  </si>
  <si>
    <t xml:space="preserve">         51.96亿</t>
  </si>
  <si>
    <t xml:space="preserve">         66.67亿</t>
  </si>
  <si>
    <t xml:space="preserve">         36.26亿</t>
  </si>
  <si>
    <t>7.04万</t>
  </si>
  <si>
    <t xml:space="preserve">  -1.05㈡</t>
  </si>
  <si>
    <t>国机通用</t>
  </si>
  <si>
    <t xml:space="preserve">         20.21亿</t>
  </si>
  <si>
    <t xml:space="preserve">         11.18亿</t>
  </si>
  <si>
    <t>9.19万</t>
  </si>
  <si>
    <t xml:space="preserve">   2.92㈡</t>
  </si>
  <si>
    <t>华光环能</t>
  </si>
  <si>
    <t xml:space="preserve">         96.91亿</t>
  </si>
  <si>
    <t xml:space="preserve">         97.76亿</t>
  </si>
  <si>
    <t xml:space="preserve">         25.06亿</t>
  </si>
  <si>
    <t>10.15万</t>
  </si>
  <si>
    <t>0.440㈡</t>
  </si>
  <si>
    <t xml:space="preserve">   5.20㈡</t>
  </si>
  <si>
    <t>双良节能</t>
  </si>
  <si>
    <t>光伏加工设备</t>
  </si>
  <si>
    <t xml:space="preserve">        197.73亿</t>
  </si>
  <si>
    <t xml:space="preserve">        108.98亿</t>
  </si>
  <si>
    <t>15.95万</t>
  </si>
  <si>
    <t>0.330㈡</t>
  </si>
  <si>
    <t xml:space="preserve">   8.94㈡</t>
  </si>
  <si>
    <t>航天晨光</t>
  </si>
  <si>
    <t>航空装备</t>
  </si>
  <si>
    <t xml:space="preserve">         55.61亿</t>
  </si>
  <si>
    <t xml:space="preserve">         57.01亿</t>
  </si>
  <si>
    <t xml:space="preserve">         29.55亿</t>
  </si>
  <si>
    <t>6.18万</t>
  </si>
  <si>
    <t xml:space="preserve">   0.60㈡</t>
  </si>
  <si>
    <t>中天科技</t>
  </si>
  <si>
    <t>光纤光缆</t>
  </si>
  <si>
    <t xml:space="preserve">        506.82亿</t>
  </si>
  <si>
    <t xml:space="preserve">        391.87亿</t>
  </si>
  <si>
    <t>14.34万</t>
  </si>
  <si>
    <t>0.570㈡</t>
  </si>
  <si>
    <t xml:space="preserve">   6.13㈡</t>
  </si>
  <si>
    <t>京能电力</t>
  </si>
  <si>
    <t xml:space="preserve">        207.53亿</t>
  </si>
  <si>
    <t xml:space="preserve">         42.50亿</t>
  </si>
  <si>
    <t xml:space="preserve">   1.44㈡</t>
  </si>
  <si>
    <t>泰豪科技</t>
  </si>
  <si>
    <t xml:space="preserve">         56.01亿</t>
  </si>
  <si>
    <t xml:space="preserve">         56.63亿</t>
  </si>
  <si>
    <t xml:space="preserve">         32.74亿</t>
  </si>
  <si>
    <t>6.84万</t>
  </si>
  <si>
    <t xml:space="preserve">   4.04㈡</t>
  </si>
  <si>
    <t>申能股份</t>
  </si>
  <si>
    <t xml:space="preserve">        308.92亿</t>
  </si>
  <si>
    <t xml:space="preserve">        311.75亿</t>
  </si>
  <si>
    <t xml:space="preserve">        105.54亿</t>
  </si>
  <si>
    <t>10.74万</t>
  </si>
  <si>
    <t>0.380㈡</t>
  </si>
  <si>
    <t xml:space="preserve">   5.77㈡</t>
  </si>
  <si>
    <t>四川金顶</t>
  </si>
  <si>
    <t>水泥制造</t>
  </si>
  <si>
    <t xml:space="preserve">         19.26亿</t>
  </si>
  <si>
    <t xml:space="preserve">         15.31亿</t>
  </si>
  <si>
    <t>3.92万</t>
  </si>
  <si>
    <t xml:space="preserve">   3.30㈡</t>
  </si>
  <si>
    <t>金龙汽车</t>
  </si>
  <si>
    <t xml:space="preserve">         50.84亿</t>
  </si>
  <si>
    <t xml:space="preserve">         27.04亿</t>
  </si>
  <si>
    <t>7.66万</t>
  </si>
  <si>
    <t xml:space="preserve">   1.51㈡</t>
  </si>
  <si>
    <t>上海石化</t>
  </si>
  <si>
    <t xml:space="preserve">        227.19亿</t>
  </si>
  <si>
    <t xml:space="preserve">         57.95亿</t>
  </si>
  <si>
    <t>6.14万</t>
  </si>
  <si>
    <t xml:space="preserve">  -3.91㈡</t>
  </si>
  <si>
    <t>阳煤化工</t>
  </si>
  <si>
    <t xml:space="preserve">         74.36亿</t>
  </si>
  <si>
    <t xml:space="preserve">         74.37亿</t>
  </si>
  <si>
    <t xml:space="preserve">         36.99亿</t>
  </si>
  <si>
    <t>5.94万</t>
  </si>
  <si>
    <t xml:space="preserve">  -3.71㈡</t>
  </si>
  <si>
    <t>安徽合力</t>
  </si>
  <si>
    <t>工程机械整机</t>
  </si>
  <si>
    <t xml:space="preserve">        146.71亿</t>
  </si>
  <si>
    <t xml:space="preserve">         89.54亿</t>
  </si>
  <si>
    <t>EXPMA金叉</t>
  </si>
  <si>
    <t>47.24万</t>
  </si>
  <si>
    <t>0.890㈡</t>
  </si>
  <si>
    <t xml:space="preserve">   9.21㈡</t>
  </si>
  <si>
    <t>渤海化学</t>
  </si>
  <si>
    <t>天津</t>
  </si>
  <si>
    <t xml:space="preserve">         28.60亿</t>
  </si>
  <si>
    <t xml:space="preserve">         42.69亿</t>
  </si>
  <si>
    <t xml:space="preserve">         22.41亿</t>
  </si>
  <si>
    <t>5.22万</t>
  </si>
  <si>
    <t>-0.220㈡</t>
  </si>
  <si>
    <t xml:space="preserve"> -10.06㈡</t>
  </si>
  <si>
    <t>新奥股份</t>
  </si>
  <si>
    <t xml:space="preserve">        493.32亿</t>
  </si>
  <si>
    <t xml:space="preserve">        539.74亿</t>
  </si>
  <si>
    <t xml:space="preserve">        146.88亿</t>
  </si>
  <si>
    <t>78.08万</t>
  </si>
  <si>
    <t>0.710㈡</t>
  </si>
  <si>
    <t xml:space="preserve">  12.02㈡</t>
  </si>
  <si>
    <t>宇通重工</t>
  </si>
  <si>
    <t xml:space="preserve">         18.49亿</t>
  </si>
  <si>
    <t xml:space="preserve">         51.44亿</t>
  </si>
  <si>
    <t xml:space="preserve">         14.54亿</t>
  </si>
  <si>
    <t>10.69万</t>
  </si>
  <si>
    <t xml:space="preserve">   4.10㈡</t>
  </si>
  <si>
    <t>隧道股份</t>
  </si>
  <si>
    <t xml:space="preserve">        184.24亿</t>
  </si>
  <si>
    <t xml:space="preserve">        114.45亿</t>
  </si>
  <si>
    <t>9.73万</t>
  </si>
  <si>
    <t xml:space="preserve">   2.85㈡</t>
  </si>
  <si>
    <t>动力新科</t>
  </si>
  <si>
    <t xml:space="preserve">         54.20亿</t>
  </si>
  <si>
    <t xml:space="preserve">         81.74亿</t>
  </si>
  <si>
    <t xml:space="preserve">         19.31亿</t>
  </si>
  <si>
    <t>7.81万</t>
  </si>
  <si>
    <t>-0.560㈡</t>
  </si>
  <si>
    <t xml:space="preserve"> -13.10㈡</t>
  </si>
  <si>
    <t>上海临港</t>
  </si>
  <si>
    <t>产业地产</t>
  </si>
  <si>
    <t xml:space="preserve">        272.19亿</t>
  </si>
  <si>
    <t xml:space="preserve">        286.81亿</t>
  </si>
  <si>
    <t xml:space="preserve">         87.29亿</t>
  </si>
  <si>
    <t>16.40万</t>
  </si>
  <si>
    <t>京城股份</t>
  </si>
  <si>
    <t xml:space="preserve">         51.38亿</t>
  </si>
  <si>
    <t xml:space="preserve">         53.07亿</t>
  </si>
  <si>
    <t xml:space="preserve">         21.90亿</t>
  </si>
  <si>
    <t>4.09万</t>
  </si>
  <si>
    <t xml:space="preserve">  -2.83㈡</t>
  </si>
  <si>
    <t>石化油服</t>
  </si>
  <si>
    <t>油田服务</t>
  </si>
  <si>
    <t xml:space="preserve">        289.03亿</t>
  </si>
  <si>
    <t xml:space="preserve">         60.52亿</t>
  </si>
  <si>
    <t xml:space="preserve">   4.03㈡</t>
  </si>
  <si>
    <t>东方电气</t>
  </si>
  <si>
    <t xml:space="preserve">        315.17亿</t>
  </si>
  <si>
    <t xml:space="preserve">        434.56亿</t>
  </si>
  <si>
    <t xml:space="preserve">        162.83亿</t>
  </si>
  <si>
    <t>16.18万</t>
  </si>
  <si>
    <t>0.640㈡</t>
  </si>
  <si>
    <t xml:space="preserve">   5.59㈡</t>
  </si>
  <si>
    <t>贵州燃气</t>
  </si>
  <si>
    <t>贵州</t>
  </si>
  <si>
    <t xml:space="preserve">         97.60亿</t>
  </si>
  <si>
    <t xml:space="preserve">         19.87亿</t>
  </si>
  <si>
    <t xml:space="preserve">   4.57㈡</t>
  </si>
  <si>
    <t>重庆燃气</t>
  </si>
  <si>
    <t xml:space="preserve">        107.24亿</t>
  </si>
  <si>
    <t xml:space="preserve">        107.95亿</t>
  </si>
  <si>
    <t xml:space="preserve">         31.47亿</t>
  </si>
  <si>
    <t>10.14万</t>
  </si>
  <si>
    <t xml:space="preserve">   3.37㈡</t>
  </si>
  <si>
    <t>新天绿能</t>
  </si>
  <si>
    <t xml:space="preserve">        177.78亿</t>
  </si>
  <si>
    <t xml:space="preserve">        192.78亿</t>
  </si>
  <si>
    <t xml:space="preserve">         23.75亿</t>
  </si>
  <si>
    <t xml:space="preserve">   6.82㈡</t>
  </si>
  <si>
    <t>海油发展</t>
  </si>
  <si>
    <t xml:space="preserve">        332.40亿</t>
  </si>
  <si>
    <t xml:space="preserve">         60.99亿</t>
  </si>
  <si>
    <t>6.87万</t>
  </si>
  <si>
    <t xml:space="preserve">   5.83㈡</t>
  </si>
  <si>
    <t>宝丰能源</t>
  </si>
  <si>
    <t xml:space="preserve">       1048.67亿</t>
  </si>
  <si>
    <t xml:space="preserve">        310.72亿</t>
  </si>
  <si>
    <t>34.04万</t>
  </si>
  <si>
    <t xml:space="preserve">   6.42㈡</t>
  </si>
  <si>
    <t>宝泰隆</t>
  </si>
  <si>
    <t xml:space="preserve">         68.77亿</t>
  </si>
  <si>
    <t xml:space="preserve">         47.62亿</t>
  </si>
  <si>
    <t>5.32万</t>
  </si>
  <si>
    <t>隆基绿能</t>
  </si>
  <si>
    <t>光伏硅片</t>
  </si>
  <si>
    <t xml:space="preserve">       2067.29亿</t>
  </si>
  <si>
    <t xml:space="preserve">       2068.21亿</t>
  </si>
  <si>
    <t xml:space="preserve">       1628.64亿</t>
  </si>
  <si>
    <t>16.65万</t>
  </si>
  <si>
    <t>1.210㈡</t>
  </si>
  <si>
    <t xml:space="preserve">  13.36㈡</t>
  </si>
  <si>
    <t>昊华能源</t>
  </si>
  <si>
    <t>动力煤</t>
  </si>
  <si>
    <t xml:space="preserve">         85.97亿</t>
  </si>
  <si>
    <t xml:space="preserve">         31.54亿</t>
  </si>
  <si>
    <t>6.05万</t>
  </si>
  <si>
    <t>0.490㈡</t>
  </si>
  <si>
    <t xml:space="preserve">   6.51㈡</t>
  </si>
  <si>
    <t>深圳燃气</t>
  </si>
  <si>
    <t xml:space="preserve">        197.34亿</t>
  </si>
  <si>
    <t xml:space="preserve">         36.33亿</t>
  </si>
  <si>
    <t>8.55万</t>
  </si>
  <si>
    <t xml:space="preserve">   4.84㈡</t>
  </si>
  <si>
    <t>林洋能源</t>
  </si>
  <si>
    <t xml:space="preserve">        147.51亿</t>
  </si>
  <si>
    <t xml:space="preserve">         90.58亿</t>
  </si>
  <si>
    <t>9.96万</t>
  </si>
  <si>
    <t>华电重工</t>
  </si>
  <si>
    <t xml:space="preserve">         70.11亿</t>
  </si>
  <si>
    <t xml:space="preserve">         70.58亿</t>
  </si>
  <si>
    <t xml:space="preserve">         26.00亿</t>
  </si>
  <si>
    <t>6.42万</t>
  </si>
  <si>
    <t xml:space="preserve">   1.39㈡</t>
  </si>
  <si>
    <t>陕鼓动力</t>
  </si>
  <si>
    <t xml:space="preserve">        136.69亿</t>
  </si>
  <si>
    <t xml:space="preserve">        140.97亿</t>
  </si>
  <si>
    <t xml:space="preserve">         50.49亿</t>
  </si>
  <si>
    <t>12.87万</t>
  </si>
  <si>
    <t xml:space="preserve">   6.47㈡</t>
  </si>
  <si>
    <t>国机重装</t>
  </si>
  <si>
    <t xml:space="preserve">        219.29亿</t>
  </si>
  <si>
    <t xml:space="preserve">         82.03亿</t>
  </si>
  <si>
    <t>12.65万</t>
  </si>
  <si>
    <t xml:space="preserve">   1.38㈡</t>
  </si>
  <si>
    <t>明阳智能</t>
  </si>
  <si>
    <t>风电整机</t>
  </si>
  <si>
    <t xml:space="preserve">        357.02亿</t>
  </si>
  <si>
    <t xml:space="preserve">        358.52亿</t>
  </si>
  <si>
    <t xml:space="preserve">        268.98亿</t>
  </si>
  <si>
    <t>17.09万</t>
  </si>
  <si>
    <t xml:space="preserve">   2.33㈡</t>
  </si>
  <si>
    <t>长城汽车</t>
  </si>
  <si>
    <t xml:space="preserve">       1582.77亿</t>
  </si>
  <si>
    <t xml:space="preserve">       1585.70亿</t>
  </si>
  <si>
    <t xml:space="preserve">        269.74亿</t>
  </si>
  <si>
    <t>13.65万</t>
  </si>
  <si>
    <t xml:space="preserve">   2.18㈡</t>
  </si>
  <si>
    <t>滨化股份</t>
  </si>
  <si>
    <t xml:space="preserve">         95.08亿</t>
  </si>
  <si>
    <t xml:space="preserve">         82.82亿</t>
  </si>
  <si>
    <t>8.17万</t>
  </si>
  <si>
    <t xml:space="preserve">   1.34㈡</t>
  </si>
  <si>
    <t>上海电气</t>
  </si>
  <si>
    <t xml:space="preserve">        592.27亿</t>
  </si>
  <si>
    <t xml:space="preserve">        207.23亿</t>
  </si>
  <si>
    <t>7.96万</t>
  </si>
  <si>
    <t xml:space="preserve">   1.11㈡</t>
  </si>
  <si>
    <t>中国中车</t>
  </si>
  <si>
    <t>轨交设备</t>
  </si>
  <si>
    <t xml:space="preserve">       1420.74亿</t>
  </si>
  <si>
    <t xml:space="preserve">        570.53亿</t>
  </si>
  <si>
    <t>9.49万</t>
  </si>
  <si>
    <t xml:space="preserve">   2.26㈡</t>
  </si>
  <si>
    <t>晶科科技</t>
  </si>
  <si>
    <t xml:space="preserve">        132.84亿</t>
  </si>
  <si>
    <t xml:space="preserve">         94.07亿</t>
  </si>
  <si>
    <t>7.45万</t>
  </si>
  <si>
    <t xml:space="preserve">   0.90㈡</t>
  </si>
  <si>
    <t>蓝科高新</t>
  </si>
  <si>
    <t xml:space="preserve">         24.82亿</t>
  </si>
  <si>
    <t xml:space="preserve">          9.58亿</t>
  </si>
  <si>
    <t xml:space="preserve">  -3.88㈡</t>
  </si>
  <si>
    <t>中国石油</t>
  </si>
  <si>
    <t>油气开采</t>
  </si>
  <si>
    <t xml:space="preserve">      12921.38亿</t>
  </si>
  <si>
    <t xml:space="preserve">        877.68亿</t>
  </si>
  <si>
    <t>17.48万</t>
  </si>
  <si>
    <t xml:space="preserve">   6.03㈡</t>
  </si>
  <si>
    <t>中国能建</t>
  </si>
  <si>
    <t xml:space="preserve">        321.43亿</t>
  </si>
  <si>
    <t xml:space="preserve">        732.89亿</t>
  </si>
  <si>
    <t>7.51万</t>
  </si>
  <si>
    <t>紫金矿业</t>
  </si>
  <si>
    <t>铜</t>
  </si>
  <si>
    <t xml:space="preserve">       2489.72亿</t>
  </si>
  <si>
    <t xml:space="preserve">       2497.52亿</t>
  </si>
  <si>
    <t xml:space="preserve">       1751.79亿</t>
  </si>
  <si>
    <t>40.82万</t>
  </si>
  <si>
    <t>0.390㈡</t>
  </si>
  <si>
    <t>中国汽研</t>
  </si>
  <si>
    <t>汽车综合服务</t>
  </si>
  <si>
    <t xml:space="preserve">        198.94亿</t>
  </si>
  <si>
    <t xml:space="preserve">        203.36亿</t>
  </si>
  <si>
    <t xml:space="preserve">         72.41亿</t>
  </si>
  <si>
    <t>38.23万</t>
  </si>
  <si>
    <t xml:space="preserve">   5.68㈡</t>
  </si>
  <si>
    <t>亚普股份</t>
  </si>
  <si>
    <t xml:space="preserve">         77.62亿</t>
  </si>
  <si>
    <t xml:space="preserve">         77.82亿</t>
  </si>
  <si>
    <t xml:space="preserve">         16.14亿</t>
  </si>
  <si>
    <t>8.38万</t>
  </si>
  <si>
    <t xml:space="preserve">   6.56㈡</t>
  </si>
  <si>
    <t>成都燃气</t>
  </si>
  <si>
    <t xml:space="preserve">         90.49亿</t>
  </si>
  <si>
    <t xml:space="preserve">         17.19亿</t>
  </si>
  <si>
    <t xml:space="preserve">   8.00㈡</t>
  </si>
  <si>
    <t>金能科技</t>
  </si>
  <si>
    <t xml:space="preserve">         71.49亿</t>
  </si>
  <si>
    <t xml:space="preserve">         36.29亿</t>
  </si>
  <si>
    <t>9.43万</t>
  </si>
  <si>
    <t>-0.070㈡</t>
  </si>
  <si>
    <t xml:space="preserve">  -0.71㈡</t>
  </si>
  <si>
    <t>腾龙股份</t>
  </si>
  <si>
    <t xml:space="preserve">         36.66亿</t>
  </si>
  <si>
    <t xml:space="preserve">         21.72亿</t>
  </si>
  <si>
    <t>8.64万</t>
  </si>
  <si>
    <t xml:space="preserve">   3.92㈡</t>
  </si>
  <si>
    <t>兰石重装</t>
  </si>
  <si>
    <t xml:space="preserve">         84.91亿</t>
  </si>
  <si>
    <t xml:space="preserve">         40.68亿</t>
  </si>
  <si>
    <t>5.28万</t>
  </si>
  <si>
    <t xml:space="preserve">   3.53㈡</t>
  </si>
  <si>
    <t>镇洋发展</t>
  </si>
  <si>
    <t xml:space="preserve">         16.90亿</t>
  </si>
  <si>
    <t xml:space="preserve">         47.18亿</t>
  </si>
  <si>
    <t xml:space="preserve">          8.88亿</t>
  </si>
  <si>
    <t>阶段放量</t>
  </si>
  <si>
    <t>4.10万</t>
  </si>
  <si>
    <t>0.200㈡</t>
  </si>
  <si>
    <t xml:space="preserve">   5.44㈡</t>
  </si>
  <si>
    <t>水发燃气</t>
  </si>
  <si>
    <t xml:space="preserve">         32.49亿</t>
  </si>
  <si>
    <t xml:space="preserve">         38.88亿</t>
  </si>
  <si>
    <t xml:space="preserve">         18.82亿</t>
  </si>
  <si>
    <t>4.64万</t>
  </si>
  <si>
    <t xml:space="preserve">   2.12㈡</t>
  </si>
  <si>
    <t>镇海股份</t>
  </si>
  <si>
    <t xml:space="preserve">         20.86亿</t>
  </si>
  <si>
    <t xml:space="preserve">         16.11亿</t>
  </si>
  <si>
    <t>11.21万</t>
  </si>
  <si>
    <t>福龙马</t>
  </si>
  <si>
    <t xml:space="preserve">         40.32亿</t>
  </si>
  <si>
    <t xml:space="preserve">         32.87亿</t>
  </si>
  <si>
    <t>7.87万</t>
  </si>
  <si>
    <t xml:space="preserve">   4.09㈡</t>
  </si>
  <si>
    <t>航天工程</t>
  </si>
  <si>
    <t xml:space="preserve">         76.00亿</t>
  </si>
  <si>
    <t xml:space="preserve">         19.97亿</t>
  </si>
  <si>
    <t>7.02万</t>
  </si>
  <si>
    <t xml:space="preserve">   2.14㈡</t>
  </si>
  <si>
    <t>纽威股份</t>
  </si>
  <si>
    <t xml:space="preserve">        114.53亿</t>
  </si>
  <si>
    <t xml:space="preserve">         37.89亿</t>
  </si>
  <si>
    <t>26.15万</t>
  </si>
  <si>
    <t xml:space="preserve">  10.06㈡</t>
  </si>
  <si>
    <t>博迈科</t>
  </si>
  <si>
    <t xml:space="preserve">         39.81亿</t>
  </si>
  <si>
    <t xml:space="preserve">         21.04亿</t>
  </si>
  <si>
    <t>7.44万</t>
  </si>
  <si>
    <t>-0.250㈡</t>
  </si>
  <si>
    <t xml:space="preserve">  -2.21㈡</t>
  </si>
  <si>
    <t>永安行</t>
  </si>
  <si>
    <t>其他交通设备</t>
  </si>
  <si>
    <t xml:space="preserve">         31.37亿</t>
  </si>
  <si>
    <t xml:space="preserve">         31.43亿</t>
  </si>
  <si>
    <t xml:space="preserve">         17.77亿</t>
  </si>
  <si>
    <t>11.75万</t>
  </si>
  <si>
    <t>康普顿</t>
  </si>
  <si>
    <t xml:space="preserve">         24.49亿</t>
  </si>
  <si>
    <t xml:space="preserve">         11.55亿</t>
  </si>
  <si>
    <t xml:space="preserve">   3.32㈡</t>
  </si>
  <si>
    <t>武进不锈</t>
  </si>
  <si>
    <t>其他钢材</t>
  </si>
  <si>
    <t xml:space="preserve">         44.72亿</t>
  </si>
  <si>
    <t xml:space="preserve">         24.92亿</t>
  </si>
  <si>
    <t>19.45万</t>
  </si>
  <si>
    <t xml:space="preserve">   7.05㈡</t>
  </si>
  <si>
    <t>中持股份</t>
  </si>
  <si>
    <t>水治理</t>
  </si>
  <si>
    <t xml:space="preserve">         19.62亿</t>
  </si>
  <si>
    <t xml:space="preserve">         24.77亿</t>
  </si>
  <si>
    <t xml:space="preserve">         11.52亿</t>
  </si>
  <si>
    <t>8.56万</t>
  </si>
  <si>
    <t xml:space="preserve">   3.18㈡</t>
  </si>
  <si>
    <t>龙蟠科技</t>
  </si>
  <si>
    <t>电池化学品</t>
  </si>
  <si>
    <t xml:space="preserve">         68.94亿</t>
  </si>
  <si>
    <t xml:space="preserve">         40.11亿</t>
  </si>
  <si>
    <t>-1.160㈡</t>
  </si>
  <si>
    <t xml:space="preserve"> -16.18㈡</t>
  </si>
  <si>
    <t>九丰能源</t>
  </si>
  <si>
    <t xml:space="preserve">        149.04亿</t>
  </si>
  <si>
    <t xml:space="preserve">         52.99亿</t>
  </si>
  <si>
    <t>18.13万</t>
  </si>
  <si>
    <t>1.150㈡</t>
  </si>
  <si>
    <t xml:space="preserve">   9.63㈡</t>
  </si>
  <si>
    <t>利柏特</t>
  </si>
  <si>
    <t xml:space="preserve">         23.21亿</t>
  </si>
  <si>
    <t xml:space="preserve">         46.84亿</t>
  </si>
  <si>
    <t xml:space="preserve">         16.40亿</t>
  </si>
  <si>
    <t xml:space="preserve">   5.72㈡</t>
  </si>
  <si>
    <t>晨光新材</t>
  </si>
  <si>
    <t>有机硅</t>
  </si>
  <si>
    <t xml:space="preserve">         46.76亿</t>
  </si>
  <si>
    <t xml:space="preserve">         46.88亿</t>
  </si>
  <si>
    <t xml:space="preserve">         16.59亿</t>
  </si>
  <si>
    <t>7.68万</t>
  </si>
  <si>
    <t xml:space="preserve">   3.28㈡</t>
  </si>
  <si>
    <t>金宏气体</t>
  </si>
  <si>
    <t>半导体材料</t>
  </si>
  <si>
    <t xml:space="preserve">        125.83亿</t>
  </si>
  <si>
    <t xml:space="preserve">         69.07亿</t>
  </si>
  <si>
    <t>42.17万</t>
  </si>
  <si>
    <t>南网科技</t>
  </si>
  <si>
    <t xml:space="preserve">         23.16亿</t>
  </si>
  <si>
    <t xml:space="preserve">        160.26亿</t>
  </si>
  <si>
    <t>16.96万</t>
  </si>
  <si>
    <t xml:space="preserve">   4.40㈡</t>
  </si>
  <si>
    <t>华特气体</t>
  </si>
  <si>
    <t xml:space="preserve">         81.38亿</t>
  </si>
  <si>
    <t xml:space="preserve">         81.57亿</t>
  </si>
  <si>
    <t xml:space="preserve">         27.59亿</t>
  </si>
  <si>
    <t>35.67万</t>
  </si>
  <si>
    <t xml:space="preserve">   4.16㈡</t>
  </si>
  <si>
    <t>亿华通-U</t>
  </si>
  <si>
    <t xml:space="preserve">         61.43亿</t>
  </si>
  <si>
    <t xml:space="preserve">         75.46亿</t>
  </si>
  <si>
    <t xml:space="preserve">         61.42亿</t>
  </si>
  <si>
    <t>41.07万</t>
  </si>
  <si>
    <t>-0.460㈡</t>
  </si>
  <si>
    <t xml:space="preserve">  -2.40㈡</t>
  </si>
  <si>
    <t>富淼科技</t>
  </si>
  <si>
    <t xml:space="preserve">         10.62亿</t>
  </si>
  <si>
    <t xml:space="preserve">         20.68亿</t>
  </si>
  <si>
    <t xml:space="preserve">          8.36亿</t>
  </si>
  <si>
    <t>13.89万</t>
  </si>
  <si>
    <t xml:space="preserve">   2.19㈡</t>
  </si>
  <si>
    <t>建龙微纳</t>
  </si>
  <si>
    <t>非金属材料</t>
  </si>
  <si>
    <t xml:space="preserve">         41.93亿</t>
  </si>
  <si>
    <t xml:space="preserve">         24.76亿</t>
  </si>
  <si>
    <t>41.87万</t>
  </si>
  <si>
    <t>0.900㈡</t>
  </si>
  <si>
    <t xml:space="preserve">   4.42㈡</t>
  </si>
  <si>
    <t>广钢气体</t>
  </si>
  <si>
    <t xml:space="preserve">         26.54亿</t>
  </si>
  <si>
    <t xml:space="preserve">        143.95亿</t>
  </si>
  <si>
    <t>1.76万</t>
  </si>
  <si>
    <t xml:space="preserve">   6.35㈡</t>
  </si>
  <si>
    <t>科威尔</t>
  </si>
  <si>
    <t xml:space="preserve">         27.81亿</t>
  </si>
  <si>
    <t xml:space="preserve">         16.22亿</t>
  </si>
  <si>
    <t>44.83万</t>
  </si>
  <si>
    <t xml:space="preserve">   4.76㈡</t>
  </si>
  <si>
    <t>金博股份</t>
  </si>
  <si>
    <t>光伏辅材</t>
  </si>
  <si>
    <t xml:space="preserve">        110.63亿</t>
  </si>
  <si>
    <t xml:space="preserve">         98.13亿</t>
  </si>
  <si>
    <t>108.51万</t>
  </si>
  <si>
    <t>2.030㈡</t>
  </si>
  <si>
    <t xml:space="preserve">   4.52㈡</t>
  </si>
  <si>
    <t>天合光能</t>
  </si>
  <si>
    <t>光伏电池组件</t>
  </si>
  <si>
    <t xml:space="preserve">        664.46亿</t>
  </si>
  <si>
    <t xml:space="preserve">        330.28亿</t>
  </si>
  <si>
    <t>76.77万</t>
  </si>
  <si>
    <t>1.630㈡</t>
  </si>
  <si>
    <t xml:space="preserve">  11.80㈡</t>
  </si>
  <si>
    <t>皖仪科技</t>
  </si>
  <si>
    <t xml:space="preserve">         25.87亿</t>
  </si>
  <si>
    <t xml:space="preserve">         13.89亿</t>
  </si>
  <si>
    <t>26.33万</t>
  </si>
  <si>
    <t xml:space="preserve">   1.24㈡</t>
  </si>
  <si>
    <t>中自科技</t>
  </si>
  <si>
    <t xml:space="preserve">         20.50亿</t>
  </si>
  <si>
    <t xml:space="preserve">         36.91亿</t>
  </si>
  <si>
    <t xml:space="preserve">         18.09亿</t>
  </si>
  <si>
    <t>21.33万</t>
  </si>
  <si>
    <t>厦钨新能</t>
  </si>
  <si>
    <t xml:space="preserve">         58.48亿</t>
  </si>
  <si>
    <t xml:space="preserve">        181.48亿</t>
  </si>
  <si>
    <t>38.93万</t>
  </si>
  <si>
    <t>0.610㈡</t>
  </si>
  <si>
    <t xml:space="preserve">   3.07㈡</t>
  </si>
  <si>
    <t>天能股份</t>
  </si>
  <si>
    <t>其他电池</t>
  </si>
  <si>
    <t xml:space="preserve">         45.62亿</t>
  </si>
  <si>
    <t xml:space="preserve">        338.78亿</t>
  </si>
  <si>
    <t>23.01万</t>
  </si>
  <si>
    <t>1.120㈡</t>
  </si>
  <si>
    <t xml:space="preserve">   7.70㈡</t>
  </si>
  <si>
    <t>神州数码</t>
  </si>
  <si>
    <t>其他云服务</t>
  </si>
  <si>
    <t xml:space="preserve">        151.87亿</t>
  </si>
  <si>
    <t xml:space="preserve">        184.87亿</t>
  </si>
  <si>
    <t xml:space="preserve">        121.73亿</t>
  </si>
  <si>
    <t>21.19万</t>
  </si>
  <si>
    <t>0.660㈡</t>
  </si>
  <si>
    <t xml:space="preserve">   5.58㈡</t>
  </si>
  <si>
    <t>我爱我家</t>
  </si>
  <si>
    <t>租赁经纪</t>
  </si>
  <si>
    <t>云南</t>
  </si>
  <si>
    <t xml:space="preserve">         57.58亿</t>
  </si>
  <si>
    <t xml:space="preserve">         60.30亿</t>
  </si>
  <si>
    <t xml:space="preserve">         35.98亿</t>
  </si>
  <si>
    <t>8.18万</t>
  </si>
  <si>
    <t xml:space="preserve">  -0.48㈡</t>
  </si>
  <si>
    <t>高鸿股份</t>
  </si>
  <si>
    <t>其他通信设备</t>
  </si>
  <si>
    <t xml:space="preserve">         71.87亿</t>
  </si>
  <si>
    <t xml:space="preserve">         73.52亿</t>
  </si>
  <si>
    <t xml:space="preserve">         62.41亿</t>
  </si>
  <si>
    <t>4.73万</t>
  </si>
  <si>
    <t>0.003㈡</t>
  </si>
  <si>
    <t xml:space="preserve">   0.08㈡</t>
  </si>
  <si>
    <t>众合科技</t>
  </si>
  <si>
    <t xml:space="preserve">         42.90亿</t>
  </si>
  <si>
    <t xml:space="preserve">         43.50亿</t>
  </si>
  <si>
    <t>8.23万</t>
  </si>
  <si>
    <t xml:space="preserve">  -1.42㈡</t>
  </si>
  <si>
    <t>国光电器</t>
  </si>
  <si>
    <t xml:space="preserve">         65.34亿</t>
  </si>
  <si>
    <t xml:space="preserve">         65.43亿</t>
  </si>
  <si>
    <t xml:space="preserve">         45.71亿</t>
  </si>
  <si>
    <t>8.87万</t>
  </si>
  <si>
    <t xml:space="preserve">   2.82㈡</t>
  </si>
  <si>
    <t>东港股份</t>
  </si>
  <si>
    <t>印刷</t>
  </si>
  <si>
    <t xml:space="preserve">         49.48亿</t>
  </si>
  <si>
    <t xml:space="preserve">         49.49亿</t>
  </si>
  <si>
    <t xml:space="preserve">         34.83亿</t>
  </si>
  <si>
    <t>11.19万</t>
  </si>
  <si>
    <t xml:space="preserve">   5.91㈡</t>
  </si>
  <si>
    <t>梦网科技</t>
  </si>
  <si>
    <t>电信增值服务</t>
  </si>
  <si>
    <t xml:space="preserve">         99.78亿</t>
  </si>
  <si>
    <t xml:space="preserve">        117.24亿</t>
  </si>
  <si>
    <t xml:space="preserve">         94.28亿</t>
  </si>
  <si>
    <t>16.26万</t>
  </si>
  <si>
    <t xml:space="preserve">   1.17㈡</t>
  </si>
  <si>
    <t>利欧股份</t>
  </si>
  <si>
    <t>互联网广告</t>
  </si>
  <si>
    <t xml:space="preserve">        132.44亿</t>
  </si>
  <si>
    <t xml:space="preserve">        153.33亿</t>
  </si>
  <si>
    <t xml:space="preserve">        125.97亿</t>
  </si>
  <si>
    <t>6.09万</t>
  </si>
  <si>
    <t xml:space="preserve">  14.05㈡</t>
  </si>
  <si>
    <t>证通电子</t>
  </si>
  <si>
    <t>云基础设施服务</t>
  </si>
  <si>
    <t xml:space="preserve">         54.82亿</t>
  </si>
  <si>
    <t xml:space="preserve">         63.03亿</t>
  </si>
  <si>
    <t xml:space="preserve">         47.08亿</t>
  </si>
  <si>
    <t>5.33万</t>
  </si>
  <si>
    <t xml:space="preserve">   0.89㈡</t>
  </si>
  <si>
    <t>江南化工</t>
  </si>
  <si>
    <t xml:space="preserve">         91.11亿</t>
  </si>
  <si>
    <t xml:space="preserve">        135.36亿</t>
  </si>
  <si>
    <t xml:space="preserve">         40.78亿</t>
  </si>
  <si>
    <t>7.36万</t>
  </si>
  <si>
    <t>鸿博股份</t>
  </si>
  <si>
    <t xml:space="preserve">        181.14亿</t>
  </si>
  <si>
    <t xml:space="preserve">        183.04亿</t>
  </si>
  <si>
    <t xml:space="preserve">        140.86亿</t>
  </si>
  <si>
    <t>11.02万</t>
  </si>
  <si>
    <t xml:space="preserve">  -2.02㈡</t>
  </si>
  <si>
    <t>科大讯飞</t>
  </si>
  <si>
    <t>新兴软件</t>
  </si>
  <si>
    <t xml:space="preserve">       1077.96亿</t>
  </si>
  <si>
    <t xml:space="preserve">       1173.12亿</t>
  </si>
  <si>
    <t xml:space="preserve">        864.10亿</t>
  </si>
  <si>
    <t>36.83万</t>
  </si>
  <si>
    <t xml:space="preserve">   0.45㈡</t>
  </si>
  <si>
    <t>奥飞娱乐</t>
  </si>
  <si>
    <t>影视制作</t>
  </si>
  <si>
    <t xml:space="preserve">         78.71亿</t>
  </si>
  <si>
    <t xml:space="preserve">        119.33亿</t>
  </si>
  <si>
    <t xml:space="preserve">         67.61亿</t>
  </si>
  <si>
    <t>4.39万</t>
  </si>
  <si>
    <t xml:space="preserve">   1.78㈡</t>
  </si>
  <si>
    <t>天娱数科</t>
  </si>
  <si>
    <t>游戏</t>
  </si>
  <si>
    <t xml:space="preserve">         85.77亿</t>
  </si>
  <si>
    <t xml:space="preserve">         87.69亿</t>
  </si>
  <si>
    <t xml:space="preserve">         81.12亿</t>
  </si>
  <si>
    <t>4.91万</t>
  </si>
  <si>
    <t>汉王科技</t>
  </si>
  <si>
    <t xml:space="preserve">         49.05亿</t>
  </si>
  <si>
    <t xml:space="preserve">         57.91亿</t>
  </si>
  <si>
    <t xml:space="preserve">         38.79亿</t>
  </si>
  <si>
    <t>-0.210㈡</t>
  </si>
  <si>
    <t>康力电梯</t>
  </si>
  <si>
    <t>楼宇设备</t>
  </si>
  <si>
    <t xml:space="preserve">         46.10亿</t>
  </si>
  <si>
    <t xml:space="preserve">         70.03亿</t>
  </si>
  <si>
    <t xml:space="preserve">         36.72亿</t>
  </si>
  <si>
    <t>11.56万</t>
  </si>
  <si>
    <t xml:space="preserve">   7.00㈡</t>
  </si>
  <si>
    <t>金财互联</t>
  </si>
  <si>
    <t xml:space="preserve">         56.27亿</t>
  </si>
  <si>
    <t xml:space="preserve">         64.44亿</t>
  </si>
  <si>
    <t xml:space="preserve">         39.94亿</t>
  </si>
  <si>
    <t>7.70万</t>
  </si>
  <si>
    <t xml:space="preserve">  -2.15㈡</t>
  </si>
  <si>
    <t>南方精工</t>
  </si>
  <si>
    <t xml:space="preserve">         32.67亿</t>
  </si>
  <si>
    <t xml:space="preserve">         47.82亿</t>
  </si>
  <si>
    <t xml:space="preserve">         26.19亿</t>
  </si>
  <si>
    <t>4.18万</t>
  </si>
  <si>
    <t xml:space="preserve">  -1.09㈡</t>
  </si>
  <si>
    <t>奥拓电子</t>
  </si>
  <si>
    <t>LED</t>
  </si>
  <si>
    <t xml:space="preserve">         36.80亿</t>
  </si>
  <si>
    <t xml:space="preserve">         46.72亿</t>
  </si>
  <si>
    <t xml:space="preserve">         32.89亿</t>
  </si>
  <si>
    <t>4.95万</t>
  </si>
  <si>
    <t xml:space="preserve">   1.30㈡</t>
  </si>
  <si>
    <t>荣联科技</t>
  </si>
  <si>
    <t xml:space="preserve">         65.62亿</t>
  </si>
  <si>
    <t xml:space="preserve">         71.78亿</t>
  </si>
  <si>
    <t xml:space="preserve">         56.59亿</t>
  </si>
  <si>
    <t xml:space="preserve">   0.36㈡</t>
  </si>
  <si>
    <t>博彦科技</t>
  </si>
  <si>
    <t xml:space="preserve">         67.23亿</t>
  </si>
  <si>
    <t xml:space="preserve">         71.95亿</t>
  </si>
  <si>
    <t xml:space="preserve">         62.15亿</t>
  </si>
  <si>
    <t>13.23万</t>
  </si>
  <si>
    <t>0.240㈡</t>
  </si>
  <si>
    <t>中科金财</t>
  </si>
  <si>
    <t xml:space="preserve">         48.86亿</t>
  </si>
  <si>
    <t xml:space="preserve">         49.58亿</t>
  </si>
  <si>
    <t xml:space="preserve">         42.25亿</t>
  </si>
  <si>
    <t xml:space="preserve">  -0.67㈡</t>
  </si>
  <si>
    <t>岭南股份</t>
  </si>
  <si>
    <t>生态修复</t>
  </si>
  <si>
    <t xml:space="preserve">         53.91亿</t>
  </si>
  <si>
    <t xml:space="preserve">         41.84亿</t>
  </si>
  <si>
    <t>4.07万</t>
  </si>
  <si>
    <t xml:space="preserve">  -3.50㈡</t>
  </si>
  <si>
    <t>环球印务</t>
  </si>
  <si>
    <t>纸包装</t>
  </si>
  <si>
    <t xml:space="preserve">         38.66亿</t>
  </si>
  <si>
    <t xml:space="preserve">         19.95亿</t>
  </si>
  <si>
    <t>9.89万</t>
  </si>
  <si>
    <t>吉宏股份</t>
  </si>
  <si>
    <t>跨境电商</t>
  </si>
  <si>
    <t xml:space="preserve">         52.09亿</t>
  </si>
  <si>
    <t xml:space="preserve">         69.29亿</t>
  </si>
  <si>
    <t xml:space="preserve">         41.64亿</t>
  </si>
  <si>
    <t>7.90万</t>
  </si>
  <si>
    <t xml:space="preserve">   8.62㈡</t>
  </si>
  <si>
    <t>实丰文化</t>
  </si>
  <si>
    <t>娱乐用品</t>
  </si>
  <si>
    <t xml:space="preserve">         14.69亿</t>
  </si>
  <si>
    <t xml:space="preserve">         19.55亿</t>
  </si>
  <si>
    <t xml:space="preserve">          9.09亿</t>
  </si>
  <si>
    <t>14.43万</t>
  </si>
  <si>
    <t>元隆雅图</t>
  </si>
  <si>
    <t>其他广告营销</t>
  </si>
  <si>
    <t xml:space="preserve">         30.96亿</t>
  </si>
  <si>
    <t xml:space="preserve">         35.39亿</t>
  </si>
  <si>
    <t xml:space="preserve">         15.06亿</t>
  </si>
  <si>
    <t>5.65万</t>
  </si>
  <si>
    <t xml:space="preserve">   0.93㈡</t>
  </si>
  <si>
    <t>传智教育</t>
  </si>
  <si>
    <t>教育培训</t>
  </si>
  <si>
    <t xml:space="preserve">         22.05亿</t>
  </si>
  <si>
    <t xml:space="preserve">         22.04亿</t>
  </si>
  <si>
    <t xml:space="preserve">   5.42㈡</t>
  </si>
  <si>
    <t>神州泰岳</t>
  </si>
  <si>
    <t xml:space="preserve">        183.01亿</t>
  </si>
  <si>
    <t xml:space="preserve">        197.29亿</t>
  </si>
  <si>
    <t xml:space="preserve">        178.68亿</t>
  </si>
  <si>
    <t xml:space="preserve">   7.72㈡</t>
  </si>
  <si>
    <t>同花顺</t>
  </si>
  <si>
    <t xml:space="preserve">        405.85亿</t>
  </si>
  <si>
    <t xml:space="preserve">        803.50亿</t>
  </si>
  <si>
    <t xml:space="preserve">        287.12亿</t>
  </si>
  <si>
    <t>77.11万</t>
  </si>
  <si>
    <t xml:space="preserve">   7.18㈡</t>
  </si>
  <si>
    <t>星辉娱乐</t>
  </si>
  <si>
    <t xml:space="preserve">         27.83亿</t>
  </si>
  <si>
    <t xml:space="preserve">         41.43亿</t>
  </si>
  <si>
    <t xml:space="preserve">         27.07亿</t>
  </si>
  <si>
    <t>4.78万</t>
  </si>
  <si>
    <t xml:space="preserve">  -4.19㈡</t>
  </si>
  <si>
    <t>天源迪科</t>
  </si>
  <si>
    <t xml:space="preserve">         46.02亿</t>
  </si>
  <si>
    <t xml:space="preserve">         54.46亿</t>
  </si>
  <si>
    <t xml:space="preserve">         44.85亿</t>
  </si>
  <si>
    <t>5.84万</t>
  </si>
  <si>
    <t xml:space="preserve">   0.96㈡</t>
  </si>
  <si>
    <t>蓝色光标</t>
  </si>
  <si>
    <t xml:space="preserve">        179.04亿</t>
  </si>
  <si>
    <t xml:space="preserve">        193.28亿</t>
  </si>
  <si>
    <t>8.34万</t>
  </si>
  <si>
    <t>福石控股</t>
  </si>
  <si>
    <t xml:space="preserve">         32.80亿</t>
  </si>
  <si>
    <t xml:space="preserve">         34.32亿</t>
  </si>
  <si>
    <t xml:space="preserve">         24.41亿</t>
  </si>
  <si>
    <t xml:space="preserve">  -6.89㈡</t>
  </si>
  <si>
    <t>恒信东方</t>
  </si>
  <si>
    <t xml:space="preserve">         42.77亿</t>
  </si>
  <si>
    <t xml:space="preserve">         51.04亿</t>
  </si>
  <si>
    <t xml:space="preserve">         42.16亿</t>
  </si>
  <si>
    <t>银之杰</t>
  </si>
  <si>
    <t xml:space="preserve">         65.40亿</t>
  </si>
  <si>
    <t xml:space="preserve">         90.17亿</t>
  </si>
  <si>
    <t xml:space="preserve">         49.02亿</t>
  </si>
  <si>
    <t>9.40万</t>
  </si>
  <si>
    <t xml:space="preserve">  -3.60㈡</t>
  </si>
  <si>
    <t>易联众</t>
  </si>
  <si>
    <t xml:space="preserve">         22.40亿</t>
  </si>
  <si>
    <t xml:space="preserve">         25.58亿</t>
  </si>
  <si>
    <t xml:space="preserve">         20.09亿</t>
  </si>
  <si>
    <t>6.16万</t>
  </si>
  <si>
    <t>-0.160㈡</t>
  </si>
  <si>
    <t xml:space="preserve"> -28.34㈡</t>
  </si>
  <si>
    <t>大富科技</t>
  </si>
  <si>
    <t>网络接配及塔设</t>
  </si>
  <si>
    <t xml:space="preserve">         77.01亿</t>
  </si>
  <si>
    <t xml:space="preserve">         82.97亿</t>
  </si>
  <si>
    <t xml:space="preserve">         37.99亿</t>
  </si>
  <si>
    <t>10.02万</t>
  </si>
  <si>
    <t xml:space="preserve">   0.11㈡</t>
  </si>
  <si>
    <t>东方国信</t>
  </si>
  <si>
    <t xml:space="preserve">        100.12亿</t>
  </si>
  <si>
    <t xml:space="preserve">        125.49亿</t>
  </si>
  <si>
    <t xml:space="preserve">         89.82亿</t>
  </si>
  <si>
    <t>9.18万</t>
  </si>
  <si>
    <t xml:space="preserve">   1.03㈡</t>
  </si>
  <si>
    <t>捷成股份</t>
  </si>
  <si>
    <t xml:space="preserve">        115.04亿</t>
  </si>
  <si>
    <t xml:space="preserve">        137.12亿</t>
  </si>
  <si>
    <t xml:space="preserve">        108.45亿</t>
  </si>
  <si>
    <t>11.90万</t>
  </si>
  <si>
    <t>美亚柏科</t>
  </si>
  <si>
    <t>基础软件</t>
  </si>
  <si>
    <t xml:space="preserve">        116.53亿</t>
  </si>
  <si>
    <t xml:space="preserve">        138.29亿</t>
  </si>
  <si>
    <t xml:space="preserve">         73.40亿</t>
  </si>
  <si>
    <t>14.11万</t>
  </si>
  <si>
    <t xml:space="preserve">  -7.09㈡</t>
  </si>
  <si>
    <t>拓尔思</t>
  </si>
  <si>
    <t xml:space="preserve">        154.25亿</t>
  </si>
  <si>
    <t xml:space="preserve">        154.37亿</t>
  </si>
  <si>
    <t xml:space="preserve">        105.66亿</t>
  </si>
  <si>
    <t>8.95万</t>
  </si>
  <si>
    <t xml:space="preserve">   2.06㈡</t>
  </si>
  <si>
    <t>方直科技</t>
  </si>
  <si>
    <t xml:space="preserve">         21.45亿</t>
  </si>
  <si>
    <t xml:space="preserve">         26.58亿</t>
  </si>
  <si>
    <t xml:space="preserve">         16.60亿</t>
  </si>
  <si>
    <t>5.59万</t>
  </si>
  <si>
    <t xml:space="preserve">   1.89㈡</t>
  </si>
  <si>
    <t>天玑科技</t>
  </si>
  <si>
    <t xml:space="preserve">         27.98亿</t>
  </si>
  <si>
    <t xml:space="preserve">         28.21亿</t>
  </si>
  <si>
    <t xml:space="preserve">         24.33亿</t>
  </si>
  <si>
    <t>9.63万</t>
  </si>
  <si>
    <t>-0.080㈡</t>
  </si>
  <si>
    <t xml:space="preserve">  -1.74㈡</t>
  </si>
  <si>
    <t>初灵信息</t>
  </si>
  <si>
    <t xml:space="preserve">         27.05亿</t>
  </si>
  <si>
    <t xml:space="preserve">         36.39亿</t>
  </si>
  <si>
    <t xml:space="preserve">         23.96亿</t>
  </si>
  <si>
    <t>6.28万</t>
  </si>
  <si>
    <t xml:space="preserve">   2.17㈡</t>
  </si>
  <si>
    <t>卫宁健康</t>
  </si>
  <si>
    <t xml:space="preserve">        134.80亿</t>
  </si>
  <si>
    <t xml:space="preserve">        156.57亿</t>
  </si>
  <si>
    <t xml:space="preserve">        125.04亿</t>
  </si>
  <si>
    <t>14.45万</t>
  </si>
  <si>
    <t xml:space="preserve">   0.32㈡</t>
  </si>
  <si>
    <t>华宇软件</t>
  </si>
  <si>
    <t xml:space="preserve">         73.93亿</t>
  </si>
  <si>
    <t xml:space="preserve">         75.56亿</t>
  </si>
  <si>
    <t xml:space="preserve">         59.89亿</t>
  </si>
  <si>
    <t>16.30万</t>
  </si>
  <si>
    <t>-0.190㈡</t>
  </si>
  <si>
    <t xml:space="preserve">  -2.79㈡</t>
  </si>
  <si>
    <t>飞利信</t>
  </si>
  <si>
    <t xml:space="preserve">         50.64亿</t>
  </si>
  <si>
    <t xml:space="preserve">         56.12亿</t>
  </si>
  <si>
    <t xml:space="preserve">         49.82亿</t>
  </si>
  <si>
    <t xml:space="preserve">  -8.17㈡</t>
  </si>
  <si>
    <t>吴通控股</t>
  </si>
  <si>
    <t xml:space="preserve">         40.84亿</t>
  </si>
  <si>
    <t xml:space="preserve">         49.11亿</t>
  </si>
  <si>
    <t xml:space="preserve">         38.19亿</t>
  </si>
  <si>
    <t xml:space="preserve">   2.36㈡</t>
  </si>
  <si>
    <t>开元教育</t>
  </si>
  <si>
    <t xml:space="preserve">         14.19亿</t>
  </si>
  <si>
    <t xml:space="preserve">         18.76亿</t>
  </si>
  <si>
    <t xml:space="preserve">         13.52亿</t>
  </si>
  <si>
    <t>10.19万</t>
  </si>
  <si>
    <t xml:space="preserve">  -4.06㈡</t>
  </si>
  <si>
    <t>润和软件</t>
  </si>
  <si>
    <t xml:space="preserve">        175.19亿</t>
  </si>
  <si>
    <t xml:space="preserve">        180.39亿</t>
  </si>
  <si>
    <t xml:space="preserve">        166.72亿</t>
  </si>
  <si>
    <t>高位回落</t>
  </si>
  <si>
    <t>10.18万</t>
  </si>
  <si>
    <t xml:space="preserve">   2.42㈡</t>
  </si>
  <si>
    <t>北信源</t>
  </si>
  <si>
    <t xml:space="preserve">         58.08亿</t>
  </si>
  <si>
    <t xml:space="preserve">         69.01亿</t>
  </si>
  <si>
    <t xml:space="preserve">         54.60亿</t>
  </si>
  <si>
    <t>6.51万</t>
  </si>
  <si>
    <t>0.002㈡</t>
  </si>
  <si>
    <t xml:space="preserve">   0.23㈡</t>
  </si>
  <si>
    <t>中文在线</t>
  </si>
  <si>
    <t>其他出版</t>
  </si>
  <si>
    <t xml:space="preserve">         94.35亿</t>
  </si>
  <si>
    <t xml:space="preserve">        104.38亿</t>
  </si>
  <si>
    <t xml:space="preserve">         81.13亿</t>
  </si>
  <si>
    <t>9.35万</t>
  </si>
  <si>
    <t xml:space="preserve">  -3.26㈡</t>
  </si>
  <si>
    <t>鼎捷软件</t>
  </si>
  <si>
    <t xml:space="preserve">         66.31亿</t>
  </si>
  <si>
    <t xml:space="preserve">         66.76亿</t>
  </si>
  <si>
    <t xml:space="preserve">         51.72亿</t>
  </si>
  <si>
    <t>19.15万</t>
  </si>
  <si>
    <t xml:space="preserve">   1.86㈡</t>
  </si>
  <si>
    <t>东方通</t>
  </si>
  <si>
    <t xml:space="preserve">         73.99亿</t>
  </si>
  <si>
    <t xml:space="preserve">         96.85亿</t>
  </si>
  <si>
    <t xml:space="preserve">         72.45亿</t>
  </si>
  <si>
    <t>-0.390㈡</t>
  </si>
  <si>
    <t xml:space="preserve">  -4.10㈡</t>
  </si>
  <si>
    <t>天利科技</t>
  </si>
  <si>
    <t xml:space="preserve">         25.41亿</t>
  </si>
  <si>
    <t xml:space="preserve">         25.93亿</t>
  </si>
  <si>
    <t xml:space="preserve">         12.98亿</t>
  </si>
  <si>
    <t>7.38万</t>
  </si>
  <si>
    <t xml:space="preserve">  -0.37㈡</t>
  </si>
  <si>
    <t>昆仑万维</t>
  </si>
  <si>
    <t xml:space="preserve">        424.18亿</t>
  </si>
  <si>
    <t xml:space="preserve">        465.83亿</t>
  </si>
  <si>
    <t xml:space="preserve">        288.91亿</t>
  </si>
  <si>
    <t>18.20万</t>
  </si>
  <si>
    <t>0.300㈡</t>
  </si>
  <si>
    <t>深信服</t>
  </si>
  <si>
    <t xml:space="preserve">        254.82亿</t>
  </si>
  <si>
    <t xml:space="preserve">        388.99亿</t>
  </si>
  <si>
    <t xml:space="preserve">        210.28亿</t>
  </si>
  <si>
    <t>94.16万</t>
  </si>
  <si>
    <t>-1.330㈡</t>
  </si>
  <si>
    <t xml:space="preserve">  -7.23㈡</t>
  </si>
  <si>
    <t>汤姆猫</t>
  </si>
  <si>
    <t xml:space="preserve">        160.10亿</t>
  </si>
  <si>
    <t xml:space="preserve">        183.88亿</t>
  </si>
  <si>
    <t xml:space="preserve">        140.70亿</t>
  </si>
  <si>
    <t>5.26万</t>
  </si>
  <si>
    <t xml:space="preserve">   4.58㈡</t>
  </si>
  <si>
    <t>高伟达</t>
  </si>
  <si>
    <t xml:space="preserve">         45.61亿</t>
  </si>
  <si>
    <t xml:space="preserve">         31.42亿</t>
  </si>
  <si>
    <t>6.50万</t>
  </si>
  <si>
    <t>神思电子</t>
  </si>
  <si>
    <t>其他IT设备</t>
  </si>
  <si>
    <t xml:space="preserve">         41.16亿</t>
  </si>
  <si>
    <t xml:space="preserve">         30.12亿</t>
  </si>
  <si>
    <t>8.77万</t>
  </si>
  <si>
    <t xml:space="preserve">  -3.54㈡</t>
  </si>
  <si>
    <t>中科创达</t>
  </si>
  <si>
    <t xml:space="preserve">        280.54亿</t>
  </si>
  <si>
    <t xml:space="preserve">        351.67亿</t>
  </si>
  <si>
    <t xml:space="preserve">        257.12亿</t>
  </si>
  <si>
    <t>46.74万</t>
  </si>
  <si>
    <t xml:space="preserve">   4.13㈡</t>
  </si>
  <si>
    <t>科大国创</t>
  </si>
  <si>
    <t xml:space="preserve">         47.40亿</t>
  </si>
  <si>
    <t xml:space="preserve">         50.37亿</t>
  </si>
  <si>
    <t xml:space="preserve">         35.36亿</t>
  </si>
  <si>
    <t>9.25万</t>
  </si>
  <si>
    <t xml:space="preserve">   3.10㈡</t>
  </si>
  <si>
    <t>辰安科技</t>
  </si>
  <si>
    <t xml:space="preserve">         51.35亿</t>
  </si>
  <si>
    <t xml:space="preserve">         51.41亿</t>
  </si>
  <si>
    <t>16.61万</t>
  </si>
  <si>
    <t xml:space="preserve">   2.39㈡</t>
  </si>
  <si>
    <t>华凯易佰</t>
  </si>
  <si>
    <t xml:space="preserve">         42.33亿</t>
  </si>
  <si>
    <t xml:space="preserve">         77.67亿</t>
  </si>
  <si>
    <t xml:space="preserve">         39.07亿</t>
  </si>
  <si>
    <t>28.23万</t>
  </si>
  <si>
    <t>0.760㈡</t>
  </si>
  <si>
    <t xml:space="preserve">  10.17㈡</t>
  </si>
  <si>
    <t>汇纳科技</t>
  </si>
  <si>
    <t xml:space="preserve">         34.84亿</t>
  </si>
  <si>
    <t xml:space="preserve">         25.35亿</t>
  </si>
  <si>
    <t>21.18万</t>
  </si>
  <si>
    <t>-0.120㈡</t>
  </si>
  <si>
    <t xml:space="preserve">  -1.47㈡</t>
  </si>
  <si>
    <t>宣亚国际</t>
  </si>
  <si>
    <t xml:space="preserve">         30.15亿</t>
  </si>
  <si>
    <t xml:space="preserve">         22.99亿</t>
  </si>
  <si>
    <t>9.37万</t>
  </si>
  <si>
    <t>万兴科技</t>
  </si>
  <si>
    <t>西藏</t>
  </si>
  <si>
    <t xml:space="preserve">        119.81亿</t>
  </si>
  <si>
    <t xml:space="preserve">        137.08亿</t>
  </si>
  <si>
    <t xml:space="preserve">         94.93亿</t>
  </si>
  <si>
    <t>21.82万</t>
  </si>
  <si>
    <t>彩讯股份</t>
  </si>
  <si>
    <t xml:space="preserve">         89.36亿</t>
  </si>
  <si>
    <t xml:space="preserve">         92.75亿</t>
  </si>
  <si>
    <t xml:space="preserve">         43.78亿</t>
  </si>
  <si>
    <t>12.33万</t>
  </si>
  <si>
    <t>0.560㈡</t>
  </si>
  <si>
    <t xml:space="preserve">   9.89㈡</t>
  </si>
  <si>
    <t>世纪天鸿</t>
  </si>
  <si>
    <t>教育出版</t>
  </si>
  <si>
    <t xml:space="preserve">         33.44亿</t>
  </si>
  <si>
    <t xml:space="preserve">         37.66亿</t>
  </si>
  <si>
    <t xml:space="preserve">         18.10亿</t>
  </si>
  <si>
    <t>科蓝软件</t>
  </si>
  <si>
    <t xml:space="preserve">         55.75亿</t>
  </si>
  <si>
    <t xml:space="preserve">         63.87亿</t>
  </si>
  <si>
    <t xml:space="preserve">         50.57亿</t>
  </si>
  <si>
    <t xml:space="preserve">  -0.42㈡</t>
  </si>
  <si>
    <t>宇信科技</t>
  </si>
  <si>
    <t xml:space="preserve">        120.81亿</t>
  </si>
  <si>
    <t xml:space="preserve">        122.09亿</t>
  </si>
  <si>
    <t xml:space="preserve">         89.16亿</t>
  </si>
  <si>
    <t>21.26万</t>
  </si>
  <si>
    <t xml:space="preserve">   4.20㈡</t>
  </si>
  <si>
    <t>创业黑马</t>
  </si>
  <si>
    <t xml:space="preserve">         42.71亿</t>
  </si>
  <si>
    <t xml:space="preserve">         50.38亿</t>
  </si>
  <si>
    <t xml:space="preserve">         31.78亿</t>
  </si>
  <si>
    <t>12.80万</t>
  </si>
  <si>
    <t xml:space="preserve">  -4.66㈡</t>
  </si>
  <si>
    <t>因赛集团</t>
  </si>
  <si>
    <t xml:space="preserve">         17.00亿</t>
  </si>
  <si>
    <t xml:space="preserve">         23.05亿</t>
  </si>
  <si>
    <t xml:space="preserve">         10.04亿</t>
  </si>
  <si>
    <t>9.83万</t>
  </si>
  <si>
    <t xml:space="preserve">   3.23㈡</t>
  </si>
  <si>
    <t>金现代</t>
  </si>
  <si>
    <t xml:space="preserve">         26.28亿</t>
  </si>
  <si>
    <t xml:space="preserve">         36.43亿</t>
  </si>
  <si>
    <t xml:space="preserve">         21.56亿</t>
  </si>
  <si>
    <t>7.52万</t>
  </si>
  <si>
    <t xml:space="preserve">  -3.00㈡</t>
  </si>
  <si>
    <t>首都在线</t>
  </si>
  <si>
    <t xml:space="preserve">         47.76亿</t>
  </si>
  <si>
    <t xml:space="preserve">         62.55亿</t>
  </si>
  <si>
    <t xml:space="preserve">         41.90亿</t>
  </si>
  <si>
    <t>7.10万</t>
  </si>
  <si>
    <t xml:space="preserve">  -9.10㈡</t>
  </si>
  <si>
    <t>德必集团</t>
  </si>
  <si>
    <t>商业物业经营</t>
  </si>
  <si>
    <t xml:space="preserve">         14.48亿</t>
  </si>
  <si>
    <t xml:space="preserve">         23.33亿</t>
  </si>
  <si>
    <t xml:space="preserve">         13.16亿</t>
  </si>
  <si>
    <t>11.58万</t>
  </si>
  <si>
    <t xml:space="preserve">   0.55㈡</t>
  </si>
  <si>
    <t>川网传媒</t>
  </si>
  <si>
    <t>文字图片媒体</t>
  </si>
  <si>
    <t xml:space="preserve">         29.28亿</t>
  </si>
  <si>
    <t xml:space="preserve">   1.48㈡</t>
  </si>
  <si>
    <t>孩子王</t>
  </si>
  <si>
    <t>专业连锁</t>
  </si>
  <si>
    <t xml:space="preserve">         59.19亿</t>
  </si>
  <si>
    <t xml:space="preserve">        106.42亿</t>
  </si>
  <si>
    <t xml:space="preserve">         38.01亿</t>
  </si>
  <si>
    <t>11.05万</t>
  </si>
  <si>
    <t>青木股份</t>
  </si>
  <si>
    <t>电商服务</t>
  </si>
  <si>
    <t xml:space="preserve">         17.73亿</t>
  </si>
  <si>
    <t xml:space="preserve">         32.71亿</t>
  </si>
  <si>
    <t xml:space="preserve">         13.20亿</t>
  </si>
  <si>
    <t>11.86万</t>
  </si>
  <si>
    <t xml:space="preserve">   2.94㈡</t>
  </si>
  <si>
    <t>天亿马</t>
  </si>
  <si>
    <t xml:space="preserve">         15.20亿</t>
  </si>
  <si>
    <t xml:space="preserve">         12.65亿</t>
  </si>
  <si>
    <t>11.72万</t>
  </si>
  <si>
    <t>0.004㈡</t>
  </si>
  <si>
    <t>荣信文化</t>
  </si>
  <si>
    <t>大众出版</t>
  </si>
  <si>
    <t xml:space="preserve">         15.23亿</t>
  </si>
  <si>
    <t xml:space="preserve">         23.84亿</t>
  </si>
  <si>
    <t>14.24万</t>
  </si>
  <si>
    <t xml:space="preserve">   0.69㈡</t>
  </si>
  <si>
    <t>软通动力</t>
  </si>
  <si>
    <t xml:space="preserve">        180.83亿</t>
  </si>
  <si>
    <t xml:space="preserve">        253.29亿</t>
  </si>
  <si>
    <t xml:space="preserve">        138.13亿</t>
  </si>
  <si>
    <t>24.72万</t>
  </si>
  <si>
    <t xml:space="preserve">   1.99㈡</t>
  </si>
  <si>
    <t>凡拓数创</t>
  </si>
  <si>
    <t>其他专业服务</t>
  </si>
  <si>
    <t>7.25万</t>
  </si>
  <si>
    <t xml:space="preserve">  -1.54㈡</t>
  </si>
  <si>
    <t>慧博云通</t>
  </si>
  <si>
    <t xml:space="preserve">         12.34亿</t>
  </si>
  <si>
    <t>8.50万</t>
  </si>
  <si>
    <t xml:space="preserve">   3.73㈡</t>
  </si>
  <si>
    <t>挖金客</t>
  </si>
  <si>
    <t xml:space="preserve">          8.48亿</t>
  </si>
  <si>
    <t xml:space="preserve">         33.94亿</t>
  </si>
  <si>
    <t>7.56万</t>
  </si>
  <si>
    <t xml:space="preserve">   3.13㈡</t>
  </si>
  <si>
    <t>宏景科技</t>
  </si>
  <si>
    <t xml:space="preserve">          8.80亿</t>
  </si>
  <si>
    <t xml:space="preserve">         35.21亿</t>
  </si>
  <si>
    <t>同方股份</t>
  </si>
  <si>
    <t xml:space="preserve">        215.48亿</t>
  </si>
  <si>
    <t xml:space="preserve">        243.57亿</t>
  </si>
  <si>
    <t xml:space="preserve">        170.23亿</t>
  </si>
  <si>
    <t>8.11万</t>
  </si>
  <si>
    <t xml:space="preserve">   0.66㈡</t>
  </si>
  <si>
    <t>返利科技</t>
  </si>
  <si>
    <t xml:space="preserve">         22.80亿</t>
  </si>
  <si>
    <t xml:space="preserve">         50.01亿</t>
  </si>
  <si>
    <t xml:space="preserve">         17.75亿</t>
  </si>
  <si>
    <t>4.79万</t>
  </si>
  <si>
    <t xml:space="preserve">  -1.08㈡</t>
  </si>
  <si>
    <t>金证股份</t>
  </si>
  <si>
    <t xml:space="preserve">        119.30亿</t>
  </si>
  <si>
    <t xml:space="preserve">         82.09亿</t>
  </si>
  <si>
    <t xml:space="preserve">   1.74㈡</t>
  </si>
  <si>
    <t>恒生电子</t>
  </si>
  <si>
    <t xml:space="preserve">        616.55亿</t>
  </si>
  <si>
    <t xml:space="preserve">        488.78亿</t>
  </si>
  <si>
    <t>50.75万</t>
  </si>
  <si>
    <t>信雅达</t>
  </si>
  <si>
    <t xml:space="preserve">         41.76亿</t>
  </si>
  <si>
    <t xml:space="preserve">         43.74亿</t>
  </si>
  <si>
    <t xml:space="preserve">         32.86亿</t>
  </si>
  <si>
    <t>6.03万</t>
  </si>
  <si>
    <t>浙大网新</t>
  </si>
  <si>
    <t xml:space="preserve">         65.86亿</t>
  </si>
  <si>
    <t xml:space="preserve">         56.28亿</t>
  </si>
  <si>
    <t xml:space="preserve">  -0.40㈡</t>
  </si>
  <si>
    <t>三六零</t>
  </si>
  <si>
    <t>产联网信息服务</t>
  </si>
  <si>
    <t xml:space="preserve">        702.39亿</t>
  </si>
  <si>
    <t xml:space="preserve">        294.98亿</t>
  </si>
  <si>
    <t>5.83万</t>
  </si>
  <si>
    <t xml:space="preserve">  -0.72㈡</t>
  </si>
  <si>
    <t>风语筑</t>
  </si>
  <si>
    <t>会展服务</t>
  </si>
  <si>
    <t xml:space="preserve">         70.06亿</t>
  </si>
  <si>
    <t xml:space="preserve">         35.12亿</t>
  </si>
  <si>
    <t>9.04万</t>
  </si>
  <si>
    <t>多伦科技</t>
  </si>
  <si>
    <t xml:space="preserve">         47.25亿</t>
  </si>
  <si>
    <t xml:space="preserve">         15.47亿</t>
  </si>
  <si>
    <t>4.15万</t>
  </si>
  <si>
    <t xml:space="preserve">   0.81㈡</t>
  </si>
  <si>
    <t>国联股份</t>
  </si>
  <si>
    <t>产联网平台服务</t>
  </si>
  <si>
    <t xml:space="preserve">        240.03亿</t>
  </si>
  <si>
    <t xml:space="preserve">        157.21亿</t>
  </si>
  <si>
    <t>41.19万</t>
  </si>
  <si>
    <t xml:space="preserve">  11.07㈡</t>
  </si>
  <si>
    <t>大胜达</t>
  </si>
  <si>
    <t xml:space="preserve">         43.62亿</t>
  </si>
  <si>
    <t xml:space="preserve">         51.55亿</t>
  </si>
  <si>
    <t xml:space="preserve">         15.64亿</t>
  </si>
  <si>
    <t>7.33万</t>
  </si>
  <si>
    <t xml:space="preserve">   1.96㈡</t>
  </si>
  <si>
    <t>当虹科技</t>
  </si>
  <si>
    <t xml:space="preserve">         36.94亿</t>
  </si>
  <si>
    <t xml:space="preserve">         19.70亿</t>
  </si>
  <si>
    <t>22.34万</t>
  </si>
  <si>
    <t>-0.540㈡</t>
  </si>
  <si>
    <t xml:space="preserve">  -4.47㈡</t>
  </si>
  <si>
    <t>宝兰德</t>
  </si>
  <si>
    <t xml:space="preserve">         28.62亿</t>
  </si>
  <si>
    <t xml:space="preserve">          7.06亿</t>
  </si>
  <si>
    <t>16.51万</t>
  </si>
  <si>
    <t xml:space="preserve">   0.50㈡</t>
  </si>
  <si>
    <t>开普云</t>
  </si>
  <si>
    <t xml:space="preserve">         27.52亿</t>
  </si>
  <si>
    <t xml:space="preserve">         11.35亿</t>
  </si>
  <si>
    <t>15.59万</t>
  </si>
  <si>
    <t xml:space="preserve">  -0.86㈡</t>
  </si>
  <si>
    <t>云从科技-UW</t>
  </si>
  <si>
    <t xml:space="preserve">        110.73亿</t>
  </si>
  <si>
    <t xml:space="preserve">        152.84亿</t>
  </si>
  <si>
    <t>29.90万</t>
  </si>
  <si>
    <t>-0.290㈡</t>
  </si>
  <si>
    <t xml:space="preserve"> -16.39㈡</t>
  </si>
  <si>
    <t>光云科技</t>
  </si>
  <si>
    <t>云软件服务</t>
  </si>
  <si>
    <t xml:space="preserve">         49.35亿</t>
  </si>
  <si>
    <t xml:space="preserve">         19.06亿</t>
  </si>
  <si>
    <t xml:space="preserve">  -4.46㈡</t>
  </si>
  <si>
    <t>新致软件</t>
  </si>
  <si>
    <t xml:space="preserve">         44.73亿</t>
  </si>
  <si>
    <t xml:space="preserve">         26.71亿</t>
  </si>
  <si>
    <t>29.03万</t>
  </si>
  <si>
    <t xml:space="preserve">   2.09㈡</t>
  </si>
  <si>
    <t>九联科技</t>
  </si>
  <si>
    <t>其他黑色家电</t>
  </si>
  <si>
    <t xml:space="preserve">         32.88亿</t>
  </si>
  <si>
    <t xml:space="preserve">         50.00亿</t>
  </si>
  <si>
    <t>18.96万</t>
  </si>
  <si>
    <t xml:space="preserve">  -2.45㈡</t>
  </si>
  <si>
    <t>海天瑞声</t>
  </si>
  <si>
    <t xml:space="preserve">         52.48亿</t>
  </si>
  <si>
    <t xml:space="preserve">         28.43亿</t>
  </si>
  <si>
    <t>上穿BOLL上轨</t>
  </si>
  <si>
    <t>25.54万</t>
  </si>
  <si>
    <t xml:space="preserve">  -2.16㈡</t>
  </si>
  <si>
    <t>云创数据</t>
  </si>
  <si>
    <t xml:space="preserve">         11.08亿</t>
  </si>
  <si>
    <t xml:space="preserve">          6.83亿</t>
  </si>
  <si>
    <t>5.67万</t>
  </si>
  <si>
    <t>-0.130㈡</t>
  </si>
  <si>
    <t xml:space="preserve">  -1.96㈡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</si>
</sst>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209"/>
  <sheetViews>
    <sheetView topLeftCell="A181" workbookViewId="0">
      <selection activeCell="H13" sqref="H13"/>
    </sheetView>
  </sheetViews>
  <sheetFormatPr defaultRowHeight="13.5"/>
  <sheetData>
    <row r="1" spans="1:1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</row>
    <row r="2" spans="1:116">
      <c r="A2" t="str">
        <f>"000027"</f>
        <v>000027</v>
      </c>
      <c r="B2" t="s">
        <v>116</v>
      </c>
      <c r="C2">
        <v>0</v>
      </c>
      <c r="D2">
        <v>6.38</v>
      </c>
      <c r="E2">
        <v>0</v>
      </c>
      <c r="F2">
        <v>6.37</v>
      </c>
      <c r="G2">
        <v>6.38</v>
      </c>
      <c r="H2">
        <v>93232</v>
      </c>
      <c r="I2">
        <v>4565</v>
      </c>
      <c r="J2">
        <v>0</v>
      </c>
      <c r="K2">
        <v>0.2</v>
      </c>
      <c r="L2">
        <v>6.38</v>
      </c>
      <c r="M2">
        <v>6.41</v>
      </c>
      <c r="N2">
        <v>6.35</v>
      </c>
      <c r="O2">
        <v>6.38</v>
      </c>
      <c r="P2">
        <v>8.08</v>
      </c>
      <c r="Q2">
        <v>5948.65</v>
      </c>
      <c r="R2">
        <v>0.81</v>
      </c>
      <c r="S2" t="s">
        <v>117</v>
      </c>
      <c r="T2" t="s">
        <v>118</v>
      </c>
      <c r="U2">
        <v>0.94</v>
      </c>
      <c r="V2">
        <v>6.38</v>
      </c>
      <c r="W2">
        <v>48179</v>
      </c>
      <c r="X2">
        <v>45053</v>
      </c>
      <c r="Y2">
        <v>1.07</v>
      </c>
      <c r="Z2">
        <v>2069</v>
      </c>
      <c r="AA2">
        <v>1912</v>
      </c>
      <c r="AB2" t="s">
        <v>119</v>
      </c>
      <c r="AC2">
        <v>23.86</v>
      </c>
      <c r="AD2">
        <v>0</v>
      </c>
      <c r="AE2" t="s">
        <v>119</v>
      </c>
      <c r="AF2" t="s">
        <v>119</v>
      </c>
      <c r="AG2">
        <v>47.57</v>
      </c>
      <c r="AH2" t="s">
        <v>120</v>
      </c>
      <c r="AI2" t="s">
        <v>120</v>
      </c>
      <c r="AJ2">
        <v>-0.05</v>
      </c>
      <c r="AK2">
        <v>2656</v>
      </c>
      <c r="AL2">
        <v>35</v>
      </c>
      <c r="AM2">
        <v>1E-4</v>
      </c>
      <c r="AN2">
        <v>0</v>
      </c>
      <c r="AO2">
        <v>0</v>
      </c>
      <c r="AP2">
        <v>-0.16</v>
      </c>
      <c r="AQ2">
        <v>-1.54</v>
      </c>
      <c r="AR2">
        <v>-1.69</v>
      </c>
      <c r="AS2">
        <v>2.57</v>
      </c>
      <c r="AT2">
        <v>0</v>
      </c>
      <c r="AU2">
        <v>0.75</v>
      </c>
      <c r="AV2" t="s">
        <v>121</v>
      </c>
      <c r="AW2">
        <v>10.11</v>
      </c>
      <c r="AX2">
        <v>13.81</v>
      </c>
      <c r="AY2">
        <v>0.5</v>
      </c>
      <c r="AZ2" t="s">
        <v>122</v>
      </c>
      <c r="BA2">
        <v>13</v>
      </c>
      <c r="BB2">
        <v>1</v>
      </c>
      <c r="BC2">
        <v>8</v>
      </c>
      <c r="BD2">
        <v>0</v>
      </c>
      <c r="BE2">
        <v>0.47</v>
      </c>
      <c r="BF2">
        <v>-0.47</v>
      </c>
      <c r="BG2">
        <v>0</v>
      </c>
      <c r="BH2">
        <v>0</v>
      </c>
      <c r="BI2">
        <v>-0.47</v>
      </c>
      <c r="BJ2">
        <v>0.47</v>
      </c>
      <c r="BK2">
        <v>20230921</v>
      </c>
      <c r="BL2">
        <v>19930903</v>
      </c>
      <c r="BM2">
        <v>47.57</v>
      </c>
      <c r="BN2" t="s">
        <v>119</v>
      </c>
      <c r="BO2" t="s">
        <v>119</v>
      </c>
      <c r="BP2">
        <v>1536.04</v>
      </c>
      <c r="BQ2">
        <v>475.37</v>
      </c>
      <c r="BR2">
        <v>88.79</v>
      </c>
      <c r="BS2">
        <v>63.27</v>
      </c>
      <c r="BT2">
        <v>419.49</v>
      </c>
      <c r="BU2">
        <v>587.54</v>
      </c>
      <c r="BV2">
        <v>185.16</v>
      </c>
      <c r="BW2">
        <v>367.47</v>
      </c>
      <c r="BX2">
        <v>121.03</v>
      </c>
      <c r="BY2">
        <v>17.989999999999998</v>
      </c>
      <c r="BZ2">
        <v>159.94999999999999</v>
      </c>
      <c r="CA2">
        <v>6.08</v>
      </c>
      <c r="CB2">
        <v>45.02</v>
      </c>
      <c r="CC2">
        <v>182.62</v>
      </c>
      <c r="CD2">
        <v>140.61000000000001</v>
      </c>
      <c r="CE2">
        <v>26.4</v>
      </c>
      <c r="CF2">
        <v>5.03</v>
      </c>
      <c r="CG2">
        <v>26.51</v>
      </c>
      <c r="CH2">
        <v>22.47</v>
      </c>
      <c r="CI2">
        <v>18.78</v>
      </c>
      <c r="CJ2">
        <v>18.37</v>
      </c>
      <c r="CK2">
        <v>142.6</v>
      </c>
      <c r="CL2">
        <v>26.92</v>
      </c>
      <c r="CM2">
        <v>61.12</v>
      </c>
      <c r="CN2">
        <v>137513</v>
      </c>
      <c r="CO2">
        <v>8986</v>
      </c>
      <c r="CP2" t="s">
        <v>123</v>
      </c>
      <c r="CQ2">
        <v>74.86</v>
      </c>
      <c r="CR2">
        <v>12.14</v>
      </c>
      <c r="CS2">
        <v>1.03</v>
      </c>
      <c r="CT2">
        <v>11.27</v>
      </c>
      <c r="CU2">
        <v>1.66</v>
      </c>
      <c r="CV2">
        <v>2.19</v>
      </c>
      <c r="CW2" t="s">
        <v>124</v>
      </c>
      <c r="CX2">
        <v>6.21</v>
      </c>
      <c r="CY2">
        <v>0.95</v>
      </c>
      <c r="CZ2">
        <v>3</v>
      </c>
      <c r="DA2">
        <v>0.56999999999999995</v>
      </c>
      <c r="DB2">
        <v>30.95</v>
      </c>
      <c r="DC2" t="s">
        <v>125</v>
      </c>
      <c r="DD2">
        <v>23.01</v>
      </c>
      <c r="DE2">
        <v>14.46</v>
      </c>
      <c r="DF2">
        <v>12.31</v>
      </c>
      <c r="DG2">
        <v>0.46</v>
      </c>
      <c r="DH2">
        <v>13392</v>
      </c>
      <c r="DI2">
        <v>27</v>
      </c>
      <c r="DJ2" t="s">
        <v>119</v>
      </c>
      <c r="DK2" t="s">
        <v>119</v>
      </c>
      <c r="DL2" t="s">
        <v>119</v>
      </c>
    </row>
    <row r="3" spans="1:116">
      <c r="A3" t="str">
        <f>"000039"</f>
        <v>000039</v>
      </c>
      <c r="B3" t="s">
        <v>126</v>
      </c>
      <c r="C3">
        <v>0</v>
      </c>
      <c r="D3">
        <v>7.1</v>
      </c>
      <c r="E3">
        <v>0</v>
      </c>
      <c r="F3">
        <v>7.1</v>
      </c>
      <c r="G3">
        <v>7.11</v>
      </c>
      <c r="H3">
        <v>77323</v>
      </c>
      <c r="I3">
        <v>1580</v>
      </c>
      <c r="J3">
        <v>-0.13</v>
      </c>
      <c r="K3">
        <v>0.34</v>
      </c>
      <c r="L3">
        <v>7.1</v>
      </c>
      <c r="M3">
        <v>7.14</v>
      </c>
      <c r="N3">
        <v>7.06</v>
      </c>
      <c r="O3">
        <v>7.1</v>
      </c>
      <c r="P3">
        <v>48.03</v>
      </c>
      <c r="Q3">
        <v>5489.4</v>
      </c>
      <c r="R3">
        <v>0.93</v>
      </c>
      <c r="S3" t="s">
        <v>127</v>
      </c>
      <c r="T3" t="s">
        <v>118</v>
      </c>
      <c r="U3">
        <v>1.1299999999999999</v>
      </c>
      <c r="V3">
        <v>7.1</v>
      </c>
      <c r="W3">
        <v>39871</v>
      </c>
      <c r="X3">
        <v>37452</v>
      </c>
      <c r="Y3">
        <v>1.06</v>
      </c>
      <c r="Z3">
        <v>10</v>
      </c>
      <c r="AA3">
        <v>232</v>
      </c>
      <c r="AB3" t="s">
        <v>119</v>
      </c>
      <c r="AC3">
        <v>14.2</v>
      </c>
      <c r="AD3">
        <v>0</v>
      </c>
      <c r="AE3" t="s">
        <v>119</v>
      </c>
      <c r="AF3" t="s">
        <v>119</v>
      </c>
      <c r="AG3">
        <v>23.01</v>
      </c>
      <c r="AH3" t="s">
        <v>128</v>
      </c>
      <c r="AI3" t="s">
        <v>129</v>
      </c>
      <c r="AJ3">
        <v>-0.05</v>
      </c>
      <c r="AK3">
        <v>2297</v>
      </c>
      <c r="AL3">
        <v>34</v>
      </c>
      <c r="AM3">
        <v>1E-4</v>
      </c>
      <c r="AN3">
        <v>0</v>
      </c>
      <c r="AO3">
        <v>0.28000000000000003</v>
      </c>
      <c r="AP3">
        <v>0.14000000000000001</v>
      </c>
      <c r="AQ3">
        <v>0.71</v>
      </c>
      <c r="AR3">
        <v>3.5</v>
      </c>
      <c r="AS3">
        <v>3.5</v>
      </c>
      <c r="AT3">
        <v>0</v>
      </c>
      <c r="AU3">
        <v>0.44</v>
      </c>
      <c r="AV3" t="s">
        <v>130</v>
      </c>
      <c r="AW3">
        <v>35.47</v>
      </c>
      <c r="AX3">
        <v>11.89</v>
      </c>
      <c r="AY3">
        <v>0.41</v>
      </c>
      <c r="AZ3" t="s">
        <v>131</v>
      </c>
      <c r="BA3">
        <v>1</v>
      </c>
      <c r="BB3">
        <v>5</v>
      </c>
      <c r="BC3">
        <v>11</v>
      </c>
      <c r="BD3">
        <v>0</v>
      </c>
      <c r="BE3">
        <v>0.56000000000000005</v>
      </c>
      <c r="BF3">
        <v>-0.56000000000000005</v>
      </c>
      <c r="BG3">
        <v>0</v>
      </c>
      <c r="BH3">
        <v>0</v>
      </c>
      <c r="BI3">
        <v>-0.56000000000000005</v>
      </c>
      <c r="BJ3">
        <v>0.56999999999999995</v>
      </c>
      <c r="BK3">
        <v>20230918</v>
      </c>
      <c r="BL3">
        <v>19940408</v>
      </c>
      <c r="BM3">
        <v>53.93</v>
      </c>
      <c r="BN3" t="s">
        <v>119</v>
      </c>
      <c r="BO3">
        <v>30.9</v>
      </c>
      <c r="BP3">
        <v>1540.52</v>
      </c>
      <c r="BQ3">
        <v>472.81</v>
      </c>
      <c r="BR3">
        <v>151.37</v>
      </c>
      <c r="BS3">
        <v>59.48</v>
      </c>
      <c r="BT3">
        <v>813.69</v>
      </c>
      <c r="BU3">
        <v>404.69</v>
      </c>
      <c r="BV3">
        <v>57.57</v>
      </c>
      <c r="BW3">
        <v>686.86</v>
      </c>
      <c r="BX3">
        <v>178.1</v>
      </c>
      <c r="BY3">
        <v>192.95</v>
      </c>
      <c r="BZ3">
        <v>228.88</v>
      </c>
      <c r="CA3">
        <v>142.83000000000001</v>
      </c>
      <c r="CB3">
        <v>37.74</v>
      </c>
      <c r="CC3">
        <v>605.74</v>
      </c>
      <c r="CD3">
        <v>522.99</v>
      </c>
      <c r="CE3">
        <v>16.45</v>
      </c>
      <c r="CF3">
        <v>0.74</v>
      </c>
      <c r="CG3">
        <v>16.52</v>
      </c>
      <c r="CH3">
        <v>9.9</v>
      </c>
      <c r="CI3">
        <v>3.99</v>
      </c>
      <c r="CJ3">
        <v>9.77</v>
      </c>
      <c r="CK3">
        <v>309.93</v>
      </c>
      <c r="CL3">
        <v>-20.079999999999998</v>
      </c>
      <c r="CM3">
        <v>8.24</v>
      </c>
      <c r="CN3">
        <v>118601</v>
      </c>
      <c r="CO3">
        <v>14978</v>
      </c>
      <c r="CP3" t="s">
        <v>132</v>
      </c>
      <c r="CQ3">
        <v>-84.3</v>
      </c>
      <c r="CR3">
        <v>-16.02</v>
      </c>
      <c r="CS3">
        <v>0.81</v>
      </c>
      <c r="CT3">
        <v>-19.059999999999999</v>
      </c>
      <c r="CU3">
        <v>0.63</v>
      </c>
      <c r="CV3">
        <v>1.08</v>
      </c>
      <c r="CW3" t="s">
        <v>133</v>
      </c>
      <c r="CX3">
        <v>8.77</v>
      </c>
      <c r="CY3">
        <v>0.7</v>
      </c>
      <c r="CZ3">
        <v>5.75</v>
      </c>
      <c r="DA3">
        <v>-0.37</v>
      </c>
      <c r="DB3">
        <v>30.69</v>
      </c>
      <c r="DC3" t="s">
        <v>134</v>
      </c>
      <c r="DD3">
        <v>13.66</v>
      </c>
      <c r="DE3">
        <v>2.72</v>
      </c>
      <c r="DF3">
        <v>1.63</v>
      </c>
      <c r="DG3">
        <v>11.2</v>
      </c>
      <c r="DH3">
        <v>64923</v>
      </c>
      <c r="DI3">
        <v>39</v>
      </c>
      <c r="DJ3" t="s">
        <v>119</v>
      </c>
      <c r="DK3" t="s">
        <v>119</v>
      </c>
      <c r="DL3" t="s">
        <v>119</v>
      </c>
    </row>
    <row r="4" spans="1:116">
      <c r="A4" t="str">
        <f>"000338"</f>
        <v>000338</v>
      </c>
      <c r="B4" t="s">
        <v>135</v>
      </c>
      <c r="C4">
        <v>-0.63</v>
      </c>
      <c r="D4">
        <v>12.53</v>
      </c>
      <c r="E4">
        <v>-0.08</v>
      </c>
      <c r="F4">
        <v>12.53</v>
      </c>
      <c r="G4">
        <v>12.54</v>
      </c>
      <c r="H4">
        <v>261808</v>
      </c>
      <c r="I4">
        <v>5444</v>
      </c>
      <c r="J4">
        <v>-0.15</v>
      </c>
      <c r="K4">
        <v>0.52</v>
      </c>
      <c r="L4">
        <v>12.62</v>
      </c>
      <c r="M4">
        <v>12.7</v>
      </c>
      <c r="N4">
        <v>12.52</v>
      </c>
      <c r="O4">
        <v>12.61</v>
      </c>
      <c r="P4">
        <v>14.02</v>
      </c>
      <c r="Q4">
        <v>32953.03</v>
      </c>
      <c r="R4">
        <v>0.59</v>
      </c>
      <c r="S4" t="s">
        <v>136</v>
      </c>
      <c r="T4" t="s">
        <v>137</v>
      </c>
      <c r="U4">
        <v>1.43</v>
      </c>
      <c r="V4">
        <v>12.59</v>
      </c>
      <c r="W4">
        <v>129042</v>
      </c>
      <c r="X4">
        <v>132766</v>
      </c>
      <c r="Y4">
        <v>0.97</v>
      </c>
      <c r="Z4">
        <v>1610</v>
      </c>
      <c r="AA4">
        <v>805</v>
      </c>
      <c r="AB4" t="s">
        <v>119</v>
      </c>
      <c r="AC4">
        <v>93.01</v>
      </c>
      <c r="AD4">
        <v>0</v>
      </c>
      <c r="AE4" t="s">
        <v>119</v>
      </c>
      <c r="AF4" t="s">
        <v>119</v>
      </c>
      <c r="AG4">
        <v>50.5</v>
      </c>
      <c r="AH4" t="s">
        <v>138</v>
      </c>
      <c r="AI4" t="s">
        <v>139</v>
      </c>
      <c r="AJ4">
        <v>-0.69</v>
      </c>
      <c r="AK4">
        <v>3882</v>
      </c>
      <c r="AL4">
        <v>67</v>
      </c>
      <c r="AM4">
        <v>1E-4</v>
      </c>
      <c r="AN4">
        <v>-2</v>
      </c>
      <c r="AO4">
        <v>-0.94</v>
      </c>
      <c r="AP4">
        <v>-7.0000000000000007E-2</v>
      </c>
      <c r="AQ4">
        <v>6.18</v>
      </c>
      <c r="AR4">
        <v>-0.16</v>
      </c>
      <c r="AS4">
        <v>25.05</v>
      </c>
      <c r="AT4">
        <v>1</v>
      </c>
      <c r="AU4">
        <v>0.53</v>
      </c>
      <c r="AV4" t="s">
        <v>140</v>
      </c>
      <c r="AW4">
        <v>17.16</v>
      </c>
      <c r="AX4">
        <v>22.43</v>
      </c>
      <c r="AY4">
        <v>0.93</v>
      </c>
      <c r="AZ4" t="s">
        <v>141</v>
      </c>
      <c r="BA4">
        <v>2</v>
      </c>
      <c r="BB4">
        <v>5</v>
      </c>
      <c r="BC4">
        <v>2</v>
      </c>
      <c r="BD4">
        <v>0.08</v>
      </c>
      <c r="BE4">
        <v>0.71</v>
      </c>
      <c r="BF4">
        <v>-0.71</v>
      </c>
      <c r="BG4">
        <v>-0.16</v>
      </c>
      <c r="BH4">
        <v>-0.71</v>
      </c>
      <c r="BI4">
        <v>-1.34</v>
      </c>
      <c r="BJ4">
        <v>0.08</v>
      </c>
      <c r="BK4">
        <v>20230918</v>
      </c>
      <c r="BL4">
        <v>20070430</v>
      </c>
      <c r="BM4">
        <v>87.27</v>
      </c>
      <c r="BN4" t="s">
        <v>119</v>
      </c>
      <c r="BO4">
        <v>19.43</v>
      </c>
      <c r="BP4">
        <v>3226.1</v>
      </c>
      <c r="BQ4">
        <v>769.97</v>
      </c>
      <c r="BR4">
        <v>325.52</v>
      </c>
      <c r="BS4">
        <v>66.040000000000006</v>
      </c>
      <c r="BT4">
        <v>1902.74</v>
      </c>
      <c r="BU4">
        <v>414.06</v>
      </c>
      <c r="BV4">
        <v>233.51</v>
      </c>
      <c r="BW4">
        <v>1393.26</v>
      </c>
      <c r="BX4">
        <v>767.47</v>
      </c>
      <c r="BY4">
        <v>367.27</v>
      </c>
      <c r="BZ4">
        <v>273.94</v>
      </c>
      <c r="CA4">
        <v>146</v>
      </c>
      <c r="CB4">
        <v>113.5</v>
      </c>
      <c r="CC4">
        <v>1061.3499999999999</v>
      </c>
      <c r="CD4">
        <v>855.04</v>
      </c>
      <c r="CE4">
        <v>55.9</v>
      </c>
      <c r="CF4">
        <v>1.91</v>
      </c>
      <c r="CG4">
        <v>57.47</v>
      </c>
      <c r="CH4">
        <v>47.85</v>
      </c>
      <c r="CI4">
        <v>38.99</v>
      </c>
      <c r="CJ4">
        <v>36.1</v>
      </c>
      <c r="CK4">
        <v>528.64</v>
      </c>
      <c r="CL4">
        <v>128.93</v>
      </c>
      <c r="CM4">
        <v>40.799999999999997</v>
      </c>
      <c r="CN4">
        <v>350205</v>
      </c>
      <c r="CO4">
        <v>14158</v>
      </c>
      <c r="CP4" t="s">
        <v>142</v>
      </c>
      <c r="CQ4">
        <v>63.07</v>
      </c>
      <c r="CR4">
        <v>22.32</v>
      </c>
      <c r="CS4">
        <v>1.42</v>
      </c>
      <c r="CT4">
        <v>8.48</v>
      </c>
      <c r="CU4">
        <v>1.03</v>
      </c>
      <c r="CV4">
        <v>3.01</v>
      </c>
      <c r="CW4" t="s">
        <v>143</v>
      </c>
      <c r="CX4">
        <v>8.82</v>
      </c>
      <c r="CY4">
        <v>1.3</v>
      </c>
      <c r="CZ4">
        <v>6.06</v>
      </c>
      <c r="DA4">
        <v>1.48</v>
      </c>
      <c r="DB4">
        <v>23.87</v>
      </c>
      <c r="DC4" t="s">
        <v>144</v>
      </c>
      <c r="DD4">
        <v>19.440000000000001</v>
      </c>
      <c r="DE4">
        <v>5.27</v>
      </c>
      <c r="DF4">
        <v>4.51</v>
      </c>
      <c r="DG4">
        <v>37.21</v>
      </c>
      <c r="DH4">
        <v>46442</v>
      </c>
      <c r="DI4">
        <v>338</v>
      </c>
      <c r="DJ4" t="s">
        <v>119</v>
      </c>
      <c r="DK4" t="s">
        <v>119</v>
      </c>
      <c r="DL4" t="s">
        <v>119</v>
      </c>
    </row>
    <row r="5" spans="1:116">
      <c r="A5" t="str">
        <f>"000531"</f>
        <v>000531</v>
      </c>
      <c r="B5" t="s">
        <v>145</v>
      </c>
      <c r="C5">
        <v>0.93</v>
      </c>
      <c r="D5">
        <v>6.51</v>
      </c>
      <c r="E5">
        <v>0.06</v>
      </c>
      <c r="F5">
        <v>6.51</v>
      </c>
      <c r="G5">
        <v>6.52</v>
      </c>
      <c r="H5">
        <v>23918</v>
      </c>
      <c r="I5">
        <v>617</v>
      </c>
      <c r="J5">
        <v>0.15</v>
      </c>
      <c r="K5">
        <v>0.28999999999999998</v>
      </c>
      <c r="L5">
        <v>6.45</v>
      </c>
      <c r="M5">
        <v>6.55</v>
      </c>
      <c r="N5">
        <v>6.43</v>
      </c>
      <c r="O5">
        <v>6.45</v>
      </c>
      <c r="P5">
        <v>19.149999999999999</v>
      </c>
      <c r="Q5">
        <v>1550.66</v>
      </c>
      <c r="R5">
        <v>0.78</v>
      </c>
      <c r="S5" t="s">
        <v>117</v>
      </c>
      <c r="T5" t="s">
        <v>146</v>
      </c>
      <c r="U5">
        <v>1.86</v>
      </c>
      <c r="V5">
        <v>6.48</v>
      </c>
      <c r="W5">
        <v>10852</v>
      </c>
      <c r="X5">
        <v>13066</v>
      </c>
      <c r="Y5">
        <v>0.83</v>
      </c>
      <c r="Z5">
        <v>70</v>
      </c>
      <c r="AA5">
        <v>594</v>
      </c>
      <c r="AB5" t="s">
        <v>119</v>
      </c>
      <c r="AC5">
        <v>12.06</v>
      </c>
      <c r="AD5">
        <v>0.01</v>
      </c>
      <c r="AE5" t="s">
        <v>119</v>
      </c>
      <c r="AF5" t="s">
        <v>119</v>
      </c>
      <c r="AG5">
        <v>8.2200000000000006</v>
      </c>
      <c r="AH5" t="s">
        <v>147</v>
      </c>
      <c r="AI5" t="s">
        <v>147</v>
      </c>
      <c r="AJ5">
        <v>0.88</v>
      </c>
      <c r="AK5">
        <v>1348</v>
      </c>
      <c r="AL5">
        <v>18</v>
      </c>
      <c r="AM5">
        <v>2.0000000000000001E-4</v>
      </c>
      <c r="AN5">
        <v>2</v>
      </c>
      <c r="AO5">
        <v>0.62</v>
      </c>
      <c r="AP5">
        <v>1.08</v>
      </c>
      <c r="AQ5">
        <v>0.3</v>
      </c>
      <c r="AR5">
        <v>-11.54</v>
      </c>
      <c r="AS5">
        <v>6.54</v>
      </c>
      <c r="AT5">
        <v>0</v>
      </c>
      <c r="AU5">
        <v>0.69</v>
      </c>
      <c r="AV5" t="s">
        <v>148</v>
      </c>
      <c r="AW5" t="s">
        <v>119</v>
      </c>
      <c r="AX5" t="s">
        <v>119</v>
      </c>
      <c r="AY5">
        <v>0.35</v>
      </c>
      <c r="AZ5" t="s">
        <v>141</v>
      </c>
      <c r="BA5">
        <v>13</v>
      </c>
      <c r="BB5">
        <v>1</v>
      </c>
      <c r="BC5">
        <v>14</v>
      </c>
      <c r="BD5">
        <v>0</v>
      </c>
      <c r="BE5">
        <v>1.55</v>
      </c>
      <c r="BF5">
        <v>-0.31</v>
      </c>
      <c r="BG5">
        <v>0.47</v>
      </c>
      <c r="BH5">
        <v>0.93</v>
      </c>
      <c r="BI5">
        <v>-0.61</v>
      </c>
      <c r="BJ5">
        <v>1.24</v>
      </c>
      <c r="BK5">
        <v>20230831</v>
      </c>
      <c r="BL5">
        <v>19940106</v>
      </c>
      <c r="BM5">
        <v>8.2200000000000006</v>
      </c>
      <c r="BN5" t="s">
        <v>119</v>
      </c>
      <c r="BO5" t="s">
        <v>119</v>
      </c>
      <c r="BP5">
        <v>179.49</v>
      </c>
      <c r="BQ5">
        <v>50.66</v>
      </c>
      <c r="BR5">
        <v>5.97</v>
      </c>
      <c r="BS5">
        <v>68.45</v>
      </c>
      <c r="BT5">
        <v>33.47</v>
      </c>
      <c r="BU5">
        <v>52.14</v>
      </c>
      <c r="BV5">
        <v>4.17</v>
      </c>
      <c r="BW5">
        <v>41.93</v>
      </c>
      <c r="BX5">
        <v>18.489999999999998</v>
      </c>
      <c r="BY5">
        <v>2.25</v>
      </c>
      <c r="BZ5">
        <v>6.18</v>
      </c>
      <c r="CA5">
        <v>0.09</v>
      </c>
      <c r="CB5">
        <v>10.210000000000001</v>
      </c>
      <c r="CC5">
        <v>20.47</v>
      </c>
      <c r="CD5">
        <v>17.82</v>
      </c>
      <c r="CE5">
        <v>2.06</v>
      </c>
      <c r="CF5">
        <v>2.2799999999999998</v>
      </c>
      <c r="CG5">
        <v>1.25</v>
      </c>
      <c r="CH5">
        <v>1.62</v>
      </c>
      <c r="CI5">
        <v>1.4</v>
      </c>
      <c r="CJ5">
        <v>1.97</v>
      </c>
      <c r="CK5">
        <v>26.18</v>
      </c>
      <c r="CL5">
        <v>1.97</v>
      </c>
      <c r="CM5">
        <v>10.51</v>
      </c>
      <c r="CN5">
        <v>27903</v>
      </c>
      <c r="CO5">
        <v>12393</v>
      </c>
      <c r="CP5" t="s">
        <v>149</v>
      </c>
      <c r="CQ5">
        <v>11.81</v>
      </c>
      <c r="CR5">
        <v>6.08</v>
      </c>
      <c r="CS5">
        <v>1.06</v>
      </c>
      <c r="CT5">
        <v>27.15</v>
      </c>
      <c r="CU5">
        <v>2.61</v>
      </c>
      <c r="CV5">
        <v>1.0900000000000001</v>
      </c>
      <c r="CW5" t="s">
        <v>150</v>
      </c>
      <c r="CX5">
        <v>6.16</v>
      </c>
      <c r="CY5">
        <v>1.24</v>
      </c>
      <c r="CZ5">
        <v>3.18</v>
      </c>
      <c r="DA5">
        <v>0.24</v>
      </c>
      <c r="DB5">
        <v>28.23</v>
      </c>
      <c r="DC5" t="s">
        <v>151</v>
      </c>
      <c r="DD5">
        <v>12.92</v>
      </c>
      <c r="DE5">
        <v>10.06</v>
      </c>
      <c r="DF5">
        <v>7.93</v>
      </c>
      <c r="DG5">
        <v>0.51</v>
      </c>
      <c r="DH5">
        <v>1144</v>
      </c>
      <c r="DI5">
        <v>531</v>
      </c>
      <c r="DJ5" t="s">
        <v>119</v>
      </c>
      <c r="DK5" t="s">
        <v>119</v>
      </c>
      <c r="DL5" t="s">
        <v>119</v>
      </c>
    </row>
    <row r="6" spans="1:116">
      <c r="A6" t="str">
        <f>"000551"</f>
        <v>000551</v>
      </c>
      <c r="B6" t="s">
        <v>152</v>
      </c>
      <c r="C6">
        <v>0.41</v>
      </c>
      <c r="D6">
        <v>9.7899999999999991</v>
      </c>
      <c r="E6">
        <v>0.04</v>
      </c>
      <c r="F6">
        <v>9.7899999999999991</v>
      </c>
      <c r="G6">
        <v>9.8000000000000007</v>
      </c>
      <c r="H6">
        <v>28060</v>
      </c>
      <c r="I6">
        <v>498</v>
      </c>
      <c r="J6">
        <v>-0.19</v>
      </c>
      <c r="K6">
        <v>0.7</v>
      </c>
      <c r="L6">
        <v>9.7799999999999994</v>
      </c>
      <c r="M6">
        <v>9.85</v>
      </c>
      <c r="N6">
        <v>9.74</v>
      </c>
      <c r="O6">
        <v>9.75</v>
      </c>
      <c r="P6">
        <v>22.04</v>
      </c>
      <c r="Q6">
        <v>2750.21</v>
      </c>
      <c r="R6">
        <v>0.9</v>
      </c>
      <c r="S6" t="s">
        <v>153</v>
      </c>
      <c r="T6" t="s">
        <v>154</v>
      </c>
      <c r="U6">
        <v>1.1299999999999999</v>
      </c>
      <c r="V6">
        <v>9.8000000000000007</v>
      </c>
      <c r="W6">
        <v>13315</v>
      </c>
      <c r="X6">
        <v>14745</v>
      </c>
      <c r="Y6">
        <v>0.9</v>
      </c>
      <c r="Z6">
        <v>223</v>
      </c>
      <c r="AA6">
        <v>97</v>
      </c>
      <c r="AB6" t="s">
        <v>119</v>
      </c>
      <c r="AC6">
        <v>6.06</v>
      </c>
      <c r="AD6">
        <v>0</v>
      </c>
      <c r="AE6" t="s">
        <v>119</v>
      </c>
      <c r="AF6" t="s">
        <v>119</v>
      </c>
      <c r="AG6">
        <v>4</v>
      </c>
      <c r="AH6" t="s">
        <v>155</v>
      </c>
      <c r="AI6" t="s">
        <v>156</v>
      </c>
      <c r="AJ6">
        <v>0.36</v>
      </c>
      <c r="AK6">
        <v>1710</v>
      </c>
      <c r="AL6">
        <v>16</v>
      </c>
      <c r="AM6">
        <v>4.0000000000000002E-4</v>
      </c>
      <c r="AN6">
        <v>3</v>
      </c>
      <c r="AO6">
        <v>0.93</v>
      </c>
      <c r="AP6">
        <v>1.77</v>
      </c>
      <c r="AQ6">
        <v>1.1299999999999999</v>
      </c>
      <c r="AR6">
        <v>-10.68</v>
      </c>
      <c r="AS6">
        <v>15.18</v>
      </c>
      <c r="AT6">
        <v>0</v>
      </c>
      <c r="AU6">
        <v>1.0900000000000001</v>
      </c>
      <c r="AV6" t="s">
        <v>157</v>
      </c>
      <c r="AW6">
        <v>23.68</v>
      </c>
      <c r="AX6">
        <v>24.03</v>
      </c>
      <c r="AY6">
        <v>0.84</v>
      </c>
      <c r="AZ6" t="s">
        <v>141</v>
      </c>
      <c r="BA6">
        <v>11</v>
      </c>
      <c r="BB6">
        <v>1</v>
      </c>
      <c r="BC6">
        <v>2</v>
      </c>
      <c r="BD6">
        <v>0.31</v>
      </c>
      <c r="BE6">
        <v>1.03</v>
      </c>
      <c r="BF6">
        <v>-0.1</v>
      </c>
      <c r="BG6">
        <v>0.51</v>
      </c>
      <c r="BH6">
        <v>0.1</v>
      </c>
      <c r="BI6">
        <v>-0.61</v>
      </c>
      <c r="BJ6">
        <v>0.51</v>
      </c>
      <c r="BK6">
        <v>20230822</v>
      </c>
      <c r="BL6">
        <v>19940106</v>
      </c>
      <c r="BM6">
        <v>4.04</v>
      </c>
      <c r="BN6" t="s">
        <v>119</v>
      </c>
      <c r="BO6" t="s">
        <v>119</v>
      </c>
      <c r="BP6">
        <v>64.42</v>
      </c>
      <c r="BQ6">
        <v>22.85</v>
      </c>
      <c r="BR6">
        <v>9.57</v>
      </c>
      <c r="BS6">
        <v>49.67</v>
      </c>
      <c r="BT6">
        <v>44.88</v>
      </c>
      <c r="BU6">
        <v>9.17</v>
      </c>
      <c r="BV6">
        <v>1.74</v>
      </c>
      <c r="BW6">
        <v>29.54</v>
      </c>
      <c r="BX6">
        <v>12.77</v>
      </c>
      <c r="BY6">
        <v>13.23</v>
      </c>
      <c r="BZ6">
        <v>8.5399999999999991</v>
      </c>
      <c r="CA6">
        <v>5.09</v>
      </c>
      <c r="CB6">
        <v>3.94</v>
      </c>
      <c r="CC6">
        <v>21.75</v>
      </c>
      <c r="CD6">
        <v>17.11</v>
      </c>
      <c r="CE6">
        <v>1.66</v>
      </c>
      <c r="CF6">
        <v>0.08</v>
      </c>
      <c r="CG6">
        <v>1.66</v>
      </c>
      <c r="CH6">
        <v>1.49</v>
      </c>
      <c r="CI6">
        <v>0.9</v>
      </c>
      <c r="CJ6">
        <v>0.8</v>
      </c>
      <c r="CK6">
        <v>11.53</v>
      </c>
      <c r="CL6">
        <v>0.03</v>
      </c>
      <c r="CM6">
        <v>-0.36</v>
      </c>
      <c r="CN6">
        <v>26936</v>
      </c>
      <c r="CO6">
        <v>9518</v>
      </c>
      <c r="CP6" t="s">
        <v>158</v>
      </c>
      <c r="CQ6">
        <v>2.72</v>
      </c>
      <c r="CR6">
        <v>10.49</v>
      </c>
      <c r="CS6">
        <v>1.73</v>
      </c>
      <c r="CT6">
        <v>1137.48</v>
      </c>
      <c r="CU6">
        <v>1.82</v>
      </c>
      <c r="CV6">
        <v>0.72</v>
      </c>
      <c r="CW6" t="s">
        <v>159</v>
      </c>
      <c r="CX6">
        <v>5.66</v>
      </c>
      <c r="CY6">
        <v>0.97</v>
      </c>
      <c r="CZ6">
        <v>2.85</v>
      </c>
      <c r="DA6">
        <v>0.01</v>
      </c>
      <c r="DB6">
        <v>35.47</v>
      </c>
      <c r="DC6" t="s">
        <v>160</v>
      </c>
      <c r="DD6">
        <v>21.34</v>
      </c>
      <c r="DE6">
        <v>7.63</v>
      </c>
      <c r="DF6">
        <v>6.83</v>
      </c>
      <c r="DG6">
        <v>1.08</v>
      </c>
      <c r="DH6">
        <v>2952</v>
      </c>
      <c r="DI6">
        <v>551</v>
      </c>
      <c r="DJ6" t="s">
        <v>119</v>
      </c>
      <c r="DK6" t="s">
        <v>119</v>
      </c>
      <c r="DL6" t="s">
        <v>119</v>
      </c>
    </row>
    <row r="7" spans="1:116">
      <c r="A7" t="str">
        <f>"000554"</f>
        <v>000554</v>
      </c>
      <c r="B7" t="s">
        <v>161</v>
      </c>
      <c r="C7">
        <v>2.5099999999999998</v>
      </c>
      <c r="D7">
        <v>6.13</v>
      </c>
      <c r="E7">
        <v>0.15</v>
      </c>
      <c r="F7">
        <v>6.12</v>
      </c>
      <c r="G7">
        <v>6.13</v>
      </c>
      <c r="H7">
        <v>261487</v>
      </c>
      <c r="I7">
        <v>1576</v>
      </c>
      <c r="J7">
        <v>0</v>
      </c>
      <c r="K7">
        <v>7.21</v>
      </c>
      <c r="L7">
        <v>6.1</v>
      </c>
      <c r="M7">
        <v>6.16</v>
      </c>
      <c r="N7">
        <v>6.02</v>
      </c>
      <c r="O7">
        <v>5.98</v>
      </c>
      <c r="P7">
        <v>110.86</v>
      </c>
      <c r="Q7">
        <v>15925.26</v>
      </c>
      <c r="R7">
        <v>2.27</v>
      </c>
      <c r="S7" t="s">
        <v>162</v>
      </c>
      <c r="T7" t="s">
        <v>137</v>
      </c>
      <c r="U7">
        <v>2.34</v>
      </c>
      <c r="V7">
        <v>6.09</v>
      </c>
      <c r="W7">
        <v>112847</v>
      </c>
      <c r="X7">
        <v>148640</v>
      </c>
      <c r="Y7">
        <v>0.76</v>
      </c>
      <c r="Z7">
        <v>293</v>
      </c>
      <c r="AA7">
        <v>466</v>
      </c>
      <c r="AB7" t="s">
        <v>119</v>
      </c>
      <c r="AC7">
        <v>179.1</v>
      </c>
      <c r="AD7">
        <v>0.08</v>
      </c>
      <c r="AE7" t="s">
        <v>119</v>
      </c>
      <c r="AF7" t="s">
        <v>119</v>
      </c>
      <c r="AG7">
        <v>3.63</v>
      </c>
      <c r="AH7" t="s">
        <v>163</v>
      </c>
      <c r="AI7" t="s">
        <v>164</v>
      </c>
      <c r="AJ7">
        <v>2.46</v>
      </c>
      <c r="AK7">
        <v>2441</v>
      </c>
      <c r="AL7">
        <v>107</v>
      </c>
      <c r="AM7">
        <v>3.0000000000000001E-3</v>
      </c>
      <c r="AN7">
        <v>3</v>
      </c>
      <c r="AO7">
        <v>2.0499999999999998</v>
      </c>
      <c r="AP7">
        <v>5.33</v>
      </c>
      <c r="AQ7">
        <v>5.69</v>
      </c>
      <c r="AR7">
        <v>6.98</v>
      </c>
      <c r="AS7">
        <v>11.05</v>
      </c>
      <c r="AT7">
        <v>0</v>
      </c>
      <c r="AU7">
        <v>7.21</v>
      </c>
      <c r="AV7" t="s">
        <v>163</v>
      </c>
      <c r="AW7">
        <v>155.68</v>
      </c>
      <c r="AX7">
        <v>306.75</v>
      </c>
      <c r="AY7">
        <v>0.7</v>
      </c>
      <c r="AZ7" t="s">
        <v>165</v>
      </c>
      <c r="BA7">
        <v>14</v>
      </c>
      <c r="BB7">
        <v>8</v>
      </c>
      <c r="BC7">
        <v>6</v>
      </c>
      <c r="BD7">
        <v>2.0099999999999998</v>
      </c>
      <c r="BE7">
        <v>3.01</v>
      </c>
      <c r="BF7">
        <v>0.67</v>
      </c>
      <c r="BG7">
        <v>1.84</v>
      </c>
      <c r="BH7">
        <v>0.49</v>
      </c>
      <c r="BI7">
        <v>-0.49</v>
      </c>
      <c r="BJ7">
        <v>1.83</v>
      </c>
      <c r="BK7">
        <v>20230921</v>
      </c>
      <c r="BL7">
        <v>19931215</v>
      </c>
      <c r="BM7">
        <v>4.8099999999999996</v>
      </c>
      <c r="BN7" t="s">
        <v>119</v>
      </c>
      <c r="BO7" t="s">
        <v>119</v>
      </c>
      <c r="BP7">
        <v>20.63</v>
      </c>
      <c r="BQ7">
        <v>9.48</v>
      </c>
      <c r="BR7">
        <v>0.03</v>
      </c>
      <c r="BS7">
        <v>53.89</v>
      </c>
      <c r="BT7">
        <v>10.37</v>
      </c>
      <c r="BU7">
        <v>4.32</v>
      </c>
      <c r="BV7">
        <v>2.56</v>
      </c>
      <c r="BW7">
        <v>9.76</v>
      </c>
      <c r="BX7">
        <v>0.9</v>
      </c>
      <c r="BY7">
        <v>7.92</v>
      </c>
      <c r="BZ7">
        <v>0.05</v>
      </c>
      <c r="CA7">
        <v>0.59</v>
      </c>
      <c r="CB7">
        <v>1.87</v>
      </c>
      <c r="CC7">
        <v>16.739999999999998</v>
      </c>
      <c r="CD7">
        <v>15.34</v>
      </c>
      <c r="CE7">
        <v>0.23</v>
      </c>
      <c r="CF7">
        <v>0</v>
      </c>
      <c r="CG7">
        <v>0.23</v>
      </c>
      <c r="CH7">
        <v>0.13</v>
      </c>
      <c r="CI7">
        <v>0.13</v>
      </c>
      <c r="CJ7">
        <v>0.14000000000000001</v>
      </c>
      <c r="CK7">
        <v>1.54</v>
      </c>
      <c r="CL7">
        <v>-1.79</v>
      </c>
      <c r="CM7">
        <v>-0.53</v>
      </c>
      <c r="CN7">
        <v>37254</v>
      </c>
      <c r="CO7">
        <v>9734</v>
      </c>
      <c r="CP7" t="s">
        <v>166</v>
      </c>
      <c r="CQ7">
        <v>216.72</v>
      </c>
      <c r="CR7">
        <v>5.9</v>
      </c>
      <c r="CS7">
        <v>3.11</v>
      </c>
      <c r="CT7">
        <v>-16.420000000000002</v>
      </c>
      <c r="CU7">
        <v>1.76</v>
      </c>
      <c r="CV7">
        <v>0.25</v>
      </c>
      <c r="CW7" t="s">
        <v>167</v>
      </c>
      <c r="CX7">
        <v>1.97</v>
      </c>
      <c r="CY7">
        <v>0.39</v>
      </c>
      <c r="CZ7">
        <v>0.32</v>
      </c>
      <c r="DA7">
        <v>-0.37</v>
      </c>
      <c r="DB7">
        <v>45.94</v>
      </c>
      <c r="DC7" t="s">
        <v>168</v>
      </c>
      <c r="DD7">
        <v>8.34</v>
      </c>
      <c r="DE7">
        <v>1.4</v>
      </c>
      <c r="DF7">
        <v>0.8</v>
      </c>
      <c r="DG7" t="s">
        <v>119</v>
      </c>
      <c r="DH7">
        <v>1099</v>
      </c>
      <c r="DI7">
        <v>554</v>
      </c>
      <c r="DJ7" t="s">
        <v>119</v>
      </c>
      <c r="DK7" t="s">
        <v>119</v>
      </c>
      <c r="DL7" t="s">
        <v>119</v>
      </c>
    </row>
    <row r="8" spans="1:116">
      <c r="A8" t="str">
        <f>"000565"</f>
        <v>000565</v>
      </c>
      <c r="B8" t="s">
        <v>169</v>
      </c>
      <c r="C8">
        <v>1.04</v>
      </c>
      <c r="D8">
        <v>5.81</v>
      </c>
      <c r="E8">
        <v>0.06</v>
      </c>
      <c r="F8">
        <v>5.81</v>
      </c>
      <c r="G8">
        <v>5.82</v>
      </c>
      <c r="H8">
        <v>27439</v>
      </c>
      <c r="I8">
        <v>305</v>
      </c>
      <c r="J8">
        <v>-0.33</v>
      </c>
      <c r="K8">
        <v>0.63</v>
      </c>
      <c r="L8">
        <v>5.77</v>
      </c>
      <c r="M8">
        <v>5.87</v>
      </c>
      <c r="N8">
        <v>5.75</v>
      </c>
      <c r="O8">
        <v>5.75</v>
      </c>
      <c r="P8" t="s">
        <v>119</v>
      </c>
      <c r="Q8">
        <v>1600.37</v>
      </c>
      <c r="R8">
        <v>0.89</v>
      </c>
      <c r="S8" t="s">
        <v>170</v>
      </c>
      <c r="T8" t="s">
        <v>171</v>
      </c>
      <c r="U8">
        <v>2.09</v>
      </c>
      <c r="V8">
        <v>5.83</v>
      </c>
      <c r="W8">
        <v>14177</v>
      </c>
      <c r="X8">
        <v>13262</v>
      </c>
      <c r="Y8">
        <v>1.07</v>
      </c>
      <c r="Z8">
        <v>395</v>
      </c>
      <c r="AA8">
        <v>36</v>
      </c>
      <c r="AB8" t="s">
        <v>119</v>
      </c>
      <c r="AC8">
        <v>2.08</v>
      </c>
      <c r="AD8">
        <v>0</v>
      </c>
      <c r="AE8" t="s">
        <v>119</v>
      </c>
      <c r="AF8" t="s">
        <v>119</v>
      </c>
      <c r="AG8">
        <v>4.34</v>
      </c>
      <c r="AH8" t="s">
        <v>172</v>
      </c>
      <c r="AI8" t="s">
        <v>172</v>
      </c>
      <c r="AJ8">
        <v>0.99</v>
      </c>
      <c r="AK8">
        <v>1441</v>
      </c>
      <c r="AL8">
        <v>19</v>
      </c>
      <c r="AM8">
        <v>4.0000000000000002E-4</v>
      </c>
      <c r="AN8">
        <v>2</v>
      </c>
      <c r="AO8">
        <v>0.7</v>
      </c>
      <c r="AP8">
        <v>-0.17</v>
      </c>
      <c r="AQ8">
        <v>-2.19</v>
      </c>
      <c r="AR8">
        <v>4.13</v>
      </c>
      <c r="AS8">
        <v>-0.86</v>
      </c>
      <c r="AT8">
        <v>0</v>
      </c>
      <c r="AU8">
        <v>1.06</v>
      </c>
      <c r="AV8" t="s">
        <v>173</v>
      </c>
      <c r="AW8" t="s">
        <v>119</v>
      </c>
      <c r="AX8">
        <v>47.54</v>
      </c>
      <c r="AY8">
        <v>0.73</v>
      </c>
      <c r="AZ8" t="s">
        <v>141</v>
      </c>
      <c r="BA8">
        <v>4</v>
      </c>
      <c r="BB8">
        <v>5</v>
      </c>
      <c r="BC8">
        <v>14</v>
      </c>
      <c r="BD8">
        <v>0.35</v>
      </c>
      <c r="BE8">
        <v>2.09</v>
      </c>
      <c r="BF8">
        <v>0</v>
      </c>
      <c r="BG8">
        <v>1.39</v>
      </c>
      <c r="BH8">
        <v>0.69</v>
      </c>
      <c r="BI8">
        <v>-1.02</v>
      </c>
      <c r="BJ8">
        <v>1.04</v>
      </c>
      <c r="BK8">
        <v>20230828</v>
      </c>
      <c r="BL8">
        <v>19940408</v>
      </c>
      <c r="BM8">
        <v>4.34</v>
      </c>
      <c r="BN8" t="s">
        <v>119</v>
      </c>
      <c r="BO8" t="s">
        <v>119</v>
      </c>
      <c r="BP8">
        <v>15.84</v>
      </c>
      <c r="BQ8">
        <v>12.75</v>
      </c>
      <c r="BR8" t="s">
        <v>119</v>
      </c>
      <c r="BS8">
        <v>19.53</v>
      </c>
      <c r="BT8">
        <v>5.76</v>
      </c>
      <c r="BU8">
        <v>2.72</v>
      </c>
      <c r="BV8">
        <v>0.31</v>
      </c>
      <c r="BW8">
        <v>2.46</v>
      </c>
      <c r="BX8">
        <v>3.16</v>
      </c>
      <c r="BY8">
        <v>1.07</v>
      </c>
      <c r="BZ8">
        <v>1.2</v>
      </c>
      <c r="CA8">
        <v>0.01</v>
      </c>
      <c r="CB8">
        <v>0.62</v>
      </c>
      <c r="CC8">
        <v>2.56</v>
      </c>
      <c r="CD8">
        <v>1.86</v>
      </c>
      <c r="CE8">
        <v>-0.18</v>
      </c>
      <c r="CF8">
        <v>-0.28000000000000003</v>
      </c>
      <c r="CG8">
        <v>-0.18</v>
      </c>
      <c r="CH8">
        <v>-0.19</v>
      </c>
      <c r="CI8">
        <v>-0.19</v>
      </c>
      <c r="CJ8">
        <v>-0.2</v>
      </c>
      <c r="CK8">
        <v>6.12</v>
      </c>
      <c r="CL8">
        <v>-0.09</v>
      </c>
      <c r="CM8">
        <v>-0.05</v>
      </c>
      <c r="CN8">
        <v>30716</v>
      </c>
      <c r="CO8">
        <v>8392</v>
      </c>
      <c r="CP8" t="s">
        <v>174</v>
      </c>
      <c r="CQ8">
        <v>-123.26</v>
      </c>
      <c r="CR8">
        <v>9.84</v>
      </c>
      <c r="CS8">
        <v>1.98</v>
      </c>
      <c r="CT8">
        <v>-271.73</v>
      </c>
      <c r="CU8">
        <v>9.82</v>
      </c>
      <c r="CV8">
        <v>0.26</v>
      </c>
      <c r="CW8" t="s">
        <v>175</v>
      </c>
      <c r="CX8">
        <v>2.94</v>
      </c>
      <c r="CY8">
        <v>0.14000000000000001</v>
      </c>
      <c r="CZ8">
        <v>1.41</v>
      </c>
      <c r="DA8">
        <v>-0.02</v>
      </c>
      <c r="DB8">
        <v>80.47</v>
      </c>
      <c r="DC8" t="s">
        <v>176</v>
      </c>
      <c r="DD8">
        <v>27.42</v>
      </c>
      <c r="DE8">
        <v>-7.05</v>
      </c>
      <c r="DF8">
        <v>-7.35</v>
      </c>
      <c r="DG8">
        <v>0.05</v>
      </c>
      <c r="DH8">
        <v>884</v>
      </c>
      <c r="DI8">
        <v>565</v>
      </c>
      <c r="DJ8" t="s">
        <v>119</v>
      </c>
      <c r="DK8" t="s">
        <v>119</v>
      </c>
      <c r="DL8" t="s">
        <v>119</v>
      </c>
    </row>
    <row r="9" spans="1:116">
      <c r="A9" t="str">
        <f>"000572"</f>
        <v>000572</v>
      </c>
      <c r="B9" t="s">
        <v>177</v>
      </c>
      <c r="C9">
        <v>1.7</v>
      </c>
      <c r="D9">
        <v>4.18</v>
      </c>
      <c r="E9">
        <v>7.0000000000000007E-2</v>
      </c>
      <c r="F9">
        <v>4.18</v>
      </c>
      <c r="G9">
        <v>4.1900000000000004</v>
      </c>
      <c r="H9">
        <v>256295</v>
      </c>
      <c r="I9">
        <v>2111</v>
      </c>
      <c r="J9">
        <v>0</v>
      </c>
      <c r="K9">
        <v>1.56</v>
      </c>
      <c r="L9">
        <v>4.12</v>
      </c>
      <c r="M9">
        <v>4.21</v>
      </c>
      <c r="N9">
        <v>4.12</v>
      </c>
      <c r="O9">
        <v>4.1100000000000003</v>
      </c>
      <c r="P9" t="s">
        <v>119</v>
      </c>
      <c r="Q9">
        <v>10710.82</v>
      </c>
      <c r="R9">
        <v>1.4</v>
      </c>
      <c r="S9" t="s">
        <v>178</v>
      </c>
      <c r="T9" t="s">
        <v>179</v>
      </c>
      <c r="U9">
        <v>2.19</v>
      </c>
      <c r="V9">
        <v>4.18</v>
      </c>
      <c r="W9">
        <v>98603</v>
      </c>
      <c r="X9">
        <v>157692</v>
      </c>
      <c r="Y9">
        <v>0.63</v>
      </c>
      <c r="Z9">
        <v>3068</v>
      </c>
      <c r="AA9">
        <v>190</v>
      </c>
      <c r="AB9" t="s">
        <v>119</v>
      </c>
      <c r="AC9">
        <v>11.62</v>
      </c>
      <c r="AD9">
        <v>0</v>
      </c>
      <c r="AE9" t="s">
        <v>119</v>
      </c>
      <c r="AF9" t="s">
        <v>119</v>
      </c>
      <c r="AG9">
        <v>16.420000000000002</v>
      </c>
      <c r="AH9" t="s">
        <v>180</v>
      </c>
      <c r="AI9" t="s">
        <v>181</v>
      </c>
      <c r="AJ9">
        <v>1.65</v>
      </c>
      <c r="AK9">
        <v>2205</v>
      </c>
      <c r="AL9">
        <v>116</v>
      </c>
      <c r="AM9">
        <v>6.9999999999999999E-4</v>
      </c>
      <c r="AN9">
        <v>1</v>
      </c>
      <c r="AO9">
        <v>-0.48</v>
      </c>
      <c r="AP9">
        <v>0.24</v>
      </c>
      <c r="AQ9">
        <v>-3.02</v>
      </c>
      <c r="AR9">
        <v>-4.5599999999999996</v>
      </c>
      <c r="AS9">
        <v>-12.74</v>
      </c>
      <c r="AT9">
        <v>4</v>
      </c>
      <c r="AU9">
        <v>2.38</v>
      </c>
      <c r="AV9" t="s">
        <v>182</v>
      </c>
      <c r="AW9" t="s">
        <v>119</v>
      </c>
      <c r="AX9" t="s">
        <v>119</v>
      </c>
      <c r="AY9">
        <v>1.6</v>
      </c>
      <c r="AZ9" t="s">
        <v>122</v>
      </c>
      <c r="BA9">
        <v>1</v>
      </c>
      <c r="BB9">
        <v>14</v>
      </c>
      <c r="BC9">
        <v>9</v>
      </c>
      <c r="BD9">
        <v>0.24</v>
      </c>
      <c r="BE9">
        <v>2.4300000000000002</v>
      </c>
      <c r="BF9">
        <v>0.24</v>
      </c>
      <c r="BG9">
        <v>1.7</v>
      </c>
      <c r="BH9">
        <v>1.46</v>
      </c>
      <c r="BI9">
        <v>-0.71</v>
      </c>
      <c r="BJ9">
        <v>1.46</v>
      </c>
      <c r="BK9">
        <v>20230915</v>
      </c>
      <c r="BL9">
        <v>19940808</v>
      </c>
      <c r="BM9">
        <v>16.45</v>
      </c>
      <c r="BN9" t="s">
        <v>119</v>
      </c>
      <c r="BO9" t="s">
        <v>119</v>
      </c>
      <c r="BP9">
        <v>68.78</v>
      </c>
      <c r="BQ9">
        <v>20.36</v>
      </c>
      <c r="BR9">
        <v>8.8000000000000007</v>
      </c>
      <c r="BS9">
        <v>57.6</v>
      </c>
      <c r="BT9">
        <v>36.29</v>
      </c>
      <c r="BU9">
        <v>16.739999999999998</v>
      </c>
      <c r="BV9">
        <v>8.5399999999999991</v>
      </c>
      <c r="BW9">
        <v>37.799999999999997</v>
      </c>
      <c r="BX9">
        <v>6.04</v>
      </c>
      <c r="BY9">
        <v>8.2200000000000006</v>
      </c>
      <c r="BZ9">
        <v>7.6</v>
      </c>
      <c r="CA9">
        <v>0.46</v>
      </c>
      <c r="CB9">
        <v>37.68</v>
      </c>
      <c r="CC9">
        <v>16.82</v>
      </c>
      <c r="CD9">
        <v>14.98</v>
      </c>
      <c r="CE9">
        <v>-0.66</v>
      </c>
      <c r="CF9">
        <v>0.02</v>
      </c>
      <c r="CG9">
        <v>-0.54</v>
      </c>
      <c r="CH9">
        <v>-0.57999999999999996</v>
      </c>
      <c r="CI9">
        <v>-0.64</v>
      </c>
      <c r="CJ9">
        <v>-1.1299999999999999</v>
      </c>
      <c r="CK9">
        <v>-35.44</v>
      </c>
      <c r="CL9">
        <v>1.1599999999999999</v>
      </c>
      <c r="CM9">
        <v>-0.56999999999999995</v>
      </c>
      <c r="CN9">
        <v>104825</v>
      </c>
      <c r="CO9">
        <v>10260</v>
      </c>
      <c r="CP9" t="s">
        <v>183</v>
      </c>
      <c r="CQ9">
        <v>34.909999999999997</v>
      </c>
      <c r="CR9">
        <v>32.97</v>
      </c>
      <c r="CS9">
        <v>3.38</v>
      </c>
      <c r="CT9">
        <v>59.09</v>
      </c>
      <c r="CU9">
        <v>4.09</v>
      </c>
      <c r="CV9">
        <v>0</v>
      </c>
      <c r="CW9" t="s">
        <v>175</v>
      </c>
      <c r="CX9">
        <v>1.24</v>
      </c>
      <c r="CY9">
        <v>2.29</v>
      </c>
      <c r="CZ9">
        <v>-2.15</v>
      </c>
      <c r="DA9">
        <v>7.0000000000000007E-2</v>
      </c>
      <c r="DB9">
        <v>29.61</v>
      </c>
      <c r="DC9" t="s">
        <v>184</v>
      </c>
      <c r="DD9">
        <v>10.94</v>
      </c>
      <c r="DE9">
        <v>-3.93</v>
      </c>
      <c r="DF9">
        <v>-3.47</v>
      </c>
      <c r="DG9">
        <v>1.04</v>
      </c>
      <c r="DH9">
        <v>1997</v>
      </c>
      <c r="DI9">
        <v>572</v>
      </c>
      <c r="DJ9" t="s">
        <v>119</v>
      </c>
      <c r="DK9" t="s">
        <v>119</v>
      </c>
      <c r="DL9" t="s">
        <v>119</v>
      </c>
    </row>
    <row r="10" spans="1:116">
      <c r="A10" t="str">
        <f>"000581"</f>
        <v>000581</v>
      </c>
      <c r="B10" t="s">
        <v>185</v>
      </c>
      <c r="C10">
        <v>0.54</v>
      </c>
      <c r="D10">
        <v>16.79</v>
      </c>
      <c r="E10">
        <v>0.09</v>
      </c>
      <c r="F10">
        <v>16.79</v>
      </c>
      <c r="G10">
        <v>16.8</v>
      </c>
      <c r="H10">
        <v>58197</v>
      </c>
      <c r="I10">
        <v>913</v>
      </c>
      <c r="J10">
        <v>-0.17</v>
      </c>
      <c r="K10">
        <v>0.71</v>
      </c>
      <c r="L10">
        <v>16.72</v>
      </c>
      <c r="M10">
        <v>16.920000000000002</v>
      </c>
      <c r="N10">
        <v>16.71</v>
      </c>
      <c r="O10">
        <v>16.7</v>
      </c>
      <c r="P10">
        <v>8.8699999999999992</v>
      </c>
      <c r="Q10">
        <v>9796.7800000000007</v>
      </c>
      <c r="R10">
        <v>0.96</v>
      </c>
      <c r="S10" t="s">
        <v>136</v>
      </c>
      <c r="T10" t="s">
        <v>154</v>
      </c>
      <c r="U10">
        <v>1.26</v>
      </c>
      <c r="V10">
        <v>16.829999999999998</v>
      </c>
      <c r="W10">
        <v>25204</v>
      </c>
      <c r="X10">
        <v>32993</v>
      </c>
      <c r="Y10">
        <v>0.76</v>
      </c>
      <c r="Z10">
        <v>771</v>
      </c>
      <c r="AA10">
        <v>12</v>
      </c>
      <c r="AB10" t="s">
        <v>119</v>
      </c>
      <c r="AC10">
        <v>4.68</v>
      </c>
      <c r="AD10">
        <v>0</v>
      </c>
      <c r="AE10" t="s">
        <v>119</v>
      </c>
      <c r="AF10" t="s">
        <v>119</v>
      </c>
      <c r="AG10">
        <v>8.24</v>
      </c>
      <c r="AH10" t="s">
        <v>186</v>
      </c>
      <c r="AI10" t="s">
        <v>187</v>
      </c>
      <c r="AJ10">
        <v>0.49</v>
      </c>
      <c r="AK10">
        <v>2040</v>
      </c>
      <c r="AL10">
        <v>29</v>
      </c>
      <c r="AM10">
        <v>2.9999999999999997E-4</v>
      </c>
      <c r="AN10">
        <v>1</v>
      </c>
      <c r="AO10">
        <v>-0.65</v>
      </c>
      <c r="AP10">
        <v>-1.63</v>
      </c>
      <c r="AQ10">
        <v>-1.47</v>
      </c>
      <c r="AR10">
        <v>2.3199999999999998</v>
      </c>
      <c r="AS10">
        <v>-4.7699999999999996</v>
      </c>
      <c r="AT10">
        <v>2</v>
      </c>
      <c r="AU10">
        <v>1.1499999999999999</v>
      </c>
      <c r="AV10" t="s">
        <v>188</v>
      </c>
      <c r="AW10" t="s">
        <v>119</v>
      </c>
      <c r="AX10">
        <v>140.91</v>
      </c>
      <c r="AY10">
        <v>0.67</v>
      </c>
      <c r="AZ10" t="s">
        <v>189</v>
      </c>
      <c r="BA10">
        <v>14</v>
      </c>
      <c r="BB10">
        <v>5</v>
      </c>
      <c r="BC10">
        <v>13</v>
      </c>
      <c r="BD10">
        <v>0.12</v>
      </c>
      <c r="BE10">
        <v>1.32</v>
      </c>
      <c r="BF10">
        <v>0.06</v>
      </c>
      <c r="BG10">
        <v>0.78</v>
      </c>
      <c r="BH10">
        <v>0.42</v>
      </c>
      <c r="BI10">
        <v>-0.77</v>
      </c>
      <c r="BJ10">
        <v>0.48</v>
      </c>
      <c r="BK10">
        <v>20230918</v>
      </c>
      <c r="BL10">
        <v>19980924</v>
      </c>
      <c r="BM10">
        <v>10.029999999999999</v>
      </c>
      <c r="BN10">
        <v>1.72</v>
      </c>
      <c r="BO10" t="s">
        <v>119</v>
      </c>
      <c r="BP10">
        <v>283.52999999999997</v>
      </c>
      <c r="BQ10">
        <v>185.44</v>
      </c>
      <c r="BR10">
        <v>7.77</v>
      </c>
      <c r="BS10">
        <v>31.85</v>
      </c>
      <c r="BT10">
        <v>151.85</v>
      </c>
      <c r="BU10">
        <v>37.46</v>
      </c>
      <c r="BV10">
        <v>4.9000000000000004</v>
      </c>
      <c r="BW10">
        <v>79.650000000000006</v>
      </c>
      <c r="BX10">
        <v>24.88</v>
      </c>
      <c r="BY10">
        <v>19.21</v>
      </c>
      <c r="BZ10">
        <v>33.17</v>
      </c>
      <c r="CA10">
        <v>1.04</v>
      </c>
      <c r="CB10">
        <v>33.35</v>
      </c>
      <c r="CC10">
        <v>61.3</v>
      </c>
      <c r="CD10">
        <v>51.64</v>
      </c>
      <c r="CE10">
        <v>10.1</v>
      </c>
      <c r="CF10">
        <v>8.11</v>
      </c>
      <c r="CG10">
        <v>10.119999999999999</v>
      </c>
      <c r="CH10">
        <v>9.82</v>
      </c>
      <c r="CI10">
        <v>9.49</v>
      </c>
      <c r="CJ10">
        <v>8.31</v>
      </c>
      <c r="CK10">
        <v>141.71</v>
      </c>
      <c r="CL10">
        <v>10.9</v>
      </c>
      <c r="CM10">
        <v>0.81</v>
      </c>
      <c r="CN10">
        <v>71080</v>
      </c>
      <c r="CO10">
        <v>9526</v>
      </c>
      <c r="CP10" t="s">
        <v>190</v>
      </c>
      <c r="CQ10">
        <v>-13.05</v>
      </c>
      <c r="CR10">
        <v>-14.12</v>
      </c>
      <c r="CS10">
        <v>0.91</v>
      </c>
      <c r="CT10">
        <v>15.44</v>
      </c>
      <c r="CU10">
        <v>2.75</v>
      </c>
      <c r="CV10">
        <v>0.57999999999999996</v>
      </c>
      <c r="CW10" t="s">
        <v>191</v>
      </c>
      <c r="CX10">
        <v>18.5</v>
      </c>
      <c r="CY10">
        <v>3.33</v>
      </c>
      <c r="CZ10">
        <v>14.13</v>
      </c>
      <c r="DA10">
        <v>1.0900000000000001</v>
      </c>
      <c r="DB10">
        <v>65.41</v>
      </c>
      <c r="DC10" t="s">
        <v>192</v>
      </c>
      <c r="DD10">
        <v>15.76</v>
      </c>
      <c r="DE10">
        <v>16.47</v>
      </c>
      <c r="DF10">
        <v>16.03</v>
      </c>
      <c r="DG10">
        <v>3.52</v>
      </c>
      <c r="DH10">
        <v>5889</v>
      </c>
      <c r="DI10">
        <v>581</v>
      </c>
      <c r="DJ10" t="s">
        <v>119</v>
      </c>
      <c r="DK10" t="s">
        <v>119</v>
      </c>
      <c r="DL10" t="s">
        <v>119</v>
      </c>
    </row>
    <row r="11" spans="1:116">
      <c r="A11" t="str">
        <f>"000600"</f>
        <v>000600</v>
      </c>
      <c r="B11" t="s">
        <v>193</v>
      </c>
      <c r="C11">
        <v>-0.35</v>
      </c>
      <c r="D11">
        <v>5.7</v>
      </c>
      <c r="E11">
        <v>-0.02</v>
      </c>
      <c r="F11">
        <v>5.7</v>
      </c>
      <c r="G11">
        <v>5.71</v>
      </c>
      <c r="H11">
        <v>129641</v>
      </c>
      <c r="I11">
        <v>1399</v>
      </c>
      <c r="J11">
        <v>0</v>
      </c>
      <c r="K11">
        <v>1.19</v>
      </c>
      <c r="L11">
        <v>5.73</v>
      </c>
      <c r="M11">
        <v>5.79</v>
      </c>
      <c r="N11">
        <v>5.68</v>
      </c>
      <c r="O11">
        <v>5.72</v>
      </c>
      <c r="P11">
        <v>60.58</v>
      </c>
      <c r="Q11">
        <v>7421.62</v>
      </c>
      <c r="R11">
        <v>1.1299999999999999</v>
      </c>
      <c r="S11" t="s">
        <v>117</v>
      </c>
      <c r="T11" t="s">
        <v>194</v>
      </c>
      <c r="U11">
        <v>1.92</v>
      </c>
      <c r="V11">
        <v>5.72</v>
      </c>
      <c r="W11">
        <v>81552</v>
      </c>
      <c r="X11">
        <v>48089</v>
      </c>
      <c r="Y11">
        <v>1.7</v>
      </c>
      <c r="Z11">
        <v>597</v>
      </c>
      <c r="AA11">
        <v>387</v>
      </c>
      <c r="AB11" t="s">
        <v>119</v>
      </c>
      <c r="AC11">
        <v>6.7</v>
      </c>
      <c r="AD11">
        <v>0</v>
      </c>
      <c r="AE11" t="s">
        <v>119</v>
      </c>
      <c r="AF11" t="s">
        <v>119</v>
      </c>
      <c r="AG11">
        <v>10.9</v>
      </c>
      <c r="AH11" t="s">
        <v>195</v>
      </c>
      <c r="AI11" t="s">
        <v>196</v>
      </c>
      <c r="AJ11">
        <v>-0.4</v>
      </c>
      <c r="AK11">
        <v>2930</v>
      </c>
      <c r="AL11">
        <v>44</v>
      </c>
      <c r="AM11">
        <v>4.0000000000000002E-4</v>
      </c>
      <c r="AN11">
        <v>-2</v>
      </c>
      <c r="AO11">
        <v>-1.21</v>
      </c>
      <c r="AP11">
        <v>-1.04</v>
      </c>
      <c r="AQ11">
        <v>-5</v>
      </c>
      <c r="AR11">
        <v>-25.39</v>
      </c>
      <c r="AS11">
        <v>9.1999999999999993</v>
      </c>
      <c r="AT11">
        <v>9</v>
      </c>
      <c r="AU11">
        <v>2.11</v>
      </c>
      <c r="AV11" t="s">
        <v>197</v>
      </c>
      <c r="AW11">
        <v>41.6</v>
      </c>
      <c r="AX11">
        <v>99.51</v>
      </c>
      <c r="AY11">
        <v>0.35</v>
      </c>
      <c r="AZ11" t="s">
        <v>198</v>
      </c>
      <c r="BA11">
        <v>13</v>
      </c>
      <c r="BB11">
        <v>10</v>
      </c>
      <c r="BC11">
        <v>10</v>
      </c>
      <c r="BD11">
        <v>0.17</v>
      </c>
      <c r="BE11">
        <v>1.22</v>
      </c>
      <c r="BF11">
        <v>-0.7</v>
      </c>
      <c r="BG11">
        <v>0</v>
      </c>
      <c r="BH11">
        <v>-0.52</v>
      </c>
      <c r="BI11">
        <v>-1.55</v>
      </c>
      <c r="BJ11">
        <v>0.35</v>
      </c>
      <c r="BK11">
        <v>20230825</v>
      </c>
      <c r="BL11">
        <v>19960606</v>
      </c>
      <c r="BM11">
        <v>17.920000000000002</v>
      </c>
      <c r="BN11" t="s">
        <v>119</v>
      </c>
      <c r="BO11" t="s">
        <v>119</v>
      </c>
      <c r="BP11">
        <v>370.86</v>
      </c>
      <c r="BQ11">
        <v>98.47</v>
      </c>
      <c r="BR11">
        <v>25.94</v>
      </c>
      <c r="BS11">
        <v>66.45</v>
      </c>
      <c r="BT11">
        <v>62.24</v>
      </c>
      <c r="BU11">
        <v>183.7</v>
      </c>
      <c r="BV11">
        <v>15.38</v>
      </c>
      <c r="BW11">
        <v>56.09</v>
      </c>
      <c r="BX11">
        <v>12.61</v>
      </c>
      <c r="BY11">
        <v>7.88</v>
      </c>
      <c r="BZ11">
        <v>22.5</v>
      </c>
      <c r="CA11">
        <v>1.75</v>
      </c>
      <c r="CB11">
        <v>44.67</v>
      </c>
      <c r="CC11">
        <v>89.39</v>
      </c>
      <c r="CD11">
        <v>80.930000000000007</v>
      </c>
      <c r="CE11">
        <v>-0.04</v>
      </c>
      <c r="CF11">
        <v>1.75</v>
      </c>
      <c r="CG11">
        <v>0.66</v>
      </c>
      <c r="CH11">
        <v>0.25</v>
      </c>
      <c r="CI11">
        <v>0.84</v>
      </c>
      <c r="CJ11">
        <v>-0.27</v>
      </c>
      <c r="CK11">
        <v>27.04</v>
      </c>
      <c r="CL11">
        <v>-3.09</v>
      </c>
      <c r="CM11">
        <v>7.0000000000000007E-2</v>
      </c>
      <c r="CN11">
        <v>72218</v>
      </c>
      <c r="CO11">
        <v>8525</v>
      </c>
      <c r="CP11" t="s">
        <v>199</v>
      </c>
      <c r="CQ11">
        <v>242.65</v>
      </c>
      <c r="CR11">
        <v>1.06</v>
      </c>
      <c r="CS11">
        <v>1.04</v>
      </c>
      <c r="CT11">
        <v>-33</v>
      </c>
      <c r="CU11">
        <v>1.1399999999999999</v>
      </c>
      <c r="CV11">
        <v>0.52</v>
      </c>
      <c r="CW11" t="s">
        <v>200</v>
      </c>
      <c r="CX11">
        <v>5.5</v>
      </c>
      <c r="CY11">
        <v>2.4900000000000002</v>
      </c>
      <c r="CZ11">
        <v>1.51</v>
      </c>
      <c r="DA11">
        <v>-0.17</v>
      </c>
      <c r="DB11">
        <v>26.55</v>
      </c>
      <c r="DC11" t="s">
        <v>201</v>
      </c>
      <c r="DD11">
        <v>9.4600000000000009</v>
      </c>
      <c r="DE11">
        <v>-0.04</v>
      </c>
      <c r="DF11">
        <v>0.28000000000000003</v>
      </c>
      <c r="DG11">
        <v>4.1399999999999997</v>
      </c>
      <c r="DH11">
        <v>5239</v>
      </c>
      <c r="DI11">
        <v>600</v>
      </c>
      <c r="DJ11" t="s">
        <v>119</v>
      </c>
      <c r="DK11" t="s">
        <v>119</v>
      </c>
      <c r="DL11" t="s">
        <v>119</v>
      </c>
    </row>
    <row r="12" spans="1:116">
      <c r="A12" t="str">
        <f>"000617"</f>
        <v>000617</v>
      </c>
      <c r="B12" t="s">
        <v>202</v>
      </c>
      <c r="C12">
        <v>0.91</v>
      </c>
      <c r="D12">
        <v>6.62</v>
      </c>
      <c r="E12">
        <v>0.06</v>
      </c>
      <c r="F12">
        <v>6.61</v>
      </c>
      <c r="G12">
        <v>6.62</v>
      </c>
      <c r="H12">
        <v>674141</v>
      </c>
      <c r="I12">
        <v>11903</v>
      </c>
      <c r="J12">
        <v>0.15</v>
      </c>
      <c r="K12">
        <v>0.53</v>
      </c>
      <c r="L12">
        <v>6.59</v>
      </c>
      <c r="M12">
        <v>6.64</v>
      </c>
      <c r="N12">
        <v>6.52</v>
      </c>
      <c r="O12">
        <v>6.56</v>
      </c>
      <c r="P12">
        <v>10.71</v>
      </c>
      <c r="Q12">
        <v>44433.57</v>
      </c>
      <c r="R12">
        <v>1.1599999999999999</v>
      </c>
      <c r="S12" t="s">
        <v>203</v>
      </c>
      <c r="T12" t="s">
        <v>204</v>
      </c>
      <c r="U12">
        <v>1.83</v>
      </c>
      <c r="V12">
        <v>6.59</v>
      </c>
      <c r="W12">
        <v>327985</v>
      </c>
      <c r="X12">
        <v>346156</v>
      </c>
      <c r="Y12">
        <v>0.95</v>
      </c>
      <c r="Z12">
        <v>6021</v>
      </c>
      <c r="AA12">
        <v>8844</v>
      </c>
      <c r="AB12" t="s">
        <v>119</v>
      </c>
      <c r="AC12">
        <v>407.99</v>
      </c>
      <c r="AD12">
        <v>0.03</v>
      </c>
      <c r="AE12" t="s">
        <v>119</v>
      </c>
      <c r="AF12" t="s">
        <v>119</v>
      </c>
      <c r="AG12">
        <v>126.42</v>
      </c>
      <c r="AH12" t="s">
        <v>205</v>
      </c>
      <c r="AI12" t="s">
        <v>205</v>
      </c>
      <c r="AJ12">
        <v>0.86</v>
      </c>
      <c r="AK12">
        <v>3772</v>
      </c>
      <c r="AL12">
        <v>179</v>
      </c>
      <c r="AM12">
        <v>1E-4</v>
      </c>
      <c r="AN12">
        <v>3</v>
      </c>
      <c r="AO12">
        <v>2.1800000000000002</v>
      </c>
      <c r="AP12">
        <v>4.25</v>
      </c>
      <c r="AQ12">
        <v>-1.64</v>
      </c>
      <c r="AR12">
        <v>-6.49</v>
      </c>
      <c r="AS12">
        <v>21.47</v>
      </c>
      <c r="AT12">
        <v>5</v>
      </c>
      <c r="AU12">
        <v>2.8</v>
      </c>
      <c r="AV12" t="s">
        <v>206</v>
      </c>
      <c r="AW12">
        <v>15.62</v>
      </c>
      <c r="AX12">
        <v>16.86</v>
      </c>
      <c r="AY12">
        <v>1.38</v>
      </c>
      <c r="AZ12" t="s">
        <v>207</v>
      </c>
      <c r="BA12">
        <v>1</v>
      </c>
      <c r="BB12">
        <v>9</v>
      </c>
      <c r="BC12">
        <v>10</v>
      </c>
      <c r="BD12">
        <v>0.46</v>
      </c>
      <c r="BE12">
        <v>1.22</v>
      </c>
      <c r="BF12">
        <v>-0.61</v>
      </c>
      <c r="BG12">
        <v>0.46</v>
      </c>
      <c r="BH12">
        <v>0.46</v>
      </c>
      <c r="BI12">
        <v>-0.3</v>
      </c>
      <c r="BJ12">
        <v>1.53</v>
      </c>
      <c r="BK12">
        <v>20230904</v>
      </c>
      <c r="BL12">
        <v>19961022</v>
      </c>
      <c r="BM12">
        <v>126.42</v>
      </c>
      <c r="BN12" t="s">
        <v>119</v>
      </c>
      <c r="BO12" t="s">
        <v>119</v>
      </c>
      <c r="BP12">
        <v>10415.6</v>
      </c>
      <c r="BQ12">
        <v>988.53</v>
      </c>
      <c r="BR12">
        <v>830.09</v>
      </c>
      <c r="BS12">
        <v>82.54</v>
      </c>
      <c r="BT12">
        <v>6904.62</v>
      </c>
      <c r="BU12">
        <v>91.7</v>
      </c>
      <c r="BV12">
        <v>5.73</v>
      </c>
      <c r="BW12">
        <v>8374.1299999999992</v>
      </c>
      <c r="BX12">
        <v>365.9</v>
      </c>
      <c r="BY12">
        <v>0</v>
      </c>
      <c r="BZ12">
        <v>0.63</v>
      </c>
      <c r="CA12">
        <v>0.04</v>
      </c>
      <c r="CB12">
        <v>350.62</v>
      </c>
      <c r="CC12">
        <v>3.68</v>
      </c>
      <c r="CD12">
        <v>3.18</v>
      </c>
      <c r="CE12">
        <v>81.59</v>
      </c>
      <c r="CF12">
        <v>21.66</v>
      </c>
      <c r="CG12">
        <v>81.569999999999993</v>
      </c>
      <c r="CH12">
        <v>69.73</v>
      </c>
      <c r="CI12">
        <v>39.07</v>
      </c>
      <c r="CJ12">
        <v>37.869999999999997</v>
      </c>
      <c r="CK12">
        <v>355.78</v>
      </c>
      <c r="CL12">
        <v>357.59</v>
      </c>
      <c r="CM12">
        <v>52.92</v>
      </c>
      <c r="CN12">
        <v>193073</v>
      </c>
      <c r="CO12">
        <v>12488</v>
      </c>
      <c r="CP12" t="s">
        <v>208</v>
      </c>
      <c r="CQ12">
        <v>11.11</v>
      </c>
      <c r="CR12">
        <v>1.39</v>
      </c>
      <c r="CS12">
        <v>0.85</v>
      </c>
      <c r="CT12">
        <v>2.34</v>
      </c>
      <c r="CU12">
        <v>227.26</v>
      </c>
      <c r="CV12">
        <v>1.78</v>
      </c>
      <c r="CW12" t="s">
        <v>209</v>
      </c>
      <c r="CX12">
        <v>7.82</v>
      </c>
      <c r="CY12">
        <v>2.77</v>
      </c>
      <c r="CZ12">
        <v>2.81</v>
      </c>
      <c r="DA12">
        <v>2.83</v>
      </c>
      <c r="DB12">
        <v>9.49</v>
      </c>
      <c r="DC12" t="s">
        <v>125</v>
      </c>
      <c r="DD12">
        <v>13.54</v>
      </c>
      <c r="DE12">
        <v>2215.56</v>
      </c>
      <c r="DF12">
        <v>1893.55</v>
      </c>
      <c r="DG12" t="s">
        <v>119</v>
      </c>
      <c r="DH12">
        <v>4266</v>
      </c>
      <c r="DI12">
        <v>617</v>
      </c>
      <c r="DJ12" t="s">
        <v>119</v>
      </c>
      <c r="DK12" t="s">
        <v>119</v>
      </c>
      <c r="DL12" t="s">
        <v>119</v>
      </c>
    </row>
    <row r="13" spans="1:116">
      <c r="A13" t="str">
        <f>"000625"</f>
        <v>000625</v>
      </c>
      <c r="B13" t="s">
        <v>210</v>
      </c>
      <c r="C13">
        <v>3.07</v>
      </c>
      <c r="D13">
        <v>13.44</v>
      </c>
      <c r="E13">
        <v>0.4</v>
      </c>
      <c r="F13">
        <v>13.44</v>
      </c>
      <c r="G13">
        <v>13.45</v>
      </c>
      <c r="H13">
        <v>1874845</v>
      </c>
      <c r="I13">
        <v>10876</v>
      </c>
      <c r="J13">
        <v>-0.06</v>
      </c>
      <c r="K13">
        <v>2.4500000000000002</v>
      </c>
      <c r="L13">
        <v>13.07</v>
      </c>
      <c r="M13">
        <v>13.67</v>
      </c>
      <c r="N13">
        <v>13.07</v>
      </c>
      <c r="O13">
        <v>13.04</v>
      </c>
      <c r="P13">
        <v>8.7100000000000009</v>
      </c>
      <c r="Q13">
        <v>251563.26</v>
      </c>
      <c r="R13">
        <v>2.21</v>
      </c>
      <c r="S13" t="s">
        <v>178</v>
      </c>
      <c r="T13" t="s">
        <v>171</v>
      </c>
      <c r="U13">
        <v>4.5999999999999996</v>
      </c>
      <c r="V13">
        <v>13.42</v>
      </c>
      <c r="W13">
        <v>807734</v>
      </c>
      <c r="X13">
        <v>1067111</v>
      </c>
      <c r="Y13">
        <v>0.76</v>
      </c>
      <c r="Z13">
        <v>6722</v>
      </c>
      <c r="AA13">
        <v>7946</v>
      </c>
      <c r="AB13" t="s">
        <v>119</v>
      </c>
      <c r="AC13">
        <v>386.9</v>
      </c>
      <c r="AD13">
        <v>0.01</v>
      </c>
      <c r="AE13" t="s">
        <v>119</v>
      </c>
      <c r="AF13" t="s">
        <v>119</v>
      </c>
      <c r="AG13">
        <v>76.48</v>
      </c>
      <c r="AH13" t="s">
        <v>211</v>
      </c>
      <c r="AI13" t="s">
        <v>212</v>
      </c>
      <c r="AJ13">
        <v>3.02</v>
      </c>
      <c r="AK13">
        <v>4723</v>
      </c>
      <c r="AL13">
        <v>397</v>
      </c>
      <c r="AM13">
        <v>5.0000000000000001E-4</v>
      </c>
      <c r="AN13">
        <v>2</v>
      </c>
      <c r="AO13">
        <v>0.77</v>
      </c>
      <c r="AP13">
        <v>3.62</v>
      </c>
      <c r="AQ13">
        <v>7.18</v>
      </c>
      <c r="AR13">
        <v>-2.68</v>
      </c>
      <c r="AS13">
        <v>11.35</v>
      </c>
      <c r="AT13">
        <v>2</v>
      </c>
      <c r="AU13">
        <v>4.2</v>
      </c>
      <c r="AV13" t="s">
        <v>213</v>
      </c>
      <c r="AW13">
        <v>13.48</v>
      </c>
      <c r="AX13">
        <v>16.59</v>
      </c>
      <c r="AY13">
        <v>2.02</v>
      </c>
      <c r="AZ13" t="s">
        <v>141</v>
      </c>
      <c r="BA13">
        <v>13</v>
      </c>
      <c r="BB13">
        <v>4</v>
      </c>
      <c r="BC13">
        <v>14</v>
      </c>
      <c r="BD13">
        <v>0.23</v>
      </c>
      <c r="BE13">
        <v>4.83</v>
      </c>
      <c r="BF13">
        <v>0.23</v>
      </c>
      <c r="BG13">
        <v>2.91</v>
      </c>
      <c r="BH13">
        <v>2.83</v>
      </c>
      <c r="BI13">
        <v>-1.68</v>
      </c>
      <c r="BJ13">
        <v>2.83</v>
      </c>
      <c r="BK13">
        <v>20230918</v>
      </c>
      <c r="BL13">
        <v>19970610</v>
      </c>
      <c r="BM13">
        <v>99.19</v>
      </c>
      <c r="BN13">
        <v>16.420000000000002</v>
      </c>
      <c r="BO13" t="s">
        <v>119</v>
      </c>
      <c r="BP13">
        <v>1749.93</v>
      </c>
      <c r="BQ13">
        <v>679.51</v>
      </c>
      <c r="BR13">
        <v>39.79</v>
      </c>
      <c r="BS13">
        <v>58.9</v>
      </c>
      <c r="BT13">
        <v>1179.18</v>
      </c>
      <c r="BU13">
        <v>188.69</v>
      </c>
      <c r="BV13">
        <v>150.68</v>
      </c>
      <c r="BW13">
        <v>928.55</v>
      </c>
      <c r="BX13">
        <v>659.86</v>
      </c>
      <c r="BY13">
        <v>102.53</v>
      </c>
      <c r="BZ13">
        <v>24.77</v>
      </c>
      <c r="CA13">
        <v>71.16</v>
      </c>
      <c r="CB13">
        <v>80.55</v>
      </c>
      <c r="CC13">
        <v>654.91999999999996</v>
      </c>
      <c r="CD13">
        <v>540.02</v>
      </c>
      <c r="CE13">
        <v>70.64</v>
      </c>
      <c r="CF13">
        <v>50.23</v>
      </c>
      <c r="CG13">
        <v>71.44</v>
      </c>
      <c r="CH13">
        <v>69.67</v>
      </c>
      <c r="CI13">
        <v>76.53</v>
      </c>
      <c r="CJ13">
        <v>15.09</v>
      </c>
      <c r="CK13">
        <v>466.91</v>
      </c>
      <c r="CL13">
        <v>69.55</v>
      </c>
      <c r="CM13">
        <v>116.49</v>
      </c>
      <c r="CN13">
        <v>655768</v>
      </c>
      <c r="CO13">
        <v>9310</v>
      </c>
      <c r="CP13" t="s">
        <v>214</v>
      </c>
      <c r="CQ13">
        <v>30.65</v>
      </c>
      <c r="CR13">
        <v>15.76</v>
      </c>
      <c r="CS13">
        <v>1.96</v>
      </c>
      <c r="CT13">
        <v>19.170000000000002</v>
      </c>
      <c r="CU13">
        <v>2.04</v>
      </c>
      <c r="CV13">
        <v>1.81</v>
      </c>
      <c r="CW13" t="s">
        <v>215</v>
      </c>
      <c r="CX13">
        <v>6.85</v>
      </c>
      <c r="CY13">
        <v>0.81</v>
      </c>
      <c r="CZ13">
        <v>4.71</v>
      </c>
      <c r="DA13">
        <v>0.7</v>
      </c>
      <c r="DB13">
        <v>38.83</v>
      </c>
      <c r="DC13" t="s">
        <v>216</v>
      </c>
      <c r="DD13">
        <v>17.54</v>
      </c>
      <c r="DE13">
        <v>10.79</v>
      </c>
      <c r="DF13">
        <v>10.64</v>
      </c>
      <c r="DG13">
        <v>29.65</v>
      </c>
      <c r="DH13">
        <v>42894</v>
      </c>
      <c r="DI13">
        <v>625</v>
      </c>
      <c r="DJ13">
        <v>20220715</v>
      </c>
      <c r="DK13">
        <v>18.309999999999999</v>
      </c>
      <c r="DL13">
        <v>-25.31</v>
      </c>
    </row>
    <row r="14" spans="1:116">
      <c r="A14" t="str">
        <f>"000635"</f>
        <v>000635</v>
      </c>
      <c r="B14" t="s">
        <v>217</v>
      </c>
      <c r="C14">
        <v>1.66</v>
      </c>
      <c r="D14">
        <v>8.59</v>
      </c>
      <c r="E14">
        <v>0.14000000000000001</v>
      </c>
      <c r="F14">
        <v>8.58</v>
      </c>
      <c r="G14">
        <v>8.59</v>
      </c>
      <c r="H14">
        <v>17445</v>
      </c>
      <c r="I14">
        <v>527</v>
      </c>
      <c r="J14">
        <v>0.12</v>
      </c>
      <c r="K14">
        <v>0.57999999999999996</v>
      </c>
      <c r="L14">
        <v>8.48</v>
      </c>
      <c r="M14">
        <v>8.6</v>
      </c>
      <c r="N14">
        <v>8.4600000000000009</v>
      </c>
      <c r="O14">
        <v>8.4499999999999993</v>
      </c>
      <c r="P14" t="s">
        <v>119</v>
      </c>
      <c r="Q14">
        <v>1490.63</v>
      </c>
      <c r="R14">
        <v>0.95</v>
      </c>
      <c r="S14" t="s">
        <v>218</v>
      </c>
      <c r="T14" t="s">
        <v>219</v>
      </c>
      <c r="U14">
        <v>1.66</v>
      </c>
      <c r="V14">
        <v>8.5399999999999991</v>
      </c>
      <c r="W14">
        <v>7290</v>
      </c>
      <c r="X14">
        <v>10155</v>
      </c>
      <c r="Y14">
        <v>0.72</v>
      </c>
      <c r="Z14">
        <v>105</v>
      </c>
      <c r="AA14">
        <v>256</v>
      </c>
      <c r="AB14" t="s">
        <v>119</v>
      </c>
      <c r="AC14">
        <v>1.95</v>
      </c>
      <c r="AD14">
        <v>0</v>
      </c>
      <c r="AE14" t="s">
        <v>119</v>
      </c>
      <c r="AF14" t="s">
        <v>119</v>
      </c>
      <c r="AG14">
        <v>3.03</v>
      </c>
      <c r="AH14" t="s">
        <v>220</v>
      </c>
      <c r="AI14" t="s">
        <v>221</v>
      </c>
      <c r="AJ14">
        <v>1.61</v>
      </c>
      <c r="AK14">
        <v>1097</v>
      </c>
      <c r="AL14">
        <v>16</v>
      </c>
      <c r="AM14">
        <v>5.0000000000000001E-4</v>
      </c>
      <c r="AN14">
        <v>2</v>
      </c>
      <c r="AO14">
        <v>0.48</v>
      </c>
      <c r="AP14">
        <v>0</v>
      </c>
      <c r="AQ14">
        <v>0.35</v>
      </c>
      <c r="AR14">
        <v>-7.53</v>
      </c>
      <c r="AS14">
        <v>-0.8</v>
      </c>
      <c r="AT14">
        <v>4</v>
      </c>
      <c r="AU14">
        <v>1.18</v>
      </c>
      <c r="AV14" t="s">
        <v>222</v>
      </c>
      <c r="AW14" t="s">
        <v>119</v>
      </c>
      <c r="AX14" t="s">
        <v>119</v>
      </c>
      <c r="AY14">
        <v>0.64</v>
      </c>
      <c r="AZ14" t="s">
        <v>141</v>
      </c>
      <c r="BA14">
        <v>9</v>
      </c>
      <c r="BB14">
        <v>11</v>
      </c>
      <c r="BC14">
        <v>9</v>
      </c>
      <c r="BD14">
        <v>0.36</v>
      </c>
      <c r="BE14">
        <v>1.78</v>
      </c>
      <c r="BF14">
        <v>0.12</v>
      </c>
      <c r="BG14">
        <v>1.07</v>
      </c>
      <c r="BH14">
        <v>1.3</v>
      </c>
      <c r="BI14">
        <v>-0.12</v>
      </c>
      <c r="BJ14">
        <v>1.54</v>
      </c>
      <c r="BK14">
        <v>20230925</v>
      </c>
      <c r="BL14">
        <v>19961120</v>
      </c>
      <c r="BM14">
        <v>3.04</v>
      </c>
      <c r="BN14" t="s">
        <v>119</v>
      </c>
      <c r="BO14" t="s">
        <v>119</v>
      </c>
      <c r="BP14">
        <v>25.59</v>
      </c>
      <c r="BQ14">
        <v>19.72</v>
      </c>
      <c r="BR14" t="s">
        <v>119</v>
      </c>
      <c r="BS14">
        <v>22.95</v>
      </c>
      <c r="BT14">
        <v>6.12</v>
      </c>
      <c r="BU14">
        <v>12.54</v>
      </c>
      <c r="BV14">
        <v>0.48</v>
      </c>
      <c r="BW14">
        <v>5</v>
      </c>
      <c r="BX14">
        <v>3.14</v>
      </c>
      <c r="BY14">
        <v>2.19</v>
      </c>
      <c r="BZ14">
        <v>0.14000000000000001</v>
      </c>
      <c r="CA14">
        <v>0.35</v>
      </c>
      <c r="CB14">
        <v>18.88</v>
      </c>
      <c r="CC14">
        <v>7.64</v>
      </c>
      <c r="CD14">
        <v>9.1199999999999992</v>
      </c>
      <c r="CE14">
        <v>-2.95</v>
      </c>
      <c r="CF14">
        <v>0</v>
      </c>
      <c r="CG14">
        <v>-2.91</v>
      </c>
      <c r="CH14">
        <v>-2.98</v>
      </c>
      <c r="CI14">
        <v>-2.98</v>
      </c>
      <c r="CJ14">
        <v>-3.34</v>
      </c>
      <c r="CK14">
        <v>-3.32</v>
      </c>
      <c r="CL14">
        <v>-1.8</v>
      </c>
      <c r="CM14">
        <v>3.04</v>
      </c>
      <c r="CN14">
        <v>29993</v>
      </c>
      <c r="CO14">
        <v>4927</v>
      </c>
      <c r="CP14" t="s">
        <v>223</v>
      </c>
      <c r="CQ14">
        <v>-662.73</v>
      </c>
      <c r="CR14">
        <v>-24.72</v>
      </c>
      <c r="CS14">
        <v>1.33</v>
      </c>
      <c r="CT14">
        <v>-14.54</v>
      </c>
      <c r="CU14">
        <v>3.42</v>
      </c>
      <c r="CV14">
        <v>0</v>
      </c>
      <c r="CW14" t="s">
        <v>224</v>
      </c>
      <c r="CX14">
        <v>6.47</v>
      </c>
      <c r="CY14">
        <v>6.21</v>
      </c>
      <c r="CZ14">
        <v>-1.0900000000000001</v>
      </c>
      <c r="DA14">
        <v>-0.59</v>
      </c>
      <c r="DB14">
        <v>77.05</v>
      </c>
      <c r="DC14" t="s">
        <v>225</v>
      </c>
      <c r="DD14">
        <v>-19.329999999999998</v>
      </c>
      <c r="DE14">
        <v>-38.53</v>
      </c>
      <c r="DF14">
        <v>-38.979999999999997</v>
      </c>
      <c r="DG14" t="s">
        <v>119</v>
      </c>
      <c r="DH14">
        <v>2009</v>
      </c>
      <c r="DI14">
        <v>635</v>
      </c>
      <c r="DJ14" t="s">
        <v>119</v>
      </c>
      <c r="DK14" t="s">
        <v>119</v>
      </c>
      <c r="DL14" t="s">
        <v>119</v>
      </c>
    </row>
    <row r="15" spans="1:116">
      <c r="A15" t="str">
        <f>"000717"</f>
        <v>000717</v>
      </c>
      <c r="B15" t="s">
        <v>226</v>
      </c>
      <c r="C15">
        <v>0.69</v>
      </c>
      <c r="D15">
        <v>2.91</v>
      </c>
      <c r="E15">
        <v>0.02</v>
      </c>
      <c r="F15">
        <v>2.9</v>
      </c>
      <c r="G15">
        <v>2.91</v>
      </c>
      <c r="H15">
        <v>110949</v>
      </c>
      <c r="I15">
        <v>781</v>
      </c>
      <c r="J15">
        <v>0.34</v>
      </c>
      <c r="K15">
        <v>0.46</v>
      </c>
      <c r="L15">
        <v>2.9</v>
      </c>
      <c r="M15">
        <v>2.92</v>
      </c>
      <c r="N15">
        <v>2.88</v>
      </c>
      <c r="O15">
        <v>2.89</v>
      </c>
      <c r="P15">
        <v>1122.8699999999999</v>
      </c>
      <c r="Q15">
        <v>3216.05</v>
      </c>
      <c r="R15">
        <v>0.76</v>
      </c>
      <c r="S15" t="s">
        <v>227</v>
      </c>
      <c r="T15" t="s">
        <v>146</v>
      </c>
      <c r="U15">
        <v>1.38</v>
      </c>
      <c r="V15">
        <v>2.9</v>
      </c>
      <c r="W15">
        <v>62112</v>
      </c>
      <c r="X15">
        <v>48837</v>
      </c>
      <c r="Y15">
        <v>1.27</v>
      </c>
      <c r="Z15">
        <v>2860</v>
      </c>
      <c r="AA15">
        <v>2343</v>
      </c>
      <c r="AB15" t="s">
        <v>119</v>
      </c>
      <c r="AC15">
        <v>18.18</v>
      </c>
      <c r="AD15">
        <v>0.01</v>
      </c>
      <c r="AE15" t="s">
        <v>119</v>
      </c>
      <c r="AF15" t="s">
        <v>119</v>
      </c>
      <c r="AG15">
        <v>24.24</v>
      </c>
      <c r="AH15" t="s">
        <v>228</v>
      </c>
      <c r="AI15" t="s">
        <v>228</v>
      </c>
      <c r="AJ15">
        <v>0.64</v>
      </c>
      <c r="AK15">
        <v>2350</v>
      </c>
      <c r="AL15">
        <v>47</v>
      </c>
      <c r="AM15">
        <v>2.0000000000000001E-4</v>
      </c>
      <c r="AN15">
        <v>1</v>
      </c>
      <c r="AO15">
        <v>-1.7</v>
      </c>
      <c r="AP15">
        <v>-1.69</v>
      </c>
      <c r="AQ15">
        <v>2.1</v>
      </c>
      <c r="AR15">
        <v>2.46</v>
      </c>
      <c r="AS15">
        <v>3.19</v>
      </c>
      <c r="AT15">
        <v>0</v>
      </c>
      <c r="AU15">
        <v>0.97</v>
      </c>
      <c r="AV15" t="s">
        <v>229</v>
      </c>
      <c r="AW15" t="s">
        <v>119</v>
      </c>
      <c r="AX15" t="s">
        <v>119</v>
      </c>
      <c r="AY15">
        <v>0.41</v>
      </c>
      <c r="AZ15" t="s">
        <v>198</v>
      </c>
      <c r="BA15">
        <v>10</v>
      </c>
      <c r="BB15">
        <v>8</v>
      </c>
      <c r="BC15">
        <v>5</v>
      </c>
      <c r="BD15">
        <v>0.35</v>
      </c>
      <c r="BE15">
        <v>1.04</v>
      </c>
      <c r="BF15">
        <v>-0.35</v>
      </c>
      <c r="BG15">
        <v>0.35</v>
      </c>
      <c r="BH15">
        <v>0.34</v>
      </c>
      <c r="BI15">
        <v>-0.34</v>
      </c>
      <c r="BJ15">
        <v>1.04</v>
      </c>
      <c r="BK15">
        <v>20230823</v>
      </c>
      <c r="BL15">
        <v>19970508</v>
      </c>
      <c r="BM15">
        <v>24.24</v>
      </c>
      <c r="BN15" t="s">
        <v>119</v>
      </c>
      <c r="BO15" t="s">
        <v>119</v>
      </c>
      <c r="BP15">
        <v>214.24</v>
      </c>
      <c r="BQ15">
        <v>90.87</v>
      </c>
      <c r="BR15" t="s">
        <v>119</v>
      </c>
      <c r="BS15">
        <v>57.59</v>
      </c>
      <c r="BT15">
        <v>50.83</v>
      </c>
      <c r="BU15">
        <v>118.04</v>
      </c>
      <c r="BV15">
        <v>3.15</v>
      </c>
      <c r="BW15">
        <v>102.11</v>
      </c>
      <c r="BX15">
        <v>20.45</v>
      </c>
      <c r="BY15">
        <v>16.760000000000002</v>
      </c>
      <c r="BZ15">
        <v>0.66</v>
      </c>
      <c r="CA15">
        <v>13.19</v>
      </c>
      <c r="CB15">
        <v>31.37</v>
      </c>
      <c r="CC15">
        <v>195.99</v>
      </c>
      <c r="CD15">
        <v>190.82</v>
      </c>
      <c r="CE15">
        <v>-0.35</v>
      </c>
      <c r="CF15">
        <v>-0.15</v>
      </c>
      <c r="CG15">
        <v>0.04</v>
      </c>
      <c r="CH15">
        <v>0.03</v>
      </c>
      <c r="CI15">
        <v>0.03</v>
      </c>
      <c r="CJ15">
        <v>-0.56000000000000005</v>
      </c>
      <c r="CK15">
        <v>23.72</v>
      </c>
      <c r="CL15">
        <v>18.43</v>
      </c>
      <c r="CM15">
        <v>12.97</v>
      </c>
      <c r="CN15">
        <v>90499</v>
      </c>
      <c r="CO15">
        <v>12597</v>
      </c>
      <c r="CP15" t="s">
        <v>230</v>
      </c>
      <c r="CQ15">
        <v>-98.57</v>
      </c>
      <c r="CR15">
        <v>9.75</v>
      </c>
      <c r="CS15">
        <v>0.78</v>
      </c>
      <c r="CT15">
        <v>3.83</v>
      </c>
      <c r="CU15">
        <v>0.36</v>
      </c>
      <c r="CV15">
        <v>1.04</v>
      </c>
      <c r="CW15" t="s">
        <v>231</v>
      </c>
      <c r="CX15">
        <v>3.75</v>
      </c>
      <c r="CY15">
        <v>1.29</v>
      </c>
      <c r="CZ15">
        <v>0.98</v>
      </c>
      <c r="DA15">
        <v>0.76</v>
      </c>
      <c r="DB15">
        <v>42.41</v>
      </c>
      <c r="DC15" t="s">
        <v>232</v>
      </c>
      <c r="DD15">
        <v>2.64</v>
      </c>
      <c r="DE15">
        <v>-0.18</v>
      </c>
      <c r="DF15">
        <v>0.02</v>
      </c>
      <c r="DG15">
        <v>3.16</v>
      </c>
      <c r="DH15">
        <v>5258</v>
      </c>
      <c r="DI15">
        <v>717</v>
      </c>
      <c r="DJ15" t="s">
        <v>119</v>
      </c>
      <c r="DK15" t="s">
        <v>119</v>
      </c>
      <c r="DL15" t="s">
        <v>119</v>
      </c>
    </row>
    <row r="16" spans="1:116">
      <c r="A16" t="str">
        <f>"000723"</f>
        <v>000723</v>
      </c>
      <c r="B16" t="s">
        <v>233</v>
      </c>
      <c r="C16">
        <v>2.0299999999999998</v>
      </c>
      <c r="D16">
        <v>7.02</v>
      </c>
      <c r="E16">
        <v>0.14000000000000001</v>
      </c>
      <c r="F16">
        <v>7.02</v>
      </c>
      <c r="G16">
        <v>7.03</v>
      </c>
      <c r="H16">
        <v>235518</v>
      </c>
      <c r="I16">
        <v>5859</v>
      </c>
      <c r="J16">
        <v>0.14000000000000001</v>
      </c>
      <c r="K16">
        <v>0.59</v>
      </c>
      <c r="L16">
        <v>6.96</v>
      </c>
      <c r="M16">
        <v>7.03</v>
      </c>
      <c r="N16">
        <v>6.94</v>
      </c>
      <c r="O16">
        <v>6.88</v>
      </c>
      <c r="P16">
        <v>40.71</v>
      </c>
      <c r="Q16">
        <v>16465.07</v>
      </c>
      <c r="R16">
        <v>1.18</v>
      </c>
      <c r="S16" t="s">
        <v>234</v>
      </c>
      <c r="T16" t="s">
        <v>235</v>
      </c>
      <c r="U16">
        <v>1.31</v>
      </c>
      <c r="V16">
        <v>6.99</v>
      </c>
      <c r="W16">
        <v>90830</v>
      </c>
      <c r="X16">
        <v>144688</v>
      </c>
      <c r="Y16">
        <v>0.63</v>
      </c>
      <c r="Z16">
        <v>825</v>
      </c>
      <c r="AA16">
        <v>4883</v>
      </c>
      <c r="AB16" t="s">
        <v>119</v>
      </c>
      <c r="AC16">
        <v>302.2</v>
      </c>
      <c r="AD16">
        <v>0.02</v>
      </c>
      <c r="AE16" t="s">
        <v>119</v>
      </c>
      <c r="AF16" t="s">
        <v>119</v>
      </c>
      <c r="AG16">
        <v>39.71</v>
      </c>
      <c r="AH16" t="s">
        <v>236</v>
      </c>
      <c r="AI16" t="s">
        <v>237</v>
      </c>
      <c r="AJ16">
        <v>1.98</v>
      </c>
      <c r="AK16">
        <v>2983</v>
      </c>
      <c r="AL16">
        <v>79</v>
      </c>
      <c r="AM16">
        <v>2.0000000000000001E-4</v>
      </c>
      <c r="AN16">
        <v>2</v>
      </c>
      <c r="AO16">
        <v>0.57999999999999996</v>
      </c>
      <c r="AP16">
        <v>1.73</v>
      </c>
      <c r="AQ16">
        <v>-2.09</v>
      </c>
      <c r="AR16">
        <v>-8.6</v>
      </c>
      <c r="AS16">
        <v>-22.18</v>
      </c>
      <c r="AT16">
        <v>1</v>
      </c>
      <c r="AU16">
        <v>0.99</v>
      </c>
      <c r="AV16" t="s">
        <v>238</v>
      </c>
      <c r="AW16">
        <v>24.34</v>
      </c>
      <c r="AX16">
        <v>13.47</v>
      </c>
      <c r="AY16">
        <v>0.71</v>
      </c>
      <c r="AZ16" t="s">
        <v>207</v>
      </c>
      <c r="BA16">
        <v>1</v>
      </c>
      <c r="BB16">
        <v>14</v>
      </c>
      <c r="BC16">
        <v>9</v>
      </c>
      <c r="BD16">
        <v>1.1599999999999999</v>
      </c>
      <c r="BE16">
        <v>2.1800000000000002</v>
      </c>
      <c r="BF16">
        <v>0.87</v>
      </c>
      <c r="BG16">
        <v>1.6</v>
      </c>
      <c r="BH16">
        <v>0.86</v>
      </c>
      <c r="BI16">
        <v>-0.14000000000000001</v>
      </c>
      <c r="BJ16">
        <v>1.1499999999999999</v>
      </c>
      <c r="BK16">
        <v>20230913</v>
      </c>
      <c r="BL16">
        <v>19970515</v>
      </c>
      <c r="BM16">
        <v>43.26</v>
      </c>
      <c r="BN16" t="s">
        <v>119</v>
      </c>
      <c r="BO16" t="s">
        <v>119</v>
      </c>
      <c r="BP16">
        <v>375.92</v>
      </c>
      <c r="BQ16">
        <v>149.69</v>
      </c>
      <c r="BR16">
        <v>20.56</v>
      </c>
      <c r="BS16">
        <v>54.71</v>
      </c>
      <c r="BT16">
        <v>93.36</v>
      </c>
      <c r="BU16">
        <v>160.57</v>
      </c>
      <c r="BV16">
        <v>48.21</v>
      </c>
      <c r="BW16">
        <v>135.15</v>
      </c>
      <c r="BX16">
        <v>43.43</v>
      </c>
      <c r="BY16">
        <v>10.32</v>
      </c>
      <c r="BZ16">
        <v>13.75</v>
      </c>
      <c r="CA16">
        <v>5.31</v>
      </c>
      <c r="CB16">
        <v>16.32</v>
      </c>
      <c r="CC16">
        <v>97.39</v>
      </c>
      <c r="CD16">
        <v>82.81</v>
      </c>
      <c r="CE16">
        <v>5.16</v>
      </c>
      <c r="CF16">
        <v>-0.11</v>
      </c>
      <c r="CG16">
        <v>4.92</v>
      </c>
      <c r="CH16">
        <v>3.13</v>
      </c>
      <c r="CI16">
        <v>3.73</v>
      </c>
      <c r="CJ16">
        <v>3.52</v>
      </c>
      <c r="CK16">
        <v>83.1</v>
      </c>
      <c r="CL16">
        <v>-2.12</v>
      </c>
      <c r="CM16">
        <v>-1.01</v>
      </c>
      <c r="CN16">
        <v>339669</v>
      </c>
      <c r="CO16">
        <v>7036</v>
      </c>
      <c r="CP16" t="s">
        <v>239</v>
      </c>
      <c r="CQ16">
        <v>-72.55</v>
      </c>
      <c r="CR16">
        <v>-27.07</v>
      </c>
      <c r="CS16">
        <v>2.1</v>
      </c>
      <c r="CT16">
        <v>-143.53</v>
      </c>
      <c r="CU16">
        <v>3.12</v>
      </c>
      <c r="CV16">
        <v>0</v>
      </c>
      <c r="CW16" t="s">
        <v>240</v>
      </c>
      <c r="CX16">
        <v>3.34</v>
      </c>
      <c r="CY16">
        <v>0.38</v>
      </c>
      <c r="CZ16">
        <v>1.92</v>
      </c>
      <c r="DA16">
        <v>-0.05</v>
      </c>
      <c r="DB16">
        <v>39.82</v>
      </c>
      <c r="DC16" t="s">
        <v>241</v>
      </c>
      <c r="DD16">
        <v>14.97</v>
      </c>
      <c r="DE16">
        <v>5.3</v>
      </c>
      <c r="DF16">
        <v>3.21</v>
      </c>
      <c r="DG16">
        <v>0.5</v>
      </c>
      <c r="DH16">
        <v>5989</v>
      </c>
      <c r="DI16">
        <v>723</v>
      </c>
      <c r="DJ16" t="s">
        <v>119</v>
      </c>
      <c r="DK16" t="s">
        <v>119</v>
      </c>
      <c r="DL16" t="s">
        <v>119</v>
      </c>
    </row>
    <row r="17" spans="1:116">
      <c r="A17" t="str">
        <f>"000811"</f>
        <v>000811</v>
      </c>
      <c r="B17" t="s">
        <v>242</v>
      </c>
      <c r="C17">
        <v>0.75</v>
      </c>
      <c r="D17">
        <v>14.81</v>
      </c>
      <c r="E17">
        <v>0.11</v>
      </c>
      <c r="F17">
        <v>14.8</v>
      </c>
      <c r="G17">
        <v>14.81</v>
      </c>
      <c r="H17">
        <v>51900</v>
      </c>
      <c r="I17">
        <v>408</v>
      </c>
      <c r="J17">
        <v>-0.12</v>
      </c>
      <c r="K17">
        <v>0.7</v>
      </c>
      <c r="L17">
        <v>14.72</v>
      </c>
      <c r="M17">
        <v>14.87</v>
      </c>
      <c r="N17">
        <v>14.59</v>
      </c>
      <c r="O17">
        <v>14.7</v>
      </c>
      <c r="P17">
        <v>15.21</v>
      </c>
      <c r="Q17">
        <v>7666.76</v>
      </c>
      <c r="R17">
        <v>0.85</v>
      </c>
      <c r="S17" t="s">
        <v>243</v>
      </c>
      <c r="T17" t="s">
        <v>137</v>
      </c>
      <c r="U17">
        <v>1.9</v>
      </c>
      <c r="V17">
        <v>14.77</v>
      </c>
      <c r="W17">
        <v>23372</v>
      </c>
      <c r="X17">
        <v>28528</v>
      </c>
      <c r="Y17">
        <v>0.82</v>
      </c>
      <c r="Z17">
        <v>77</v>
      </c>
      <c r="AA17">
        <v>59</v>
      </c>
      <c r="AB17" t="s">
        <v>119</v>
      </c>
      <c r="AC17">
        <v>35.619999999999997</v>
      </c>
      <c r="AD17">
        <v>0.01</v>
      </c>
      <c r="AE17" t="s">
        <v>119</v>
      </c>
      <c r="AF17" t="s">
        <v>119</v>
      </c>
      <c r="AG17">
        <v>7.46</v>
      </c>
      <c r="AH17" t="s">
        <v>244</v>
      </c>
      <c r="AI17" t="s">
        <v>245</v>
      </c>
      <c r="AJ17">
        <v>0.7</v>
      </c>
      <c r="AK17">
        <v>2712</v>
      </c>
      <c r="AL17">
        <v>19</v>
      </c>
      <c r="AM17">
        <v>2.9999999999999997E-4</v>
      </c>
      <c r="AN17">
        <v>3</v>
      </c>
      <c r="AO17">
        <v>2.8</v>
      </c>
      <c r="AP17">
        <v>3.71</v>
      </c>
      <c r="AQ17">
        <v>-10.52</v>
      </c>
      <c r="AR17">
        <v>-5.25</v>
      </c>
      <c r="AS17">
        <v>35.869999999999997</v>
      </c>
      <c r="AT17">
        <v>1</v>
      </c>
      <c r="AU17">
        <v>1.0900000000000001</v>
      </c>
      <c r="AV17" t="s">
        <v>246</v>
      </c>
      <c r="AW17">
        <v>18.170000000000002</v>
      </c>
      <c r="AX17">
        <v>26.34</v>
      </c>
      <c r="AY17">
        <v>0.43</v>
      </c>
      <c r="AZ17" t="s">
        <v>247</v>
      </c>
      <c r="BA17">
        <v>4</v>
      </c>
      <c r="BB17">
        <v>1</v>
      </c>
      <c r="BC17">
        <v>10</v>
      </c>
      <c r="BD17">
        <v>0.14000000000000001</v>
      </c>
      <c r="BE17">
        <v>1.1599999999999999</v>
      </c>
      <c r="BF17">
        <v>-0.75</v>
      </c>
      <c r="BG17">
        <v>0.48</v>
      </c>
      <c r="BH17">
        <v>0.61</v>
      </c>
      <c r="BI17">
        <v>-0.4</v>
      </c>
      <c r="BJ17">
        <v>1.51</v>
      </c>
      <c r="BK17">
        <v>20230919</v>
      </c>
      <c r="BL17">
        <v>19980528</v>
      </c>
      <c r="BM17">
        <v>7.63</v>
      </c>
      <c r="BN17" t="s">
        <v>119</v>
      </c>
      <c r="BO17" t="s">
        <v>119</v>
      </c>
      <c r="BP17">
        <v>110.36</v>
      </c>
      <c r="BQ17">
        <v>51.29</v>
      </c>
      <c r="BR17">
        <v>3.54</v>
      </c>
      <c r="BS17">
        <v>50.32</v>
      </c>
      <c r="BT17">
        <v>70.41</v>
      </c>
      <c r="BU17">
        <v>12.41</v>
      </c>
      <c r="BV17">
        <v>2.23</v>
      </c>
      <c r="BW17">
        <v>50.93</v>
      </c>
      <c r="BX17">
        <v>18.39</v>
      </c>
      <c r="BY17">
        <v>14</v>
      </c>
      <c r="BZ17">
        <v>15.57</v>
      </c>
      <c r="CA17">
        <v>10.01</v>
      </c>
      <c r="CB17">
        <v>4.34</v>
      </c>
      <c r="CC17">
        <v>36.520000000000003</v>
      </c>
      <c r="CD17">
        <v>27.56</v>
      </c>
      <c r="CE17">
        <v>4.28</v>
      </c>
      <c r="CF17">
        <v>0.84</v>
      </c>
      <c r="CG17">
        <v>4.2699999999999996</v>
      </c>
      <c r="CH17">
        <v>3.72</v>
      </c>
      <c r="CI17">
        <v>3.71</v>
      </c>
      <c r="CJ17">
        <v>3.49</v>
      </c>
      <c r="CK17">
        <v>33.43</v>
      </c>
      <c r="CL17">
        <v>-2.96</v>
      </c>
      <c r="CM17">
        <v>-4.26</v>
      </c>
      <c r="CN17">
        <v>25128</v>
      </c>
      <c r="CO17">
        <v>18961</v>
      </c>
      <c r="CP17" t="s">
        <v>248</v>
      </c>
      <c r="CQ17">
        <v>106.62</v>
      </c>
      <c r="CR17">
        <v>39.049999999999997</v>
      </c>
      <c r="CS17">
        <v>2.15</v>
      </c>
      <c r="CT17">
        <v>-38.15</v>
      </c>
      <c r="CU17">
        <v>3.09</v>
      </c>
      <c r="CV17">
        <v>1.33</v>
      </c>
      <c r="CW17" t="s">
        <v>249</v>
      </c>
      <c r="CX17">
        <v>6.88</v>
      </c>
      <c r="CY17">
        <v>0.56999999999999995</v>
      </c>
      <c r="CZ17">
        <v>4.38</v>
      </c>
      <c r="DA17">
        <v>-0.39</v>
      </c>
      <c r="DB17">
        <v>46.47</v>
      </c>
      <c r="DC17" t="s">
        <v>250</v>
      </c>
      <c r="DD17">
        <v>24.54</v>
      </c>
      <c r="DE17">
        <v>11.71</v>
      </c>
      <c r="DF17">
        <v>10.18</v>
      </c>
      <c r="DG17">
        <v>1.2</v>
      </c>
      <c r="DH17">
        <v>4254</v>
      </c>
      <c r="DI17">
        <v>811</v>
      </c>
      <c r="DJ17" t="s">
        <v>119</v>
      </c>
      <c r="DK17" t="s">
        <v>119</v>
      </c>
      <c r="DL17" t="s">
        <v>119</v>
      </c>
    </row>
    <row r="18" spans="1:116">
      <c r="A18" t="str">
        <f>"000818"</f>
        <v>000818</v>
      </c>
      <c r="B18" t="s">
        <v>251</v>
      </c>
      <c r="C18">
        <v>2.73</v>
      </c>
      <c r="D18">
        <v>32.33</v>
      </c>
      <c r="E18">
        <v>0.86</v>
      </c>
      <c r="F18">
        <v>32.33</v>
      </c>
      <c r="G18">
        <v>32.340000000000003</v>
      </c>
      <c r="H18">
        <v>73234</v>
      </c>
      <c r="I18">
        <v>1330</v>
      </c>
      <c r="J18">
        <v>-0.3</v>
      </c>
      <c r="K18">
        <v>1.08</v>
      </c>
      <c r="L18">
        <v>31.65</v>
      </c>
      <c r="M18">
        <v>32.99</v>
      </c>
      <c r="N18">
        <v>31.6</v>
      </c>
      <c r="O18">
        <v>31.47</v>
      </c>
      <c r="P18">
        <v>180.63</v>
      </c>
      <c r="Q18">
        <v>23669.03</v>
      </c>
      <c r="R18">
        <v>0.83</v>
      </c>
      <c r="S18" t="s">
        <v>218</v>
      </c>
      <c r="T18" t="s">
        <v>252</v>
      </c>
      <c r="U18">
        <v>4.42</v>
      </c>
      <c r="V18">
        <v>32.32</v>
      </c>
      <c r="W18">
        <v>30674</v>
      </c>
      <c r="X18">
        <v>42560</v>
      </c>
      <c r="Y18">
        <v>0.72</v>
      </c>
      <c r="Z18">
        <v>517</v>
      </c>
      <c r="AA18">
        <v>12</v>
      </c>
      <c r="AB18" t="s">
        <v>119</v>
      </c>
      <c r="AC18">
        <v>87.35</v>
      </c>
      <c r="AD18">
        <v>0.01</v>
      </c>
      <c r="AE18" t="s">
        <v>119</v>
      </c>
      <c r="AF18" t="s">
        <v>119</v>
      </c>
      <c r="AG18">
        <v>6.77</v>
      </c>
      <c r="AH18" t="s">
        <v>253</v>
      </c>
      <c r="AI18" t="s">
        <v>254</v>
      </c>
      <c r="AJ18">
        <v>2.68</v>
      </c>
      <c r="AK18">
        <v>2560</v>
      </c>
      <c r="AL18">
        <v>29</v>
      </c>
      <c r="AM18">
        <v>4.0000000000000002E-4</v>
      </c>
      <c r="AN18">
        <v>2</v>
      </c>
      <c r="AO18">
        <v>0.51</v>
      </c>
      <c r="AP18">
        <v>-1.19</v>
      </c>
      <c r="AQ18">
        <v>4.29</v>
      </c>
      <c r="AR18">
        <v>-1.28</v>
      </c>
      <c r="AS18">
        <v>18.47</v>
      </c>
      <c r="AT18">
        <v>1</v>
      </c>
      <c r="AU18">
        <v>1.49</v>
      </c>
      <c r="AV18" t="s">
        <v>255</v>
      </c>
      <c r="AW18">
        <v>179.5</v>
      </c>
      <c r="AX18">
        <v>93.02</v>
      </c>
      <c r="AY18">
        <v>1.47</v>
      </c>
      <c r="AZ18" t="s">
        <v>256</v>
      </c>
      <c r="BA18">
        <v>5</v>
      </c>
      <c r="BB18">
        <v>9</v>
      </c>
      <c r="BC18">
        <v>8</v>
      </c>
      <c r="BD18">
        <v>0.56999999999999995</v>
      </c>
      <c r="BE18">
        <v>4.83</v>
      </c>
      <c r="BF18">
        <v>0.41</v>
      </c>
      <c r="BG18">
        <v>2.7</v>
      </c>
      <c r="BH18">
        <v>2.15</v>
      </c>
      <c r="BI18">
        <v>-2</v>
      </c>
      <c r="BJ18">
        <v>2.31</v>
      </c>
      <c r="BK18">
        <v>20230825</v>
      </c>
      <c r="BL18">
        <v>19971017</v>
      </c>
      <c r="BM18">
        <v>6.79</v>
      </c>
      <c r="BN18" t="s">
        <v>119</v>
      </c>
      <c r="BO18" t="s">
        <v>119</v>
      </c>
      <c r="BP18">
        <v>51.91</v>
      </c>
      <c r="BQ18">
        <v>36.31</v>
      </c>
      <c r="BR18">
        <v>2.1800000000000002</v>
      </c>
      <c r="BS18">
        <v>25.84</v>
      </c>
      <c r="BT18">
        <v>22.09</v>
      </c>
      <c r="BU18">
        <v>10.93</v>
      </c>
      <c r="BV18">
        <v>6.25</v>
      </c>
      <c r="BW18">
        <v>8.9499999999999993</v>
      </c>
      <c r="BX18">
        <v>5.97</v>
      </c>
      <c r="BY18">
        <v>5.36</v>
      </c>
      <c r="BZ18">
        <v>5.91</v>
      </c>
      <c r="CA18">
        <v>0.49</v>
      </c>
      <c r="CB18">
        <v>8.61</v>
      </c>
      <c r="CC18">
        <v>17.02</v>
      </c>
      <c r="CD18">
        <v>14.72</v>
      </c>
      <c r="CE18">
        <v>0.56000000000000005</v>
      </c>
      <c r="CF18">
        <v>0</v>
      </c>
      <c r="CG18">
        <v>0.56000000000000005</v>
      </c>
      <c r="CH18">
        <v>0.51</v>
      </c>
      <c r="CI18">
        <v>0.61</v>
      </c>
      <c r="CJ18">
        <v>0.51</v>
      </c>
      <c r="CK18">
        <v>18.71</v>
      </c>
      <c r="CL18">
        <v>0.61</v>
      </c>
      <c r="CM18">
        <v>1.4</v>
      </c>
      <c r="CN18">
        <v>31957</v>
      </c>
      <c r="CO18">
        <v>15427</v>
      </c>
      <c r="CP18" t="s">
        <v>257</v>
      </c>
      <c r="CQ18">
        <v>-64.56</v>
      </c>
      <c r="CR18">
        <v>-21.86</v>
      </c>
      <c r="CS18">
        <v>6.05</v>
      </c>
      <c r="CT18">
        <v>360.74</v>
      </c>
      <c r="CU18">
        <v>12.9</v>
      </c>
      <c r="CV18">
        <v>0.19</v>
      </c>
      <c r="CW18" t="s">
        <v>240</v>
      </c>
      <c r="CX18">
        <v>5.35</v>
      </c>
      <c r="CY18">
        <v>1.27</v>
      </c>
      <c r="CZ18">
        <v>2.76</v>
      </c>
      <c r="DA18">
        <v>0.09</v>
      </c>
      <c r="DB18">
        <v>69.959999999999994</v>
      </c>
      <c r="DC18" t="s">
        <v>258</v>
      </c>
      <c r="DD18">
        <v>13.48</v>
      </c>
      <c r="DE18">
        <v>3.31</v>
      </c>
      <c r="DF18">
        <v>2.99</v>
      </c>
      <c r="DG18">
        <v>0.54</v>
      </c>
      <c r="DH18">
        <v>3712</v>
      </c>
      <c r="DI18">
        <v>818</v>
      </c>
      <c r="DJ18" t="s">
        <v>119</v>
      </c>
      <c r="DK18" t="s">
        <v>119</v>
      </c>
      <c r="DL18" t="s">
        <v>119</v>
      </c>
    </row>
    <row r="19" spans="1:116">
      <c r="A19" t="str">
        <f>"000852"</f>
        <v>000852</v>
      </c>
      <c r="B19" t="s">
        <v>259</v>
      </c>
      <c r="C19">
        <v>1.1599999999999999</v>
      </c>
      <c r="D19">
        <v>7</v>
      </c>
      <c r="E19">
        <v>0.08</v>
      </c>
      <c r="F19">
        <v>6.99</v>
      </c>
      <c r="G19">
        <v>7</v>
      </c>
      <c r="H19">
        <v>80171</v>
      </c>
      <c r="I19">
        <v>1798</v>
      </c>
      <c r="J19">
        <v>0.14000000000000001</v>
      </c>
      <c r="K19">
        <v>0.89</v>
      </c>
      <c r="L19">
        <v>6.97</v>
      </c>
      <c r="M19">
        <v>7.06</v>
      </c>
      <c r="N19">
        <v>6.91</v>
      </c>
      <c r="O19">
        <v>6.92</v>
      </c>
      <c r="P19">
        <v>51.48</v>
      </c>
      <c r="Q19">
        <v>5592.34</v>
      </c>
      <c r="R19">
        <v>1.28</v>
      </c>
      <c r="S19" t="s">
        <v>260</v>
      </c>
      <c r="T19" t="s">
        <v>261</v>
      </c>
      <c r="U19">
        <v>2.17</v>
      </c>
      <c r="V19">
        <v>6.98</v>
      </c>
      <c r="W19">
        <v>38109</v>
      </c>
      <c r="X19">
        <v>42062</v>
      </c>
      <c r="Y19">
        <v>0.91</v>
      </c>
      <c r="Z19">
        <v>929</v>
      </c>
      <c r="AA19">
        <v>63</v>
      </c>
      <c r="AB19" t="s">
        <v>119</v>
      </c>
      <c r="AC19">
        <v>25.72</v>
      </c>
      <c r="AD19">
        <v>0.01</v>
      </c>
      <c r="AE19" t="s">
        <v>119</v>
      </c>
      <c r="AF19" t="s">
        <v>119</v>
      </c>
      <c r="AG19">
        <v>9.0299999999999994</v>
      </c>
      <c r="AH19" t="s">
        <v>262</v>
      </c>
      <c r="AI19" t="s">
        <v>263</v>
      </c>
      <c r="AJ19">
        <v>1.1000000000000001</v>
      </c>
      <c r="AK19">
        <v>2245</v>
      </c>
      <c r="AL19">
        <v>36</v>
      </c>
      <c r="AM19">
        <v>4.0000000000000002E-4</v>
      </c>
      <c r="AN19">
        <v>3</v>
      </c>
      <c r="AO19">
        <v>2.98</v>
      </c>
      <c r="AP19">
        <v>4.6399999999999997</v>
      </c>
      <c r="AQ19">
        <v>2.79</v>
      </c>
      <c r="AR19">
        <v>-3.71</v>
      </c>
      <c r="AS19">
        <v>22.59</v>
      </c>
      <c r="AT19">
        <v>0</v>
      </c>
      <c r="AU19">
        <v>1.79</v>
      </c>
      <c r="AV19" t="s">
        <v>264</v>
      </c>
      <c r="AW19">
        <v>85.16</v>
      </c>
      <c r="AX19">
        <v>128.22</v>
      </c>
      <c r="AY19">
        <v>0.75</v>
      </c>
      <c r="AZ19" t="s">
        <v>247</v>
      </c>
      <c r="BA19">
        <v>9</v>
      </c>
      <c r="BB19">
        <v>14</v>
      </c>
      <c r="BC19">
        <v>8</v>
      </c>
      <c r="BD19">
        <v>0.72</v>
      </c>
      <c r="BE19">
        <v>2.02</v>
      </c>
      <c r="BF19">
        <v>-0.14000000000000001</v>
      </c>
      <c r="BG19">
        <v>0.87</v>
      </c>
      <c r="BH19">
        <v>0.43</v>
      </c>
      <c r="BI19">
        <v>-0.85</v>
      </c>
      <c r="BJ19">
        <v>1.3</v>
      </c>
      <c r="BK19">
        <v>20230912</v>
      </c>
      <c r="BL19">
        <v>19981126</v>
      </c>
      <c r="BM19">
        <v>9.56</v>
      </c>
      <c r="BN19" t="s">
        <v>119</v>
      </c>
      <c r="BO19" t="s">
        <v>119</v>
      </c>
      <c r="BP19">
        <v>98.61</v>
      </c>
      <c r="BQ19">
        <v>30.27</v>
      </c>
      <c r="BR19">
        <v>1.55</v>
      </c>
      <c r="BS19">
        <v>67.72</v>
      </c>
      <c r="BT19">
        <v>80.25</v>
      </c>
      <c r="BU19">
        <v>13.89</v>
      </c>
      <c r="BV19">
        <v>0.84</v>
      </c>
      <c r="BW19">
        <v>65.67</v>
      </c>
      <c r="BX19">
        <v>8.15</v>
      </c>
      <c r="BY19">
        <v>33.549999999999997</v>
      </c>
      <c r="BZ19">
        <v>30.68</v>
      </c>
      <c r="CA19">
        <v>2.54</v>
      </c>
      <c r="CB19">
        <v>16.899999999999999</v>
      </c>
      <c r="CC19">
        <v>42.64</v>
      </c>
      <c r="CD19">
        <v>36.770000000000003</v>
      </c>
      <c r="CE19">
        <v>0.76</v>
      </c>
      <c r="CF19">
        <v>0.03</v>
      </c>
      <c r="CG19">
        <v>0.75</v>
      </c>
      <c r="CH19">
        <v>0.75</v>
      </c>
      <c r="CI19">
        <v>0.65</v>
      </c>
      <c r="CJ19">
        <v>0.56000000000000005</v>
      </c>
      <c r="CK19">
        <v>1.72</v>
      </c>
      <c r="CL19">
        <v>-0.12</v>
      </c>
      <c r="CM19">
        <v>-1.48</v>
      </c>
      <c r="CN19">
        <v>28614</v>
      </c>
      <c r="CO19">
        <v>15610</v>
      </c>
      <c r="CP19" t="s">
        <v>265</v>
      </c>
      <c r="CQ19">
        <v>67.03</v>
      </c>
      <c r="CR19">
        <v>21.02</v>
      </c>
      <c r="CS19">
        <v>2.21</v>
      </c>
      <c r="CT19">
        <v>-536.46</v>
      </c>
      <c r="CU19">
        <v>1.57</v>
      </c>
      <c r="CV19">
        <v>0</v>
      </c>
      <c r="CW19" t="s">
        <v>133</v>
      </c>
      <c r="CX19">
        <v>3.17</v>
      </c>
      <c r="CY19">
        <v>1.77</v>
      </c>
      <c r="CZ19">
        <v>0.18</v>
      </c>
      <c r="DA19">
        <v>-0.01</v>
      </c>
      <c r="DB19">
        <v>30.7</v>
      </c>
      <c r="DC19" t="s">
        <v>266</v>
      </c>
      <c r="DD19">
        <v>13.78</v>
      </c>
      <c r="DE19">
        <v>1.78</v>
      </c>
      <c r="DF19">
        <v>1.75</v>
      </c>
      <c r="DG19">
        <v>1.57</v>
      </c>
      <c r="DH19">
        <v>5020</v>
      </c>
      <c r="DI19">
        <v>852</v>
      </c>
      <c r="DJ19" t="s">
        <v>119</v>
      </c>
      <c r="DK19" t="s">
        <v>119</v>
      </c>
      <c r="DL19" t="s">
        <v>119</v>
      </c>
    </row>
    <row r="20" spans="1:116">
      <c r="A20" t="str">
        <f>"000875"</f>
        <v>000875</v>
      </c>
      <c r="B20" t="s">
        <v>267</v>
      </c>
      <c r="C20">
        <v>1.45</v>
      </c>
      <c r="D20">
        <v>4.91</v>
      </c>
      <c r="E20">
        <v>7.0000000000000007E-2</v>
      </c>
      <c r="F20">
        <v>4.9000000000000004</v>
      </c>
      <c r="G20">
        <v>4.91</v>
      </c>
      <c r="H20">
        <v>112477</v>
      </c>
      <c r="I20">
        <v>4236</v>
      </c>
      <c r="J20">
        <v>-0.19</v>
      </c>
      <c r="K20">
        <v>0.46</v>
      </c>
      <c r="L20">
        <v>4.8499999999999996</v>
      </c>
      <c r="M20">
        <v>4.92</v>
      </c>
      <c r="N20">
        <v>4.8499999999999996</v>
      </c>
      <c r="O20">
        <v>4.84</v>
      </c>
      <c r="P20">
        <v>7.64</v>
      </c>
      <c r="Q20">
        <v>5499.38</v>
      </c>
      <c r="R20">
        <v>1.05</v>
      </c>
      <c r="S20" t="s">
        <v>117</v>
      </c>
      <c r="T20" t="s">
        <v>268</v>
      </c>
      <c r="U20">
        <v>1.45</v>
      </c>
      <c r="V20">
        <v>4.8899999999999997</v>
      </c>
      <c r="W20">
        <v>46644</v>
      </c>
      <c r="X20">
        <v>65833</v>
      </c>
      <c r="Y20">
        <v>0.71</v>
      </c>
      <c r="Z20">
        <v>1173</v>
      </c>
      <c r="AA20">
        <v>955</v>
      </c>
      <c r="AB20" t="s">
        <v>119</v>
      </c>
      <c r="AC20">
        <v>1.5</v>
      </c>
      <c r="AD20">
        <v>0</v>
      </c>
      <c r="AE20" t="s">
        <v>119</v>
      </c>
      <c r="AF20" t="s">
        <v>119</v>
      </c>
      <c r="AG20">
        <v>24.46</v>
      </c>
      <c r="AH20" t="s">
        <v>269</v>
      </c>
      <c r="AI20" t="s">
        <v>270</v>
      </c>
      <c r="AJ20">
        <v>1.39</v>
      </c>
      <c r="AK20">
        <v>2013</v>
      </c>
      <c r="AL20">
        <v>56</v>
      </c>
      <c r="AM20">
        <v>2.0000000000000001E-4</v>
      </c>
      <c r="AN20">
        <v>2</v>
      </c>
      <c r="AO20">
        <v>0.21</v>
      </c>
      <c r="AP20">
        <v>0.41</v>
      </c>
      <c r="AQ20">
        <v>-1.99</v>
      </c>
      <c r="AR20">
        <v>-8.57</v>
      </c>
      <c r="AS20">
        <v>-19.38</v>
      </c>
      <c r="AT20">
        <v>0</v>
      </c>
      <c r="AU20">
        <v>0.61</v>
      </c>
      <c r="AV20" t="s">
        <v>271</v>
      </c>
      <c r="AW20">
        <v>16.600000000000001</v>
      </c>
      <c r="AX20">
        <v>20.100000000000001</v>
      </c>
      <c r="AY20">
        <v>0.52</v>
      </c>
      <c r="AZ20" t="s">
        <v>141</v>
      </c>
      <c r="BA20">
        <v>9</v>
      </c>
      <c r="BB20">
        <v>1</v>
      </c>
      <c r="BC20">
        <v>9</v>
      </c>
      <c r="BD20">
        <v>0.21</v>
      </c>
      <c r="BE20">
        <v>1.65</v>
      </c>
      <c r="BF20">
        <v>0.21</v>
      </c>
      <c r="BG20">
        <v>1.03</v>
      </c>
      <c r="BH20">
        <v>1.24</v>
      </c>
      <c r="BI20">
        <v>-0.2</v>
      </c>
      <c r="BJ20">
        <v>1.24</v>
      </c>
      <c r="BK20">
        <v>20230922</v>
      </c>
      <c r="BL20">
        <v>20020926</v>
      </c>
      <c r="BM20">
        <v>27.9</v>
      </c>
      <c r="BN20" t="s">
        <v>119</v>
      </c>
      <c r="BO20" t="s">
        <v>119</v>
      </c>
      <c r="BP20">
        <v>736.81</v>
      </c>
      <c r="BQ20">
        <v>121.36</v>
      </c>
      <c r="BR20">
        <v>89.37</v>
      </c>
      <c r="BS20">
        <v>71.400000000000006</v>
      </c>
      <c r="BT20">
        <v>135.9</v>
      </c>
      <c r="BU20">
        <v>508.22</v>
      </c>
      <c r="BV20">
        <v>9.42</v>
      </c>
      <c r="BW20">
        <v>177.55</v>
      </c>
      <c r="BX20">
        <v>15.9</v>
      </c>
      <c r="BY20">
        <v>2.81</v>
      </c>
      <c r="BZ20">
        <v>102.61</v>
      </c>
      <c r="CA20">
        <v>0.28999999999999998</v>
      </c>
      <c r="CB20">
        <v>70.38</v>
      </c>
      <c r="CC20">
        <v>76.34</v>
      </c>
      <c r="CD20">
        <v>53.71</v>
      </c>
      <c r="CE20">
        <v>14.34</v>
      </c>
      <c r="CF20">
        <v>0.37</v>
      </c>
      <c r="CG20">
        <v>14.79</v>
      </c>
      <c r="CH20">
        <v>12.8</v>
      </c>
      <c r="CI20">
        <v>8.9700000000000006</v>
      </c>
      <c r="CJ20">
        <v>8.67</v>
      </c>
      <c r="CK20">
        <v>21.38</v>
      </c>
      <c r="CL20">
        <v>20.420000000000002</v>
      </c>
      <c r="CM20">
        <v>2.75</v>
      </c>
      <c r="CN20">
        <v>172239</v>
      </c>
      <c r="CO20">
        <v>10690</v>
      </c>
      <c r="CP20" t="s">
        <v>272</v>
      </c>
      <c r="CQ20">
        <v>18.809999999999999</v>
      </c>
      <c r="CR20">
        <v>-0.86</v>
      </c>
      <c r="CS20">
        <v>1.1299999999999999</v>
      </c>
      <c r="CT20">
        <v>6.71</v>
      </c>
      <c r="CU20">
        <v>1.79</v>
      </c>
      <c r="CV20">
        <v>2.27</v>
      </c>
      <c r="CW20" t="s">
        <v>273</v>
      </c>
      <c r="CX20">
        <v>4.3499999999999996</v>
      </c>
      <c r="CY20">
        <v>2.52</v>
      </c>
      <c r="CZ20">
        <v>0.77</v>
      </c>
      <c r="DA20">
        <v>0.73</v>
      </c>
      <c r="DB20">
        <v>16.47</v>
      </c>
      <c r="DC20" t="s">
        <v>274</v>
      </c>
      <c r="DD20">
        <v>29.65</v>
      </c>
      <c r="DE20">
        <v>18.79</v>
      </c>
      <c r="DF20">
        <v>16.760000000000002</v>
      </c>
      <c r="DG20">
        <v>0.15</v>
      </c>
      <c r="DH20">
        <v>4512</v>
      </c>
      <c r="DI20">
        <v>875</v>
      </c>
      <c r="DJ20" t="s">
        <v>119</v>
      </c>
      <c r="DK20" t="s">
        <v>119</v>
      </c>
      <c r="DL20" t="s">
        <v>119</v>
      </c>
    </row>
    <row r="21" spans="1:116">
      <c r="A21" t="str">
        <f>"000951"</f>
        <v>000951</v>
      </c>
      <c r="B21" t="s">
        <v>275</v>
      </c>
      <c r="C21">
        <v>0.18</v>
      </c>
      <c r="D21">
        <v>16.48</v>
      </c>
      <c r="E21">
        <v>0.03</v>
      </c>
      <c r="F21">
        <v>16.48</v>
      </c>
      <c r="G21">
        <v>16.5</v>
      </c>
      <c r="H21">
        <v>53659</v>
      </c>
      <c r="I21">
        <v>991</v>
      </c>
      <c r="J21">
        <v>-0.17</v>
      </c>
      <c r="K21">
        <v>0.46</v>
      </c>
      <c r="L21">
        <v>16.510000000000002</v>
      </c>
      <c r="M21">
        <v>16.63</v>
      </c>
      <c r="N21">
        <v>16.309999999999999</v>
      </c>
      <c r="O21">
        <v>16.45</v>
      </c>
      <c r="P21">
        <v>19.52</v>
      </c>
      <c r="Q21">
        <v>8833.5400000000009</v>
      </c>
      <c r="R21">
        <v>1.27</v>
      </c>
      <c r="S21" t="s">
        <v>276</v>
      </c>
      <c r="T21" t="s">
        <v>137</v>
      </c>
      <c r="U21">
        <v>1.95</v>
      </c>
      <c r="V21">
        <v>16.46</v>
      </c>
      <c r="W21">
        <v>28081</v>
      </c>
      <c r="X21">
        <v>25578</v>
      </c>
      <c r="Y21">
        <v>1.1000000000000001</v>
      </c>
      <c r="Z21">
        <v>49</v>
      </c>
      <c r="AA21">
        <v>1037</v>
      </c>
      <c r="AB21" t="s">
        <v>119</v>
      </c>
      <c r="AC21">
        <v>14.53</v>
      </c>
      <c r="AD21">
        <v>0</v>
      </c>
      <c r="AE21" t="s">
        <v>119</v>
      </c>
      <c r="AF21" t="s">
        <v>119</v>
      </c>
      <c r="AG21">
        <v>11.75</v>
      </c>
      <c r="AH21" t="s">
        <v>277</v>
      </c>
      <c r="AI21" t="s">
        <v>278</v>
      </c>
      <c r="AJ21">
        <v>0.13</v>
      </c>
      <c r="AK21">
        <v>2448</v>
      </c>
      <c r="AL21">
        <v>22</v>
      </c>
      <c r="AM21">
        <v>2.0000000000000001E-4</v>
      </c>
      <c r="AN21">
        <v>2</v>
      </c>
      <c r="AO21">
        <v>0.8</v>
      </c>
      <c r="AP21">
        <v>0</v>
      </c>
      <c r="AQ21">
        <v>6.73</v>
      </c>
      <c r="AR21">
        <v>-5.13</v>
      </c>
      <c r="AS21">
        <v>11.65</v>
      </c>
      <c r="AT21">
        <v>2</v>
      </c>
      <c r="AU21">
        <v>0.94</v>
      </c>
      <c r="AV21" t="s">
        <v>279</v>
      </c>
      <c r="AW21">
        <v>49.64</v>
      </c>
      <c r="AX21">
        <v>90.43</v>
      </c>
      <c r="AY21">
        <v>1.2</v>
      </c>
      <c r="AZ21" t="s">
        <v>131</v>
      </c>
      <c r="BA21">
        <v>13</v>
      </c>
      <c r="BB21">
        <v>10</v>
      </c>
      <c r="BC21">
        <v>10</v>
      </c>
      <c r="BD21">
        <v>0.36</v>
      </c>
      <c r="BE21">
        <v>1.0900000000000001</v>
      </c>
      <c r="BF21">
        <v>-0.85</v>
      </c>
      <c r="BG21">
        <v>0.06</v>
      </c>
      <c r="BH21">
        <v>-0.18</v>
      </c>
      <c r="BI21">
        <v>-0.9</v>
      </c>
      <c r="BJ21">
        <v>1.04</v>
      </c>
      <c r="BK21">
        <v>20230831</v>
      </c>
      <c r="BL21">
        <v>19991125</v>
      </c>
      <c r="BM21">
        <v>11.75</v>
      </c>
      <c r="BN21" t="s">
        <v>119</v>
      </c>
      <c r="BO21" t="s">
        <v>119</v>
      </c>
      <c r="BP21">
        <v>374.77</v>
      </c>
      <c r="BQ21">
        <v>141.38</v>
      </c>
      <c r="BR21">
        <v>8.32</v>
      </c>
      <c r="BS21">
        <v>60.05</v>
      </c>
      <c r="BT21">
        <v>303.12</v>
      </c>
      <c r="BU21">
        <v>44.32</v>
      </c>
      <c r="BV21">
        <v>8.4</v>
      </c>
      <c r="BW21">
        <v>220.62</v>
      </c>
      <c r="BX21">
        <v>123.98</v>
      </c>
      <c r="BY21">
        <v>40.33</v>
      </c>
      <c r="BZ21">
        <v>72.33</v>
      </c>
      <c r="CA21">
        <v>8.56</v>
      </c>
      <c r="CB21">
        <v>49.3</v>
      </c>
      <c r="CC21">
        <v>201.87</v>
      </c>
      <c r="CD21">
        <v>186.43</v>
      </c>
      <c r="CE21">
        <v>9.11</v>
      </c>
      <c r="CF21">
        <v>0</v>
      </c>
      <c r="CG21">
        <v>9.08</v>
      </c>
      <c r="CH21">
        <v>6.78</v>
      </c>
      <c r="CI21">
        <v>4.96</v>
      </c>
      <c r="CJ21">
        <v>4.93</v>
      </c>
      <c r="CK21">
        <v>71.91</v>
      </c>
      <c r="CL21">
        <v>15.74</v>
      </c>
      <c r="CM21">
        <v>-7.61</v>
      </c>
      <c r="CN21">
        <v>40804</v>
      </c>
      <c r="CO21">
        <v>13929</v>
      </c>
      <c r="CP21" t="s">
        <v>280</v>
      </c>
      <c r="CQ21">
        <v>54.79</v>
      </c>
      <c r="CR21">
        <v>31.67</v>
      </c>
      <c r="CS21">
        <v>1.37</v>
      </c>
      <c r="CT21">
        <v>12.3</v>
      </c>
      <c r="CU21">
        <v>0.96</v>
      </c>
      <c r="CV21">
        <v>0.5</v>
      </c>
      <c r="CW21" t="s">
        <v>281</v>
      </c>
      <c r="CX21">
        <v>12.03</v>
      </c>
      <c r="CY21">
        <v>4.2</v>
      </c>
      <c r="CZ21">
        <v>6.12</v>
      </c>
      <c r="DA21">
        <v>1.34</v>
      </c>
      <c r="DB21">
        <v>37.729999999999997</v>
      </c>
      <c r="DC21" t="s">
        <v>282</v>
      </c>
      <c r="DD21">
        <v>7.65</v>
      </c>
      <c r="DE21">
        <v>4.51</v>
      </c>
      <c r="DF21">
        <v>3.36</v>
      </c>
      <c r="DG21">
        <v>1.97</v>
      </c>
      <c r="DH21">
        <v>6743</v>
      </c>
      <c r="DI21">
        <v>951</v>
      </c>
      <c r="DJ21" t="s">
        <v>119</v>
      </c>
      <c r="DK21" t="s">
        <v>119</v>
      </c>
      <c r="DL21" t="s">
        <v>119</v>
      </c>
    </row>
    <row r="22" spans="1:116">
      <c r="A22" t="str">
        <f>"000957"</f>
        <v>000957</v>
      </c>
      <c r="B22" t="s">
        <v>283</v>
      </c>
      <c r="C22">
        <v>1.79</v>
      </c>
      <c r="D22">
        <v>9.65</v>
      </c>
      <c r="E22">
        <v>0.17</v>
      </c>
      <c r="F22">
        <v>9.65</v>
      </c>
      <c r="G22">
        <v>9.66</v>
      </c>
      <c r="H22">
        <v>153355</v>
      </c>
      <c r="I22">
        <v>3011</v>
      </c>
      <c r="J22">
        <v>-0.09</v>
      </c>
      <c r="K22">
        <v>2.59</v>
      </c>
      <c r="L22">
        <v>9.5</v>
      </c>
      <c r="M22">
        <v>9.74</v>
      </c>
      <c r="N22">
        <v>9.5</v>
      </c>
      <c r="O22">
        <v>9.48</v>
      </c>
      <c r="P22">
        <v>55.35</v>
      </c>
      <c r="Q22">
        <v>14777.13</v>
      </c>
      <c r="R22">
        <v>1.42</v>
      </c>
      <c r="S22" t="s">
        <v>284</v>
      </c>
      <c r="T22" t="s">
        <v>137</v>
      </c>
      <c r="U22">
        <v>2.5299999999999998</v>
      </c>
      <c r="V22">
        <v>9.64</v>
      </c>
      <c r="W22">
        <v>60907</v>
      </c>
      <c r="X22">
        <v>92448</v>
      </c>
      <c r="Y22">
        <v>0.66</v>
      </c>
      <c r="Z22">
        <v>337</v>
      </c>
      <c r="AA22">
        <v>3133</v>
      </c>
      <c r="AB22" t="s">
        <v>119</v>
      </c>
      <c r="AC22">
        <v>12.16</v>
      </c>
      <c r="AD22">
        <v>0</v>
      </c>
      <c r="AE22" t="s">
        <v>119</v>
      </c>
      <c r="AF22" t="s">
        <v>119</v>
      </c>
      <c r="AG22">
        <v>5.93</v>
      </c>
      <c r="AH22" t="s">
        <v>285</v>
      </c>
      <c r="AI22" t="s">
        <v>285</v>
      </c>
      <c r="AJ22">
        <v>1.74</v>
      </c>
      <c r="AK22">
        <v>2493</v>
      </c>
      <c r="AL22">
        <v>62</v>
      </c>
      <c r="AM22">
        <v>1E-3</v>
      </c>
      <c r="AN22">
        <v>1</v>
      </c>
      <c r="AO22">
        <v>-0.52</v>
      </c>
      <c r="AP22">
        <v>0.63</v>
      </c>
      <c r="AQ22">
        <v>-3.5</v>
      </c>
      <c r="AR22">
        <v>-16.38</v>
      </c>
      <c r="AS22">
        <v>-20.18</v>
      </c>
      <c r="AT22">
        <v>6</v>
      </c>
      <c r="AU22">
        <v>3.86</v>
      </c>
      <c r="AV22" t="s">
        <v>286</v>
      </c>
      <c r="AW22">
        <v>43.88</v>
      </c>
      <c r="AX22">
        <v>57.16</v>
      </c>
      <c r="AY22">
        <v>1.47</v>
      </c>
      <c r="AZ22" t="s">
        <v>122</v>
      </c>
      <c r="BA22">
        <v>13</v>
      </c>
      <c r="BB22">
        <v>10</v>
      </c>
      <c r="BC22">
        <v>13</v>
      </c>
      <c r="BD22">
        <v>0.21</v>
      </c>
      <c r="BE22">
        <v>2.74</v>
      </c>
      <c r="BF22">
        <v>0.21</v>
      </c>
      <c r="BG22">
        <v>1.69</v>
      </c>
      <c r="BH22">
        <v>1.58</v>
      </c>
      <c r="BI22">
        <v>-0.92</v>
      </c>
      <c r="BJ22">
        <v>1.58</v>
      </c>
      <c r="BK22">
        <v>20230826</v>
      </c>
      <c r="BL22">
        <v>20000113</v>
      </c>
      <c r="BM22">
        <v>5.93</v>
      </c>
      <c r="BN22" t="s">
        <v>119</v>
      </c>
      <c r="BO22" t="s">
        <v>119</v>
      </c>
      <c r="BP22">
        <v>85.64</v>
      </c>
      <c r="BQ22">
        <v>27.13</v>
      </c>
      <c r="BR22" t="s">
        <v>119</v>
      </c>
      <c r="BS22">
        <v>68.319999999999993</v>
      </c>
      <c r="BT22">
        <v>66.86</v>
      </c>
      <c r="BU22">
        <v>9.74</v>
      </c>
      <c r="BV22">
        <v>4.6100000000000003</v>
      </c>
      <c r="BW22">
        <v>54.35</v>
      </c>
      <c r="BX22">
        <v>16.75</v>
      </c>
      <c r="BY22">
        <v>6.3</v>
      </c>
      <c r="BZ22">
        <v>33.67</v>
      </c>
      <c r="CA22">
        <v>3.7</v>
      </c>
      <c r="CB22">
        <v>4.78</v>
      </c>
      <c r="CC22">
        <v>16.57</v>
      </c>
      <c r="CD22">
        <v>12.93</v>
      </c>
      <c r="CE22">
        <v>0.56999999999999995</v>
      </c>
      <c r="CF22">
        <v>-0.02</v>
      </c>
      <c r="CG22">
        <v>0.59</v>
      </c>
      <c r="CH22">
        <v>0.52</v>
      </c>
      <c r="CI22">
        <v>0.52</v>
      </c>
      <c r="CJ22">
        <v>0.36</v>
      </c>
      <c r="CK22">
        <v>13.44</v>
      </c>
      <c r="CL22">
        <v>-3.31</v>
      </c>
      <c r="CM22">
        <v>-3.99</v>
      </c>
      <c r="CN22">
        <v>118381</v>
      </c>
      <c r="CO22">
        <v>3353</v>
      </c>
      <c r="CP22" t="s">
        <v>287</v>
      </c>
      <c r="CQ22">
        <v>135.69999999999999</v>
      </c>
      <c r="CR22">
        <v>-5.25</v>
      </c>
      <c r="CS22">
        <v>2.11</v>
      </c>
      <c r="CT22">
        <v>-17.27</v>
      </c>
      <c r="CU22">
        <v>3.45</v>
      </c>
      <c r="CV22">
        <v>0</v>
      </c>
      <c r="CW22" t="s">
        <v>240</v>
      </c>
      <c r="CX22">
        <v>4.58</v>
      </c>
      <c r="CY22">
        <v>0.81</v>
      </c>
      <c r="CZ22">
        <v>2.27</v>
      </c>
      <c r="DA22">
        <v>-0.56000000000000005</v>
      </c>
      <c r="DB22">
        <v>31.68</v>
      </c>
      <c r="DC22" t="s">
        <v>288</v>
      </c>
      <c r="DD22">
        <v>22</v>
      </c>
      <c r="DE22">
        <v>3.44</v>
      </c>
      <c r="DF22">
        <v>3.12</v>
      </c>
      <c r="DG22">
        <v>0.82</v>
      </c>
      <c r="DH22">
        <v>3312</v>
      </c>
      <c r="DI22">
        <v>957</v>
      </c>
      <c r="DJ22" t="s">
        <v>119</v>
      </c>
      <c r="DK22" t="s">
        <v>119</v>
      </c>
      <c r="DL22" t="s">
        <v>119</v>
      </c>
    </row>
    <row r="23" spans="1:116">
      <c r="A23" t="str">
        <f>"000969"</f>
        <v>000969</v>
      </c>
      <c r="B23" t="s">
        <v>289</v>
      </c>
      <c r="C23">
        <v>1.18</v>
      </c>
      <c r="D23">
        <v>9.43</v>
      </c>
      <c r="E23">
        <v>0.11</v>
      </c>
      <c r="F23">
        <v>9.42</v>
      </c>
      <c r="G23">
        <v>9.43</v>
      </c>
      <c r="H23">
        <v>120773</v>
      </c>
      <c r="I23">
        <v>3393</v>
      </c>
      <c r="J23">
        <v>0.11</v>
      </c>
      <c r="K23">
        <v>1.18</v>
      </c>
      <c r="L23">
        <v>9.34</v>
      </c>
      <c r="M23">
        <v>9.4499999999999993</v>
      </c>
      <c r="N23">
        <v>9.3000000000000007</v>
      </c>
      <c r="O23">
        <v>9.32</v>
      </c>
      <c r="P23">
        <v>31.53</v>
      </c>
      <c r="Q23">
        <v>11359.08</v>
      </c>
      <c r="R23">
        <v>1.1200000000000001</v>
      </c>
      <c r="S23" t="s">
        <v>290</v>
      </c>
      <c r="T23" t="s">
        <v>291</v>
      </c>
      <c r="U23">
        <v>1.61</v>
      </c>
      <c r="V23">
        <v>9.41</v>
      </c>
      <c r="W23">
        <v>53416</v>
      </c>
      <c r="X23">
        <v>67357</v>
      </c>
      <c r="Y23">
        <v>0.79</v>
      </c>
      <c r="Z23">
        <v>305</v>
      </c>
      <c r="AA23">
        <v>442</v>
      </c>
      <c r="AB23" t="s">
        <v>119</v>
      </c>
      <c r="AC23">
        <v>25.59</v>
      </c>
      <c r="AD23">
        <v>0</v>
      </c>
      <c r="AE23" t="s">
        <v>119</v>
      </c>
      <c r="AF23" t="s">
        <v>119</v>
      </c>
      <c r="AG23">
        <v>10.26</v>
      </c>
      <c r="AH23" t="s">
        <v>292</v>
      </c>
      <c r="AI23" t="s">
        <v>293</v>
      </c>
      <c r="AJ23">
        <v>1.1299999999999999</v>
      </c>
      <c r="AK23">
        <v>2710</v>
      </c>
      <c r="AL23">
        <v>45</v>
      </c>
      <c r="AM23">
        <v>4.0000000000000002E-4</v>
      </c>
      <c r="AN23">
        <v>1</v>
      </c>
      <c r="AO23">
        <v>-0.21</v>
      </c>
      <c r="AP23">
        <v>0.22</v>
      </c>
      <c r="AQ23">
        <v>0.11</v>
      </c>
      <c r="AR23">
        <v>-1.26</v>
      </c>
      <c r="AS23">
        <v>23.59</v>
      </c>
      <c r="AT23">
        <v>2</v>
      </c>
      <c r="AU23">
        <v>1.84</v>
      </c>
      <c r="AV23" t="s">
        <v>294</v>
      </c>
      <c r="AW23">
        <v>43.19</v>
      </c>
      <c r="AX23">
        <v>46.33</v>
      </c>
      <c r="AY23">
        <v>0.92</v>
      </c>
      <c r="AZ23" t="s">
        <v>207</v>
      </c>
      <c r="BA23">
        <v>5</v>
      </c>
      <c r="BB23">
        <v>10</v>
      </c>
      <c r="BC23">
        <v>10</v>
      </c>
      <c r="BD23">
        <v>0.21</v>
      </c>
      <c r="BE23">
        <v>1.39</v>
      </c>
      <c r="BF23">
        <v>-0.21</v>
      </c>
      <c r="BG23">
        <v>0.97</v>
      </c>
      <c r="BH23">
        <v>0.96</v>
      </c>
      <c r="BI23">
        <v>-0.21</v>
      </c>
      <c r="BJ23">
        <v>1.4</v>
      </c>
      <c r="BK23">
        <v>20230825</v>
      </c>
      <c r="BL23">
        <v>20000529</v>
      </c>
      <c r="BM23">
        <v>10.49</v>
      </c>
      <c r="BN23" t="s">
        <v>119</v>
      </c>
      <c r="BO23" t="s">
        <v>119</v>
      </c>
      <c r="BP23">
        <v>110.62</v>
      </c>
      <c r="BQ23">
        <v>49.95</v>
      </c>
      <c r="BR23">
        <v>13.15</v>
      </c>
      <c r="BS23">
        <v>42.96</v>
      </c>
      <c r="BT23">
        <v>66.62</v>
      </c>
      <c r="BU23">
        <v>27.68</v>
      </c>
      <c r="BV23">
        <v>3.85</v>
      </c>
      <c r="BW23">
        <v>39.950000000000003</v>
      </c>
      <c r="BX23">
        <v>17.600000000000001</v>
      </c>
      <c r="BY23">
        <v>26.24</v>
      </c>
      <c r="BZ23">
        <v>14.89</v>
      </c>
      <c r="CA23">
        <v>4.68</v>
      </c>
      <c r="CB23">
        <v>28.5</v>
      </c>
      <c r="CC23">
        <v>42.25</v>
      </c>
      <c r="CD23">
        <v>34.78</v>
      </c>
      <c r="CE23">
        <v>2.21</v>
      </c>
      <c r="CF23">
        <v>-0.08</v>
      </c>
      <c r="CG23">
        <v>2.19</v>
      </c>
      <c r="CH23">
        <v>2.0099999999999998</v>
      </c>
      <c r="CI23">
        <v>1.57</v>
      </c>
      <c r="CJ23">
        <v>1.51</v>
      </c>
      <c r="CK23">
        <v>8.1199999999999992</v>
      </c>
      <c r="CL23">
        <v>-1.0900000000000001</v>
      </c>
      <c r="CM23">
        <v>-4.0599999999999996</v>
      </c>
      <c r="CN23">
        <v>67311</v>
      </c>
      <c r="CO23">
        <v>9753</v>
      </c>
      <c r="CP23" t="s">
        <v>295</v>
      </c>
      <c r="CQ23">
        <v>10.82</v>
      </c>
      <c r="CR23">
        <v>6.91</v>
      </c>
      <c r="CS23">
        <v>1.98</v>
      </c>
      <c r="CT23">
        <v>-90.73</v>
      </c>
      <c r="CU23">
        <v>2.34</v>
      </c>
      <c r="CV23">
        <v>1.29</v>
      </c>
      <c r="CW23" t="s">
        <v>296</v>
      </c>
      <c r="CX23">
        <v>4.76</v>
      </c>
      <c r="CY23">
        <v>2.72</v>
      </c>
      <c r="CZ23">
        <v>0.77</v>
      </c>
      <c r="DA23">
        <v>-0.1</v>
      </c>
      <c r="DB23">
        <v>45.15</v>
      </c>
      <c r="DC23" t="s">
        <v>297</v>
      </c>
      <c r="DD23">
        <v>17.7</v>
      </c>
      <c r="DE23">
        <v>5.22</v>
      </c>
      <c r="DF23">
        <v>4.76</v>
      </c>
      <c r="DG23">
        <v>2.41</v>
      </c>
      <c r="DH23">
        <v>5507</v>
      </c>
      <c r="DI23">
        <v>969</v>
      </c>
      <c r="DJ23" t="s">
        <v>119</v>
      </c>
      <c r="DK23" t="s">
        <v>119</v>
      </c>
      <c r="DL23" t="s">
        <v>119</v>
      </c>
    </row>
    <row r="24" spans="1:116">
      <c r="A24" t="str">
        <f>"000990"</f>
        <v>000990</v>
      </c>
      <c r="B24" t="s">
        <v>298</v>
      </c>
      <c r="C24">
        <v>1.17</v>
      </c>
      <c r="D24">
        <v>7.81</v>
      </c>
      <c r="E24">
        <v>0.09</v>
      </c>
      <c r="F24">
        <v>7.81</v>
      </c>
      <c r="G24">
        <v>7.82</v>
      </c>
      <c r="H24">
        <v>53667</v>
      </c>
      <c r="I24">
        <v>600</v>
      </c>
      <c r="J24">
        <v>-0.12</v>
      </c>
      <c r="K24">
        <v>0.44</v>
      </c>
      <c r="L24">
        <v>7.73</v>
      </c>
      <c r="M24">
        <v>7.82</v>
      </c>
      <c r="N24">
        <v>7.71</v>
      </c>
      <c r="O24">
        <v>7.72</v>
      </c>
      <c r="P24" t="s">
        <v>119</v>
      </c>
      <c r="Q24">
        <v>4182.22</v>
      </c>
      <c r="R24">
        <v>0.96</v>
      </c>
      <c r="S24" t="s">
        <v>299</v>
      </c>
      <c r="T24" t="s">
        <v>300</v>
      </c>
      <c r="U24">
        <v>1.42</v>
      </c>
      <c r="V24">
        <v>7.79</v>
      </c>
      <c r="W24">
        <v>27725</v>
      </c>
      <c r="X24">
        <v>25942</v>
      </c>
      <c r="Y24">
        <v>1.07</v>
      </c>
      <c r="Z24">
        <v>12</v>
      </c>
      <c r="AA24">
        <v>1095</v>
      </c>
      <c r="AB24" t="s">
        <v>119</v>
      </c>
      <c r="AC24">
        <v>34.32</v>
      </c>
      <c r="AD24">
        <v>0.01</v>
      </c>
      <c r="AE24" t="s">
        <v>119</v>
      </c>
      <c r="AF24" t="s">
        <v>119</v>
      </c>
      <c r="AG24">
        <v>12.15</v>
      </c>
      <c r="AH24" t="s">
        <v>301</v>
      </c>
      <c r="AI24" t="s">
        <v>301</v>
      </c>
      <c r="AJ24">
        <v>1.1100000000000001</v>
      </c>
      <c r="AK24">
        <v>1940</v>
      </c>
      <c r="AL24">
        <v>28</v>
      </c>
      <c r="AM24">
        <v>2.0000000000000001E-4</v>
      </c>
      <c r="AN24">
        <v>1</v>
      </c>
      <c r="AO24">
        <v>-0.52</v>
      </c>
      <c r="AP24">
        <v>-0.64</v>
      </c>
      <c r="AQ24">
        <v>0.52</v>
      </c>
      <c r="AR24">
        <v>1.82</v>
      </c>
      <c r="AS24">
        <v>-10.119999999999999</v>
      </c>
      <c r="AT24">
        <v>0</v>
      </c>
      <c r="AU24">
        <v>0.95</v>
      </c>
      <c r="AV24" t="s">
        <v>302</v>
      </c>
      <c r="AW24" t="s">
        <v>119</v>
      </c>
      <c r="AX24">
        <v>177.41</v>
      </c>
      <c r="AY24">
        <v>0.52</v>
      </c>
      <c r="AZ24" t="s">
        <v>303</v>
      </c>
      <c r="BA24">
        <v>4</v>
      </c>
      <c r="BB24">
        <v>5</v>
      </c>
      <c r="BC24">
        <v>9</v>
      </c>
      <c r="BD24">
        <v>0.13</v>
      </c>
      <c r="BE24">
        <v>1.3</v>
      </c>
      <c r="BF24">
        <v>-0.13</v>
      </c>
      <c r="BG24">
        <v>0.91</v>
      </c>
      <c r="BH24">
        <v>1.03</v>
      </c>
      <c r="BI24">
        <v>-0.13</v>
      </c>
      <c r="BJ24">
        <v>1.3</v>
      </c>
      <c r="BK24">
        <v>20230812</v>
      </c>
      <c r="BL24">
        <v>20000706</v>
      </c>
      <c r="BM24">
        <v>12.15</v>
      </c>
      <c r="BN24" t="s">
        <v>119</v>
      </c>
      <c r="BO24" t="s">
        <v>119</v>
      </c>
      <c r="BP24">
        <v>244.94</v>
      </c>
      <c r="BQ24">
        <v>174.84</v>
      </c>
      <c r="BR24">
        <v>8.2200000000000006</v>
      </c>
      <c r="BS24">
        <v>25.27</v>
      </c>
      <c r="BT24">
        <v>60.56</v>
      </c>
      <c r="BU24">
        <v>49.64</v>
      </c>
      <c r="BV24">
        <v>5.95</v>
      </c>
      <c r="BW24">
        <v>51.06</v>
      </c>
      <c r="BX24">
        <v>17.09</v>
      </c>
      <c r="BY24">
        <v>10.32</v>
      </c>
      <c r="BZ24">
        <v>11.21</v>
      </c>
      <c r="CA24">
        <v>1.26</v>
      </c>
      <c r="CB24">
        <v>126.2</v>
      </c>
      <c r="CC24">
        <v>65.52</v>
      </c>
      <c r="CD24">
        <v>59.09</v>
      </c>
      <c r="CE24">
        <v>0.5</v>
      </c>
      <c r="CF24">
        <v>-0.28999999999999998</v>
      </c>
      <c r="CG24">
        <v>0.44</v>
      </c>
      <c r="CH24">
        <v>0.37</v>
      </c>
      <c r="CI24">
        <v>-0.36</v>
      </c>
      <c r="CJ24">
        <v>-0.28999999999999998</v>
      </c>
      <c r="CK24">
        <v>33.380000000000003</v>
      </c>
      <c r="CL24">
        <v>3.45</v>
      </c>
      <c r="CM24">
        <v>3.43</v>
      </c>
      <c r="CN24">
        <v>43113</v>
      </c>
      <c r="CO24">
        <v>13144</v>
      </c>
      <c r="CP24" t="s">
        <v>304</v>
      </c>
      <c r="CQ24">
        <v>-124.11</v>
      </c>
      <c r="CR24">
        <v>1.05</v>
      </c>
      <c r="CS24">
        <v>0.54</v>
      </c>
      <c r="CT24">
        <v>27.52</v>
      </c>
      <c r="CU24">
        <v>1.45</v>
      </c>
      <c r="CV24">
        <v>1.42</v>
      </c>
      <c r="CW24" t="s">
        <v>305</v>
      </c>
      <c r="CX24">
        <v>14.39</v>
      </c>
      <c r="CY24">
        <v>10.39</v>
      </c>
      <c r="CZ24">
        <v>2.75</v>
      </c>
      <c r="DA24">
        <v>0.28000000000000003</v>
      </c>
      <c r="DB24">
        <v>71.38</v>
      </c>
      <c r="DC24" t="s">
        <v>306</v>
      </c>
      <c r="DD24">
        <v>9.81</v>
      </c>
      <c r="DE24">
        <v>0.76</v>
      </c>
      <c r="DF24">
        <v>0.56999999999999995</v>
      </c>
      <c r="DG24">
        <v>1.39</v>
      </c>
      <c r="DH24">
        <v>4218</v>
      </c>
      <c r="DI24">
        <v>990</v>
      </c>
      <c r="DJ24" t="s">
        <v>119</v>
      </c>
      <c r="DK24" t="s">
        <v>119</v>
      </c>
      <c r="DL24" t="s">
        <v>119</v>
      </c>
    </row>
    <row r="25" spans="1:116">
      <c r="A25" t="str">
        <f>"001696"</f>
        <v>001696</v>
      </c>
      <c r="B25" t="s">
        <v>307</v>
      </c>
      <c r="C25">
        <v>1.64</v>
      </c>
      <c r="D25">
        <v>6.83</v>
      </c>
      <c r="E25">
        <v>0.11</v>
      </c>
      <c r="F25">
        <v>6.83</v>
      </c>
      <c r="G25">
        <v>6.84</v>
      </c>
      <c r="H25">
        <v>77794</v>
      </c>
      <c r="I25">
        <v>1397</v>
      </c>
      <c r="J25">
        <v>0.15</v>
      </c>
      <c r="K25">
        <v>0.87</v>
      </c>
      <c r="L25">
        <v>6.77</v>
      </c>
      <c r="M25">
        <v>6.85</v>
      </c>
      <c r="N25">
        <v>6.71</v>
      </c>
      <c r="O25">
        <v>6.72</v>
      </c>
      <c r="P25">
        <v>15.07</v>
      </c>
      <c r="Q25">
        <v>5298.58</v>
      </c>
      <c r="R25">
        <v>1.28</v>
      </c>
      <c r="S25" t="s">
        <v>308</v>
      </c>
      <c r="T25" t="s">
        <v>171</v>
      </c>
      <c r="U25">
        <v>2.08</v>
      </c>
      <c r="V25">
        <v>6.81</v>
      </c>
      <c r="W25">
        <v>28916</v>
      </c>
      <c r="X25">
        <v>48878</v>
      </c>
      <c r="Y25">
        <v>0.59</v>
      </c>
      <c r="Z25">
        <v>294</v>
      </c>
      <c r="AA25">
        <v>1860</v>
      </c>
      <c r="AB25" t="s">
        <v>119</v>
      </c>
      <c r="AC25">
        <v>32.630000000000003</v>
      </c>
      <c r="AD25">
        <v>0.01</v>
      </c>
      <c r="AE25" t="s">
        <v>119</v>
      </c>
      <c r="AF25" t="s">
        <v>119</v>
      </c>
      <c r="AG25">
        <v>8.91</v>
      </c>
      <c r="AH25" t="s">
        <v>309</v>
      </c>
      <c r="AI25" t="s">
        <v>310</v>
      </c>
      <c r="AJ25">
        <v>1.59</v>
      </c>
      <c r="AK25">
        <v>2065</v>
      </c>
      <c r="AL25">
        <v>38</v>
      </c>
      <c r="AM25">
        <v>4.0000000000000002E-4</v>
      </c>
      <c r="AN25">
        <v>2</v>
      </c>
      <c r="AO25">
        <v>0.15</v>
      </c>
      <c r="AP25">
        <v>1.33</v>
      </c>
      <c r="AQ25">
        <v>1.19</v>
      </c>
      <c r="AR25">
        <v>-4.6100000000000003</v>
      </c>
      <c r="AS25">
        <v>20.03</v>
      </c>
      <c r="AT25">
        <v>0</v>
      </c>
      <c r="AU25">
        <v>1.1499999999999999</v>
      </c>
      <c r="AV25" t="s">
        <v>311</v>
      </c>
      <c r="AW25">
        <v>19.87</v>
      </c>
      <c r="AX25">
        <v>19.71</v>
      </c>
      <c r="AY25">
        <v>0.94</v>
      </c>
      <c r="AZ25" t="s">
        <v>141</v>
      </c>
      <c r="BA25">
        <v>13</v>
      </c>
      <c r="BB25">
        <v>1</v>
      </c>
      <c r="BC25">
        <v>10</v>
      </c>
      <c r="BD25">
        <v>0.74</v>
      </c>
      <c r="BE25">
        <v>1.93</v>
      </c>
      <c r="BF25">
        <v>-0.15</v>
      </c>
      <c r="BG25">
        <v>1.34</v>
      </c>
      <c r="BH25">
        <v>0.89</v>
      </c>
      <c r="BI25">
        <v>-0.28999999999999998</v>
      </c>
      <c r="BJ25">
        <v>1.79</v>
      </c>
      <c r="BK25">
        <v>20230830</v>
      </c>
      <c r="BL25">
        <v>19970306</v>
      </c>
      <c r="BM25">
        <v>11.45</v>
      </c>
      <c r="BN25" t="s">
        <v>119</v>
      </c>
      <c r="BO25" t="s">
        <v>119</v>
      </c>
      <c r="BP25">
        <v>94.81</v>
      </c>
      <c r="BQ25">
        <v>47.36</v>
      </c>
      <c r="BR25">
        <v>3.77</v>
      </c>
      <c r="BS25">
        <v>46.07</v>
      </c>
      <c r="BT25">
        <v>51.11</v>
      </c>
      <c r="BU25">
        <v>9.82</v>
      </c>
      <c r="BV25">
        <v>2.61</v>
      </c>
      <c r="BW25">
        <v>31.87</v>
      </c>
      <c r="BX25">
        <v>16.649999999999999</v>
      </c>
      <c r="BY25">
        <v>6.88</v>
      </c>
      <c r="BZ25">
        <v>15.36</v>
      </c>
      <c r="CA25">
        <v>0.82</v>
      </c>
      <c r="CB25">
        <v>5.46</v>
      </c>
      <c r="CC25">
        <v>39.72</v>
      </c>
      <c r="CD25">
        <v>33.85</v>
      </c>
      <c r="CE25">
        <v>3.02</v>
      </c>
      <c r="CF25">
        <v>0.22</v>
      </c>
      <c r="CG25">
        <v>3.02</v>
      </c>
      <c r="CH25">
        <v>2.73</v>
      </c>
      <c r="CI25">
        <v>2.59</v>
      </c>
      <c r="CJ25">
        <v>2.5099999999999998</v>
      </c>
      <c r="CK25">
        <v>24.74</v>
      </c>
      <c r="CL25">
        <v>3.59</v>
      </c>
      <c r="CM25">
        <v>3.58</v>
      </c>
      <c r="CN25">
        <v>65490</v>
      </c>
      <c r="CO25">
        <v>10328</v>
      </c>
      <c r="CP25" t="s">
        <v>312</v>
      </c>
      <c r="CQ25">
        <v>-1.1399999999999999</v>
      </c>
      <c r="CR25">
        <v>-13.39</v>
      </c>
      <c r="CS25">
        <v>1.65</v>
      </c>
      <c r="CT25">
        <v>21.76</v>
      </c>
      <c r="CU25">
        <v>1.97</v>
      </c>
      <c r="CV25">
        <v>3.72</v>
      </c>
      <c r="CW25" t="s">
        <v>313</v>
      </c>
      <c r="CX25">
        <v>4.1399999999999997</v>
      </c>
      <c r="CY25">
        <v>0.48</v>
      </c>
      <c r="CZ25">
        <v>2.16</v>
      </c>
      <c r="DA25">
        <v>0.31</v>
      </c>
      <c r="DB25">
        <v>49.95</v>
      </c>
      <c r="DC25" t="s">
        <v>314</v>
      </c>
      <c r="DD25">
        <v>14.79</v>
      </c>
      <c r="DE25">
        <v>7.61</v>
      </c>
      <c r="DF25">
        <v>6.86</v>
      </c>
      <c r="DG25">
        <v>1.4</v>
      </c>
      <c r="DH25">
        <v>7246</v>
      </c>
      <c r="DI25">
        <v>1696</v>
      </c>
      <c r="DJ25" t="s">
        <v>119</v>
      </c>
      <c r="DK25" t="s">
        <v>119</v>
      </c>
      <c r="DL25" t="s">
        <v>119</v>
      </c>
    </row>
    <row r="26" spans="1:116">
      <c r="A26" t="str">
        <f>"002002"</f>
        <v>002002</v>
      </c>
      <c r="B26" t="s">
        <v>315</v>
      </c>
      <c r="C26">
        <v>2.78</v>
      </c>
      <c r="D26">
        <v>1.85</v>
      </c>
      <c r="E26">
        <v>0.05</v>
      </c>
      <c r="F26">
        <v>1.85</v>
      </c>
      <c r="G26">
        <v>1.86</v>
      </c>
      <c r="H26">
        <v>739106</v>
      </c>
      <c r="I26">
        <v>13172</v>
      </c>
      <c r="J26">
        <v>-0.53</v>
      </c>
      <c r="K26">
        <v>2.38</v>
      </c>
      <c r="L26">
        <v>1.8</v>
      </c>
      <c r="M26">
        <v>1.88</v>
      </c>
      <c r="N26">
        <v>1.8</v>
      </c>
      <c r="O26">
        <v>1.8</v>
      </c>
      <c r="P26" t="s">
        <v>119</v>
      </c>
      <c r="Q26">
        <v>13660.68</v>
      </c>
      <c r="R26">
        <v>0.96</v>
      </c>
      <c r="S26" t="s">
        <v>218</v>
      </c>
      <c r="T26" t="s">
        <v>154</v>
      </c>
      <c r="U26">
        <v>4.4400000000000004</v>
      </c>
      <c r="V26">
        <v>1.85</v>
      </c>
      <c r="W26">
        <v>294807</v>
      </c>
      <c r="X26">
        <v>444299</v>
      </c>
      <c r="Y26">
        <v>0.66</v>
      </c>
      <c r="Z26">
        <v>24110</v>
      </c>
      <c r="AA26">
        <v>27879</v>
      </c>
      <c r="AB26" t="s">
        <v>119</v>
      </c>
      <c r="AC26">
        <v>141.97999999999999</v>
      </c>
      <c r="AD26">
        <v>0.03</v>
      </c>
      <c r="AE26" t="s">
        <v>119</v>
      </c>
      <c r="AF26" t="s">
        <v>119</v>
      </c>
      <c r="AG26">
        <v>31</v>
      </c>
      <c r="AH26" t="s">
        <v>316</v>
      </c>
      <c r="AI26" t="s">
        <v>317</v>
      </c>
      <c r="AJ26">
        <v>2.73</v>
      </c>
      <c r="AK26">
        <v>2850</v>
      </c>
      <c r="AL26">
        <v>259</v>
      </c>
      <c r="AM26">
        <v>8.0000000000000004E-4</v>
      </c>
      <c r="AN26">
        <v>1</v>
      </c>
      <c r="AO26">
        <v>-4.26</v>
      </c>
      <c r="AP26">
        <v>-2.63</v>
      </c>
      <c r="AQ26">
        <v>-10.62</v>
      </c>
      <c r="AR26">
        <v>-19.57</v>
      </c>
      <c r="AS26">
        <v>-42.9</v>
      </c>
      <c r="AT26">
        <v>0</v>
      </c>
      <c r="AU26">
        <v>2.92</v>
      </c>
      <c r="AV26" t="s">
        <v>318</v>
      </c>
      <c r="AW26" t="s">
        <v>119</v>
      </c>
      <c r="AX26">
        <v>18.73</v>
      </c>
      <c r="AY26">
        <v>0.9</v>
      </c>
      <c r="AZ26" t="s">
        <v>122</v>
      </c>
      <c r="BA26">
        <v>9</v>
      </c>
      <c r="BB26">
        <v>9</v>
      </c>
      <c r="BC26">
        <v>9</v>
      </c>
      <c r="BD26">
        <v>0</v>
      </c>
      <c r="BE26">
        <v>4.4400000000000004</v>
      </c>
      <c r="BF26">
        <v>0</v>
      </c>
      <c r="BG26">
        <v>2.78</v>
      </c>
      <c r="BH26">
        <v>2.78</v>
      </c>
      <c r="BI26">
        <v>-1.6</v>
      </c>
      <c r="BJ26">
        <v>2.78</v>
      </c>
      <c r="BK26">
        <v>20230901</v>
      </c>
      <c r="BL26">
        <v>20040625</v>
      </c>
      <c r="BM26">
        <v>31.22</v>
      </c>
      <c r="BN26" t="s">
        <v>119</v>
      </c>
      <c r="BO26" t="s">
        <v>119</v>
      </c>
      <c r="BP26">
        <v>186.37</v>
      </c>
      <c r="BQ26">
        <v>97.92</v>
      </c>
      <c r="BR26">
        <v>0.49</v>
      </c>
      <c r="BS26">
        <v>47.2</v>
      </c>
      <c r="BT26">
        <v>59.38</v>
      </c>
      <c r="BU26">
        <v>100.12</v>
      </c>
      <c r="BV26">
        <v>3.84</v>
      </c>
      <c r="BW26">
        <v>83.97</v>
      </c>
      <c r="BX26">
        <v>0.26</v>
      </c>
      <c r="BY26">
        <v>11.94</v>
      </c>
      <c r="BZ26">
        <v>32.42</v>
      </c>
      <c r="CA26">
        <v>6.9</v>
      </c>
      <c r="CB26">
        <v>28.89</v>
      </c>
      <c r="CC26">
        <v>19.489999999999998</v>
      </c>
      <c r="CD26">
        <v>20.45</v>
      </c>
      <c r="CE26">
        <v>-5.36</v>
      </c>
      <c r="CF26">
        <v>0</v>
      </c>
      <c r="CG26">
        <v>-5.46</v>
      </c>
      <c r="CH26">
        <v>-4.8</v>
      </c>
      <c r="CI26">
        <v>-4.76</v>
      </c>
      <c r="CJ26">
        <v>-4.71</v>
      </c>
      <c r="CK26">
        <v>35.24</v>
      </c>
      <c r="CL26">
        <v>0</v>
      </c>
      <c r="CM26">
        <v>-0.04</v>
      </c>
      <c r="CN26">
        <v>156833</v>
      </c>
      <c r="CO26">
        <v>16166</v>
      </c>
      <c r="CP26" t="s">
        <v>319</v>
      </c>
      <c r="CQ26">
        <v>-270.81</v>
      </c>
      <c r="CR26">
        <v>-24.52</v>
      </c>
      <c r="CS26">
        <v>0.59</v>
      </c>
      <c r="CT26">
        <v>14152.84</v>
      </c>
      <c r="CU26">
        <v>2.96</v>
      </c>
      <c r="CV26">
        <v>0</v>
      </c>
      <c r="CW26" t="s">
        <v>320</v>
      </c>
      <c r="CX26">
        <v>3.11</v>
      </c>
      <c r="CY26">
        <v>0.93</v>
      </c>
      <c r="CZ26">
        <v>1.1299999999999999</v>
      </c>
      <c r="DA26">
        <v>0</v>
      </c>
      <c r="DB26">
        <v>52.54</v>
      </c>
      <c r="DC26" t="s">
        <v>321</v>
      </c>
      <c r="DD26">
        <v>-4.9000000000000004</v>
      </c>
      <c r="DE26">
        <v>-27.51</v>
      </c>
      <c r="DF26">
        <v>-24.65</v>
      </c>
      <c r="DG26">
        <v>0.41</v>
      </c>
      <c r="DH26">
        <v>3966</v>
      </c>
      <c r="DI26">
        <v>2002</v>
      </c>
      <c r="DJ26" t="s">
        <v>119</v>
      </c>
      <c r="DK26" t="s">
        <v>119</v>
      </c>
      <c r="DL26" t="s">
        <v>119</v>
      </c>
    </row>
    <row r="27" spans="1:116">
      <c r="A27" t="str">
        <f>"002056"</f>
        <v>002056</v>
      </c>
      <c r="B27" t="s">
        <v>322</v>
      </c>
      <c r="C27">
        <v>0.86</v>
      </c>
      <c r="D27">
        <v>16.34</v>
      </c>
      <c r="E27">
        <v>0.14000000000000001</v>
      </c>
      <c r="F27">
        <v>16.34</v>
      </c>
      <c r="G27">
        <v>16.350000000000001</v>
      </c>
      <c r="H27">
        <v>105547</v>
      </c>
      <c r="I27">
        <v>2697</v>
      </c>
      <c r="J27">
        <v>0.06</v>
      </c>
      <c r="K27">
        <v>0.66</v>
      </c>
      <c r="L27">
        <v>16.2</v>
      </c>
      <c r="M27">
        <v>16.420000000000002</v>
      </c>
      <c r="N27">
        <v>16.190000000000001</v>
      </c>
      <c r="O27">
        <v>16.2</v>
      </c>
      <c r="P27">
        <v>10.97</v>
      </c>
      <c r="Q27">
        <v>17247.009999999998</v>
      </c>
      <c r="R27">
        <v>1.21</v>
      </c>
      <c r="S27" t="s">
        <v>323</v>
      </c>
      <c r="T27" t="s">
        <v>324</v>
      </c>
      <c r="U27">
        <v>1.42</v>
      </c>
      <c r="V27">
        <v>16.34</v>
      </c>
      <c r="W27">
        <v>43042</v>
      </c>
      <c r="X27">
        <v>62505</v>
      </c>
      <c r="Y27">
        <v>0.69</v>
      </c>
      <c r="Z27">
        <v>418</v>
      </c>
      <c r="AA27">
        <v>2212</v>
      </c>
      <c r="AB27" t="s">
        <v>119</v>
      </c>
      <c r="AC27">
        <v>51.68</v>
      </c>
      <c r="AD27">
        <v>0</v>
      </c>
      <c r="AE27" t="s">
        <v>119</v>
      </c>
      <c r="AF27" t="s">
        <v>119</v>
      </c>
      <c r="AG27">
        <v>16.04</v>
      </c>
      <c r="AH27" t="s">
        <v>325</v>
      </c>
      <c r="AI27" t="s">
        <v>326</v>
      </c>
      <c r="AJ27">
        <v>0.81</v>
      </c>
      <c r="AK27">
        <v>3059</v>
      </c>
      <c r="AL27">
        <v>35</v>
      </c>
      <c r="AM27">
        <v>2.0000000000000001E-4</v>
      </c>
      <c r="AN27">
        <v>2</v>
      </c>
      <c r="AO27">
        <v>2.08</v>
      </c>
      <c r="AP27">
        <v>1.81</v>
      </c>
      <c r="AQ27">
        <v>-0.43</v>
      </c>
      <c r="AR27">
        <v>-8.8699999999999992</v>
      </c>
      <c r="AS27">
        <v>-11.1</v>
      </c>
      <c r="AT27">
        <v>0</v>
      </c>
      <c r="AU27">
        <v>1.53</v>
      </c>
      <c r="AV27" t="s">
        <v>327</v>
      </c>
      <c r="AW27">
        <v>12.64</v>
      </c>
      <c r="AX27">
        <v>15.79</v>
      </c>
      <c r="AY27">
        <v>0.87</v>
      </c>
      <c r="AZ27" t="s">
        <v>247</v>
      </c>
      <c r="BA27">
        <v>13</v>
      </c>
      <c r="BB27">
        <v>13</v>
      </c>
      <c r="BC27">
        <v>9</v>
      </c>
      <c r="BD27">
        <v>0</v>
      </c>
      <c r="BE27">
        <v>1.36</v>
      </c>
      <c r="BF27">
        <v>-0.06</v>
      </c>
      <c r="BG27">
        <v>0.86</v>
      </c>
      <c r="BH27">
        <v>0.86</v>
      </c>
      <c r="BI27">
        <v>-0.49</v>
      </c>
      <c r="BJ27">
        <v>0.93</v>
      </c>
      <c r="BK27">
        <v>20230902</v>
      </c>
      <c r="BL27">
        <v>20060802</v>
      </c>
      <c r="BM27">
        <v>16.27</v>
      </c>
      <c r="BN27" t="s">
        <v>119</v>
      </c>
      <c r="BO27" t="s">
        <v>119</v>
      </c>
      <c r="BP27">
        <v>198.63</v>
      </c>
      <c r="BQ27">
        <v>83.93</v>
      </c>
      <c r="BR27">
        <v>0.24</v>
      </c>
      <c r="BS27">
        <v>57.62</v>
      </c>
      <c r="BT27">
        <v>139.29</v>
      </c>
      <c r="BU27">
        <v>46.63</v>
      </c>
      <c r="BV27">
        <v>4.57</v>
      </c>
      <c r="BW27">
        <v>109.01</v>
      </c>
      <c r="BX27">
        <v>76.569999999999993</v>
      </c>
      <c r="BY27">
        <v>21.55</v>
      </c>
      <c r="BZ27">
        <v>26.56</v>
      </c>
      <c r="CA27">
        <v>4.9400000000000004</v>
      </c>
      <c r="CB27">
        <v>0</v>
      </c>
      <c r="CC27">
        <v>102.46</v>
      </c>
      <c r="CD27">
        <v>78.91</v>
      </c>
      <c r="CE27">
        <v>13.68</v>
      </c>
      <c r="CF27">
        <v>-0.76</v>
      </c>
      <c r="CG27">
        <v>13.66</v>
      </c>
      <c r="CH27">
        <v>12.15</v>
      </c>
      <c r="CI27">
        <v>12.12</v>
      </c>
      <c r="CJ27">
        <v>12.49</v>
      </c>
      <c r="CK27">
        <v>61.69</v>
      </c>
      <c r="CL27">
        <v>21.47</v>
      </c>
      <c r="CM27">
        <v>25.72</v>
      </c>
      <c r="CN27">
        <v>87323</v>
      </c>
      <c r="CO27">
        <v>7912</v>
      </c>
      <c r="CP27" t="s">
        <v>328</v>
      </c>
      <c r="CQ27">
        <v>52.03</v>
      </c>
      <c r="CR27">
        <v>9.35</v>
      </c>
      <c r="CS27">
        <v>3.17</v>
      </c>
      <c r="CT27">
        <v>12.38</v>
      </c>
      <c r="CU27">
        <v>2.59</v>
      </c>
      <c r="CV27">
        <v>2.2200000000000002</v>
      </c>
      <c r="CW27" t="s">
        <v>329</v>
      </c>
      <c r="CX27">
        <v>5.16</v>
      </c>
      <c r="CY27">
        <v>0</v>
      </c>
      <c r="CZ27">
        <v>3.79</v>
      </c>
      <c r="DA27">
        <v>1.32</v>
      </c>
      <c r="DB27">
        <v>42.25</v>
      </c>
      <c r="DC27" t="s">
        <v>330</v>
      </c>
      <c r="DD27">
        <v>22.98</v>
      </c>
      <c r="DE27">
        <v>13.35</v>
      </c>
      <c r="DF27">
        <v>11.86</v>
      </c>
      <c r="DG27">
        <v>5.25</v>
      </c>
      <c r="DH27">
        <v>16121</v>
      </c>
      <c r="DI27">
        <v>2056</v>
      </c>
      <c r="DJ27" t="s">
        <v>119</v>
      </c>
      <c r="DK27" t="s">
        <v>119</v>
      </c>
      <c r="DL27" t="s">
        <v>119</v>
      </c>
    </row>
    <row r="28" spans="1:116">
      <c r="A28" t="str">
        <f>"002057"</f>
        <v>002057</v>
      </c>
      <c r="B28" t="s">
        <v>331</v>
      </c>
      <c r="C28">
        <v>1.03</v>
      </c>
      <c r="D28">
        <v>8.81</v>
      </c>
      <c r="E28">
        <v>0.09</v>
      </c>
      <c r="F28">
        <v>8.8000000000000007</v>
      </c>
      <c r="G28">
        <v>8.81</v>
      </c>
      <c r="H28">
        <v>32645</v>
      </c>
      <c r="I28">
        <v>283</v>
      </c>
      <c r="J28">
        <v>0</v>
      </c>
      <c r="K28">
        <v>0.44</v>
      </c>
      <c r="L28">
        <v>8.73</v>
      </c>
      <c r="M28">
        <v>8.84</v>
      </c>
      <c r="N28">
        <v>8.73</v>
      </c>
      <c r="O28">
        <v>8.7200000000000006</v>
      </c>
      <c r="P28">
        <v>19.64</v>
      </c>
      <c r="Q28">
        <v>2870.99</v>
      </c>
      <c r="R28">
        <v>0.86</v>
      </c>
      <c r="S28" t="s">
        <v>323</v>
      </c>
      <c r="T28" t="s">
        <v>332</v>
      </c>
      <c r="U28">
        <v>1.26</v>
      </c>
      <c r="V28">
        <v>8.7899999999999991</v>
      </c>
      <c r="W28">
        <v>17838</v>
      </c>
      <c r="X28">
        <v>14807</v>
      </c>
      <c r="Y28">
        <v>1.2</v>
      </c>
      <c r="Z28">
        <v>713</v>
      </c>
      <c r="AA28">
        <v>410</v>
      </c>
      <c r="AB28" t="s">
        <v>119</v>
      </c>
      <c r="AC28">
        <v>0</v>
      </c>
      <c r="AD28">
        <v>0</v>
      </c>
      <c r="AE28" t="s">
        <v>119</v>
      </c>
      <c r="AF28" t="s">
        <v>119</v>
      </c>
      <c r="AG28">
        <v>7.46</v>
      </c>
      <c r="AH28" t="s">
        <v>333</v>
      </c>
      <c r="AI28" t="s">
        <v>334</v>
      </c>
      <c r="AJ28">
        <v>0.98</v>
      </c>
      <c r="AK28">
        <v>1520</v>
      </c>
      <c r="AL28">
        <v>21</v>
      </c>
      <c r="AM28">
        <v>2.9999999999999997E-4</v>
      </c>
      <c r="AN28">
        <v>2</v>
      </c>
      <c r="AO28">
        <v>0.69</v>
      </c>
      <c r="AP28">
        <v>0.68</v>
      </c>
      <c r="AQ28">
        <v>-2.2200000000000002</v>
      </c>
      <c r="AR28">
        <v>-14.3</v>
      </c>
      <c r="AS28">
        <v>-14.13</v>
      </c>
      <c r="AT28">
        <v>0</v>
      </c>
      <c r="AU28">
        <v>0.66</v>
      </c>
      <c r="AV28" t="s">
        <v>335</v>
      </c>
      <c r="AW28">
        <v>18.27</v>
      </c>
      <c r="AX28">
        <v>16.98</v>
      </c>
      <c r="AY28">
        <v>1</v>
      </c>
      <c r="AZ28" t="s">
        <v>207</v>
      </c>
      <c r="BA28">
        <v>13</v>
      </c>
      <c r="BB28">
        <v>9</v>
      </c>
      <c r="BC28">
        <v>1</v>
      </c>
      <c r="BD28">
        <v>0.11</v>
      </c>
      <c r="BE28">
        <v>1.38</v>
      </c>
      <c r="BF28">
        <v>0.11</v>
      </c>
      <c r="BG28">
        <v>0.8</v>
      </c>
      <c r="BH28">
        <v>0.92</v>
      </c>
      <c r="BI28">
        <v>-0.34</v>
      </c>
      <c r="BJ28">
        <v>0.92</v>
      </c>
      <c r="BK28">
        <v>20230902</v>
      </c>
      <c r="BL28">
        <v>20060802</v>
      </c>
      <c r="BM28">
        <v>7.59</v>
      </c>
      <c r="BN28" t="s">
        <v>119</v>
      </c>
      <c r="BO28" t="s">
        <v>119</v>
      </c>
      <c r="BP28">
        <v>50.05</v>
      </c>
      <c r="BQ28">
        <v>29.64</v>
      </c>
      <c r="BR28">
        <v>3.83</v>
      </c>
      <c r="BS28">
        <v>33.130000000000003</v>
      </c>
      <c r="BT28">
        <v>32.44</v>
      </c>
      <c r="BU28">
        <v>8.11</v>
      </c>
      <c r="BV28">
        <v>2.39</v>
      </c>
      <c r="BW28">
        <v>14.54</v>
      </c>
      <c r="BX28">
        <v>9.1</v>
      </c>
      <c r="BY28">
        <v>4.37</v>
      </c>
      <c r="BZ28">
        <v>12.75</v>
      </c>
      <c r="CA28">
        <v>0.38</v>
      </c>
      <c r="CB28">
        <v>12.2</v>
      </c>
      <c r="CC28">
        <v>14.09</v>
      </c>
      <c r="CD28">
        <v>10.42</v>
      </c>
      <c r="CE28">
        <v>2.15</v>
      </c>
      <c r="CF28">
        <v>0.17</v>
      </c>
      <c r="CG28">
        <v>2.15</v>
      </c>
      <c r="CH28">
        <v>1.96</v>
      </c>
      <c r="CI28">
        <v>1.7</v>
      </c>
      <c r="CJ28">
        <v>1.38</v>
      </c>
      <c r="CK28">
        <v>9.33</v>
      </c>
      <c r="CL28">
        <v>-1.23</v>
      </c>
      <c r="CM28">
        <v>0.78</v>
      </c>
      <c r="CN28">
        <v>37479</v>
      </c>
      <c r="CO28">
        <v>13257</v>
      </c>
      <c r="CP28" t="s">
        <v>336</v>
      </c>
      <c r="CQ28">
        <v>-13.93</v>
      </c>
      <c r="CR28">
        <v>-1.69</v>
      </c>
      <c r="CS28">
        <v>2.2599999999999998</v>
      </c>
      <c r="CT28">
        <v>-54.18</v>
      </c>
      <c r="CU28">
        <v>4.75</v>
      </c>
      <c r="CV28">
        <v>2.76</v>
      </c>
      <c r="CW28" t="s">
        <v>159</v>
      </c>
      <c r="CX28">
        <v>3.9</v>
      </c>
      <c r="CY28">
        <v>1.61</v>
      </c>
      <c r="CZ28">
        <v>1.23</v>
      </c>
      <c r="DA28">
        <v>-0.16</v>
      </c>
      <c r="DB28">
        <v>59.23</v>
      </c>
      <c r="DC28" t="s">
        <v>337</v>
      </c>
      <c r="DD28">
        <v>26.07</v>
      </c>
      <c r="DE28">
        <v>15.28</v>
      </c>
      <c r="DF28">
        <v>13.89</v>
      </c>
      <c r="DG28">
        <v>0.71</v>
      </c>
      <c r="DH28">
        <v>1332</v>
      </c>
      <c r="DI28">
        <v>2057</v>
      </c>
      <c r="DJ28" t="s">
        <v>119</v>
      </c>
      <c r="DK28" t="s">
        <v>119</v>
      </c>
      <c r="DL28" t="s">
        <v>119</v>
      </c>
    </row>
    <row r="29" spans="1:116">
      <c r="A29" t="str">
        <f>"002060"</f>
        <v>002060</v>
      </c>
      <c r="B29" t="s">
        <v>338</v>
      </c>
      <c r="C29">
        <v>0.73</v>
      </c>
      <c r="D29">
        <v>5.55</v>
      </c>
      <c r="E29">
        <v>0.04</v>
      </c>
      <c r="F29">
        <v>5.55</v>
      </c>
      <c r="G29">
        <v>5.56</v>
      </c>
      <c r="H29">
        <v>74430</v>
      </c>
      <c r="I29">
        <v>2198</v>
      </c>
      <c r="J29">
        <v>-0.17</v>
      </c>
      <c r="K29">
        <v>0.62</v>
      </c>
      <c r="L29">
        <v>5.51</v>
      </c>
      <c r="M29">
        <v>5.58</v>
      </c>
      <c r="N29">
        <v>5.51</v>
      </c>
      <c r="O29">
        <v>5.51</v>
      </c>
      <c r="P29">
        <v>17.36</v>
      </c>
      <c r="Q29">
        <v>4126.25</v>
      </c>
      <c r="R29">
        <v>0.79</v>
      </c>
      <c r="S29" t="s">
        <v>339</v>
      </c>
      <c r="T29" t="s">
        <v>146</v>
      </c>
      <c r="U29">
        <v>1.27</v>
      </c>
      <c r="V29">
        <v>5.54</v>
      </c>
      <c r="W29">
        <v>33490</v>
      </c>
      <c r="X29">
        <v>40940</v>
      </c>
      <c r="Y29">
        <v>0.82</v>
      </c>
      <c r="Z29">
        <v>922</v>
      </c>
      <c r="AA29">
        <v>1290</v>
      </c>
      <c r="AB29" t="s">
        <v>119</v>
      </c>
      <c r="AC29">
        <v>29.11</v>
      </c>
      <c r="AD29">
        <v>0.01</v>
      </c>
      <c r="AE29" t="s">
        <v>119</v>
      </c>
      <c r="AF29" t="s">
        <v>119</v>
      </c>
      <c r="AG29">
        <v>12.02</v>
      </c>
      <c r="AH29" t="s">
        <v>340</v>
      </c>
      <c r="AI29" t="s">
        <v>341</v>
      </c>
      <c r="AJ29">
        <v>0.67</v>
      </c>
      <c r="AK29">
        <v>2148</v>
      </c>
      <c r="AL29">
        <v>35</v>
      </c>
      <c r="AM29">
        <v>2.9999999999999997E-4</v>
      </c>
      <c r="AN29">
        <v>2</v>
      </c>
      <c r="AO29">
        <v>1.1000000000000001</v>
      </c>
      <c r="AP29">
        <v>1.27</v>
      </c>
      <c r="AQ29">
        <v>-4.97</v>
      </c>
      <c r="AR29">
        <v>-14.61</v>
      </c>
      <c r="AS29">
        <v>-17.54</v>
      </c>
      <c r="AT29">
        <v>0</v>
      </c>
      <c r="AU29">
        <v>0.99</v>
      </c>
      <c r="AV29" t="s">
        <v>342</v>
      </c>
      <c r="AW29">
        <v>66.17</v>
      </c>
      <c r="AX29">
        <v>52.92</v>
      </c>
      <c r="AY29">
        <v>0.51</v>
      </c>
      <c r="AZ29" t="s">
        <v>165</v>
      </c>
      <c r="BA29">
        <v>9</v>
      </c>
      <c r="BB29">
        <v>7</v>
      </c>
      <c r="BC29">
        <v>1</v>
      </c>
      <c r="BD29">
        <v>0</v>
      </c>
      <c r="BE29">
        <v>1.27</v>
      </c>
      <c r="BF29">
        <v>0</v>
      </c>
      <c r="BG29">
        <v>0.54</v>
      </c>
      <c r="BH29">
        <v>0.73</v>
      </c>
      <c r="BI29">
        <v>-0.54</v>
      </c>
      <c r="BJ29">
        <v>0.73</v>
      </c>
      <c r="BK29">
        <v>20230922</v>
      </c>
      <c r="BL29">
        <v>20060810</v>
      </c>
      <c r="BM29">
        <v>37.54</v>
      </c>
      <c r="BN29" t="s">
        <v>119</v>
      </c>
      <c r="BO29" t="s">
        <v>119</v>
      </c>
      <c r="BP29">
        <v>1143.5999999999999</v>
      </c>
      <c r="BQ29">
        <v>120.61</v>
      </c>
      <c r="BR29">
        <v>10.72</v>
      </c>
      <c r="BS29">
        <v>88.52</v>
      </c>
      <c r="BT29">
        <v>809.91</v>
      </c>
      <c r="BU29">
        <v>119.42</v>
      </c>
      <c r="BV29">
        <v>25.26</v>
      </c>
      <c r="BW29">
        <v>802.03</v>
      </c>
      <c r="BX29">
        <v>203.65</v>
      </c>
      <c r="BY29">
        <v>9.5</v>
      </c>
      <c r="BZ29">
        <v>295.08</v>
      </c>
      <c r="CA29">
        <v>199.71</v>
      </c>
      <c r="CB29">
        <v>28.99</v>
      </c>
      <c r="CC29">
        <v>334.67</v>
      </c>
      <c r="CD29">
        <v>306.18</v>
      </c>
      <c r="CE29">
        <v>7.68</v>
      </c>
      <c r="CF29">
        <v>0.22</v>
      </c>
      <c r="CG29">
        <v>7.52</v>
      </c>
      <c r="CH29">
        <v>6.23</v>
      </c>
      <c r="CI29">
        <v>6</v>
      </c>
      <c r="CJ29">
        <v>5.92</v>
      </c>
      <c r="CK29">
        <v>46.91</v>
      </c>
      <c r="CL29">
        <v>0.02</v>
      </c>
      <c r="CM29">
        <v>9.9499999999999993</v>
      </c>
      <c r="CN29">
        <v>95133</v>
      </c>
      <c r="CO29">
        <v>7919</v>
      </c>
      <c r="CP29" t="s">
        <v>343</v>
      </c>
      <c r="CQ29">
        <v>-11.54</v>
      </c>
      <c r="CR29">
        <v>0.2</v>
      </c>
      <c r="CS29">
        <v>1.73</v>
      </c>
      <c r="CT29">
        <v>8633.4699999999993</v>
      </c>
      <c r="CU29">
        <v>0.62</v>
      </c>
      <c r="CV29">
        <v>2.46</v>
      </c>
      <c r="CW29" t="s">
        <v>344</v>
      </c>
      <c r="CX29">
        <v>3.21</v>
      </c>
      <c r="CY29">
        <v>0.77</v>
      </c>
      <c r="CZ29">
        <v>1.25</v>
      </c>
      <c r="DA29">
        <v>0</v>
      </c>
      <c r="DB29">
        <v>10.55</v>
      </c>
      <c r="DC29" t="s">
        <v>345</v>
      </c>
      <c r="DD29">
        <v>8.51</v>
      </c>
      <c r="DE29">
        <v>2.2999999999999998</v>
      </c>
      <c r="DF29">
        <v>1.86</v>
      </c>
      <c r="DG29">
        <v>8.51</v>
      </c>
      <c r="DH29">
        <v>4234</v>
      </c>
      <c r="DI29">
        <v>2060</v>
      </c>
      <c r="DJ29" t="s">
        <v>119</v>
      </c>
      <c r="DK29" t="s">
        <v>119</v>
      </c>
      <c r="DL29" t="s">
        <v>119</v>
      </c>
    </row>
    <row r="30" spans="1:116">
      <c r="A30" t="str">
        <f>"002080"</f>
        <v>002080</v>
      </c>
      <c r="B30" t="s">
        <v>346</v>
      </c>
      <c r="C30">
        <v>0.28999999999999998</v>
      </c>
      <c r="D30">
        <v>20.56</v>
      </c>
      <c r="E30">
        <v>0.06</v>
      </c>
      <c r="F30">
        <v>20.56</v>
      </c>
      <c r="G30">
        <v>20.57</v>
      </c>
      <c r="H30">
        <v>53370</v>
      </c>
      <c r="I30">
        <v>1138</v>
      </c>
      <c r="J30">
        <v>-0.09</v>
      </c>
      <c r="K30">
        <v>0.32</v>
      </c>
      <c r="L30">
        <v>20.51</v>
      </c>
      <c r="M30">
        <v>20.85</v>
      </c>
      <c r="N30">
        <v>20.49</v>
      </c>
      <c r="O30">
        <v>20.5</v>
      </c>
      <c r="P30">
        <v>12.39</v>
      </c>
      <c r="Q30">
        <v>11021.31</v>
      </c>
      <c r="R30">
        <v>1.23</v>
      </c>
      <c r="S30" t="s">
        <v>347</v>
      </c>
      <c r="T30" t="s">
        <v>154</v>
      </c>
      <c r="U30">
        <v>1.76</v>
      </c>
      <c r="V30">
        <v>20.65</v>
      </c>
      <c r="W30">
        <v>26831</v>
      </c>
      <c r="X30">
        <v>26539</v>
      </c>
      <c r="Y30">
        <v>1.01</v>
      </c>
      <c r="Z30">
        <v>183</v>
      </c>
      <c r="AA30">
        <v>162</v>
      </c>
      <c r="AB30" t="s">
        <v>119</v>
      </c>
      <c r="AC30">
        <v>14.77</v>
      </c>
      <c r="AD30">
        <v>0</v>
      </c>
      <c r="AE30" t="s">
        <v>119</v>
      </c>
      <c r="AF30" t="s">
        <v>119</v>
      </c>
      <c r="AG30">
        <v>16.78</v>
      </c>
      <c r="AH30" t="s">
        <v>348</v>
      </c>
      <c r="AI30" t="s">
        <v>348</v>
      </c>
      <c r="AJ30">
        <v>0.24</v>
      </c>
      <c r="AK30">
        <v>2678</v>
      </c>
      <c r="AL30">
        <v>20</v>
      </c>
      <c r="AM30">
        <v>1E-4</v>
      </c>
      <c r="AN30">
        <v>2</v>
      </c>
      <c r="AO30">
        <v>0.64</v>
      </c>
      <c r="AP30">
        <v>0.78</v>
      </c>
      <c r="AQ30">
        <v>-6.34</v>
      </c>
      <c r="AR30">
        <v>0.57999999999999996</v>
      </c>
      <c r="AS30">
        <v>-1.01</v>
      </c>
      <c r="AT30">
        <v>1</v>
      </c>
      <c r="AU30">
        <v>0.8</v>
      </c>
      <c r="AV30" t="s">
        <v>349</v>
      </c>
      <c r="AW30">
        <v>11.4</v>
      </c>
      <c r="AX30">
        <v>9.8000000000000007</v>
      </c>
      <c r="AY30">
        <v>1.05</v>
      </c>
      <c r="AZ30" t="s">
        <v>207</v>
      </c>
      <c r="BA30">
        <v>1</v>
      </c>
      <c r="BB30">
        <v>2</v>
      </c>
      <c r="BC30">
        <v>9</v>
      </c>
      <c r="BD30">
        <v>0.05</v>
      </c>
      <c r="BE30">
        <v>1.71</v>
      </c>
      <c r="BF30">
        <v>-0.05</v>
      </c>
      <c r="BG30">
        <v>0.73</v>
      </c>
      <c r="BH30">
        <v>0.24</v>
      </c>
      <c r="BI30">
        <v>-1.39</v>
      </c>
      <c r="BJ30">
        <v>0.34</v>
      </c>
      <c r="BK30">
        <v>20230818</v>
      </c>
      <c r="BL30">
        <v>20061120</v>
      </c>
      <c r="BM30">
        <v>16.78</v>
      </c>
      <c r="BN30" t="s">
        <v>119</v>
      </c>
      <c r="BO30" t="s">
        <v>119</v>
      </c>
      <c r="BP30">
        <v>546.95000000000005</v>
      </c>
      <c r="BQ30">
        <v>175.68</v>
      </c>
      <c r="BR30">
        <v>79.349999999999994</v>
      </c>
      <c r="BS30">
        <v>53.37</v>
      </c>
      <c r="BT30">
        <v>229.55</v>
      </c>
      <c r="BU30">
        <v>223.44</v>
      </c>
      <c r="BV30">
        <v>19.850000000000001</v>
      </c>
      <c r="BW30">
        <v>180.51</v>
      </c>
      <c r="BX30">
        <v>35.36</v>
      </c>
      <c r="BY30">
        <v>47.42</v>
      </c>
      <c r="BZ30">
        <v>83.47</v>
      </c>
      <c r="CA30">
        <v>3.52</v>
      </c>
      <c r="CB30">
        <v>49.26</v>
      </c>
      <c r="CC30">
        <v>123.79</v>
      </c>
      <c r="CD30">
        <v>92.42</v>
      </c>
      <c r="CE30">
        <v>17.28</v>
      </c>
      <c r="CF30">
        <v>-0.03</v>
      </c>
      <c r="CG30">
        <v>18.45</v>
      </c>
      <c r="CH30">
        <v>15.6</v>
      </c>
      <c r="CI30">
        <v>13.92</v>
      </c>
      <c r="CJ30">
        <v>12.49</v>
      </c>
      <c r="CK30">
        <v>102.8</v>
      </c>
      <c r="CL30">
        <v>3.63</v>
      </c>
      <c r="CM30">
        <v>-26.22</v>
      </c>
      <c r="CN30">
        <v>85046</v>
      </c>
      <c r="CO30">
        <v>7846</v>
      </c>
      <c r="CP30" t="s">
        <v>350</v>
      </c>
      <c r="CQ30">
        <v>-26.21</v>
      </c>
      <c r="CR30">
        <v>8.25</v>
      </c>
      <c r="CS30">
        <v>1.96</v>
      </c>
      <c r="CT30">
        <v>95.04</v>
      </c>
      <c r="CU30">
        <v>2.79</v>
      </c>
      <c r="CV30">
        <v>3.22</v>
      </c>
      <c r="CW30" t="s">
        <v>351</v>
      </c>
      <c r="CX30">
        <v>10.47</v>
      </c>
      <c r="CY30">
        <v>2.94</v>
      </c>
      <c r="CZ30">
        <v>6.13</v>
      </c>
      <c r="DA30">
        <v>0.22</v>
      </c>
      <c r="DB30">
        <v>32.119999999999997</v>
      </c>
      <c r="DC30" t="s">
        <v>352</v>
      </c>
      <c r="DD30">
        <v>25.35</v>
      </c>
      <c r="DE30">
        <v>13.96</v>
      </c>
      <c r="DF30">
        <v>12.6</v>
      </c>
      <c r="DG30">
        <v>5.5</v>
      </c>
      <c r="DH30">
        <v>20727</v>
      </c>
      <c r="DI30">
        <v>2080</v>
      </c>
      <c r="DJ30" t="s">
        <v>119</v>
      </c>
      <c r="DK30" t="s">
        <v>119</v>
      </c>
      <c r="DL30" t="s">
        <v>119</v>
      </c>
    </row>
    <row r="31" spans="1:116">
      <c r="A31" t="str">
        <f>"002090"</f>
        <v>002090</v>
      </c>
      <c r="B31" t="s">
        <v>353</v>
      </c>
      <c r="C31">
        <v>1.55</v>
      </c>
      <c r="D31">
        <v>10.51</v>
      </c>
      <c r="E31">
        <v>0.16</v>
      </c>
      <c r="F31">
        <v>10.51</v>
      </c>
      <c r="G31">
        <v>10.52</v>
      </c>
      <c r="H31">
        <v>36936</v>
      </c>
      <c r="I31">
        <v>690</v>
      </c>
      <c r="J31">
        <v>-0.09</v>
      </c>
      <c r="K31">
        <v>0.92</v>
      </c>
      <c r="L31">
        <v>10.4</v>
      </c>
      <c r="M31">
        <v>10.53</v>
      </c>
      <c r="N31">
        <v>10.35</v>
      </c>
      <c r="O31">
        <v>10.35</v>
      </c>
      <c r="P31">
        <v>117.15</v>
      </c>
      <c r="Q31">
        <v>3870.97</v>
      </c>
      <c r="R31">
        <v>0.79</v>
      </c>
      <c r="S31" t="s">
        <v>354</v>
      </c>
      <c r="T31" t="s">
        <v>154</v>
      </c>
      <c r="U31">
        <v>1.74</v>
      </c>
      <c r="V31">
        <v>10.48</v>
      </c>
      <c r="W31">
        <v>15552</v>
      </c>
      <c r="X31">
        <v>21384</v>
      </c>
      <c r="Y31">
        <v>0.73</v>
      </c>
      <c r="Z31">
        <v>12</v>
      </c>
      <c r="AA31">
        <v>273</v>
      </c>
      <c r="AB31" t="s">
        <v>119</v>
      </c>
      <c r="AC31">
        <v>2.1800000000000002</v>
      </c>
      <c r="AD31">
        <v>0</v>
      </c>
      <c r="AE31" t="s">
        <v>119</v>
      </c>
      <c r="AF31" t="s">
        <v>119</v>
      </c>
      <c r="AG31">
        <v>4</v>
      </c>
      <c r="AH31" t="s">
        <v>355</v>
      </c>
      <c r="AI31" t="s">
        <v>356</v>
      </c>
      <c r="AJ31">
        <v>1.49</v>
      </c>
      <c r="AK31">
        <v>1619</v>
      </c>
      <c r="AL31">
        <v>23</v>
      </c>
      <c r="AM31">
        <v>5.9999999999999995E-4</v>
      </c>
      <c r="AN31">
        <v>3</v>
      </c>
      <c r="AO31">
        <v>1.07</v>
      </c>
      <c r="AP31">
        <v>3.55</v>
      </c>
      <c r="AQ31">
        <v>-2.14</v>
      </c>
      <c r="AR31">
        <v>-17.829999999999998</v>
      </c>
      <c r="AS31">
        <v>-13.35</v>
      </c>
      <c r="AT31">
        <v>4</v>
      </c>
      <c r="AU31">
        <v>1.34</v>
      </c>
      <c r="AV31" t="s">
        <v>357</v>
      </c>
      <c r="AW31">
        <v>117.71</v>
      </c>
      <c r="AX31">
        <v>139.38</v>
      </c>
      <c r="AY31">
        <v>0.63</v>
      </c>
      <c r="AZ31" t="s">
        <v>247</v>
      </c>
      <c r="BA31">
        <v>11</v>
      </c>
      <c r="BB31">
        <v>9</v>
      </c>
      <c r="BC31">
        <v>4</v>
      </c>
      <c r="BD31">
        <v>0.48</v>
      </c>
      <c r="BE31">
        <v>1.74</v>
      </c>
      <c r="BF31">
        <v>0</v>
      </c>
      <c r="BG31">
        <v>1.26</v>
      </c>
      <c r="BH31">
        <v>1.06</v>
      </c>
      <c r="BI31">
        <v>-0.19</v>
      </c>
      <c r="BJ31">
        <v>1.55</v>
      </c>
      <c r="BK31">
        <v>20230921</v>
      </c>
      <c r="BL31">
        <v>20061208</v>
      </c>
      <c r="BM31">
        <v>4.04</v>
      </c>
      <c r="BN31" t="s">
        <v>119</v>
      </c>
      <c r="BO31" t="s">
        <v>119</v>
      </c>
      <c r="BP31">
        <v>26.56</v>
      </c>
      <c r="BQ31">
        <v>14.19</v>
      </c>
      <c r="BR31">
        <v>0.11</v>
      </c>
      <c r="BS31">
        <v>46.15</v>
      </c>
      <c r="BT31">
        <v>22.45</v>
      </c>
      <c r="BU31">
        <v>1.76</v>
      </c>
      <c r="BV31">
        <v>0.27</v>
      </c>
      <c r="BW31">
        <v>12.13</v>
      </c>
      <c r="BX31">
        <v>6.28</v>
      </c>
      <c r="BY31">
        <v>3.07</v>
      </c>
      <c r="BZ31">
        <v>8.06</v>
      </c>
      <c r="CA31">
        <v>3.61</v>
      </c>
      <c r="CB31">
        <v>0.52</v>
      </c>
      <c r="CC31">
        <v>7.94</v>
      </c>
      <c r="CD31">
        <v>6</v>
      </c>
      <c r="CE31">
        <v>0.11</v>
      </c>
      <c r="CF31">
        <v>0.01</v>
      </c>
      <c r="CG31">
        <v>0.11</v>
      </c>
      <c r="CH31">
        <v>0.17</v>
      </c>
      <c r="CI31">
        <v>0.18</v>
      </c>
      <c r="CJ31">
        <v>0.13</v>
      </c>
      <c r="CK31">
        <v>8.85</v>
      </c>
      <c r="CL31">
        <v>-1.05</v>
      </c>
      <c r="CM31">
        <v>0.28999999999999998</v>
      </c>
      <c r="CN31">
        <v>52909</v>
      </c>
      <c r="CO31">
        <v>5229</v>
      </c>
      <c r="CP31" t="s">
        <v>358</v>
      </c>
      <c r="CQ31">
        <v>43.82</v>
      </c>
      <c r="CR31">
        <v>24.61</v>
      </c>
      <c r="CS31">
        <v>2.99</v>
      </c>
      <c r="CT31">
        <v>-40.39</v>
      </c>
      <c r="CU31">
        <v>5.35</v>
      </c>
      <c r="CV31">
        <v>0.24</v>
      </c>
      <c r="CW31" t="s">
        <v>200</v>
      </c>
      <c r="CX31">
        <v>3.51</v>
      </c>
      <c r="CY31">
        <v>0.13</v>
      </c>
      <c r="CZ31">
        <v>2.19</v>
      </c>
      <c r="DA31">
        <v>-0.26</v>
      </c>
      <c r="DB31">
        <v>53.44</v>
      </c>
      <c r="DC31" t="s">
        <v>359</v>
      </c>
      <c r="DD31">
        <v>24.44</v>
      </c>
      <c r="DE31">
        <v>1.4</v>
      </c>
      <c r="DF31">
        <v>2.1800000000000002</v>
      </c>
      <c r="DG31">
        <v>0.92</v>
      </c>
      <c r="DH31">
        <v>1296</v>
      </c>
      <c r="DI31">
        <v>2090</v>
      </c>
      <c r="DJ31" t="s">
        <v>119</v>
      </c>
      <c r="DK31" t="s">
        <v>119</v>
      </c>
      <c r="DL31" t="s">
        <v>119</v>
      </c>
    </row>
    <row r="32" spans="1:116">
      <c r="A32" t="str">
        <f>"002126"</f>
        <v>002126</v>
      </c>
      <c r="B32" t="s">
        <v>360</v>
      </c>
      <c r="C32">
        <v>1.94</v>
      </c>
      <c r="D32">
        <v>18.89</v>
      </c>
      <c r="E32">
        <v>0.36</v>
      </c>
      <c r="F32">
        <v>18.88</v>
      </c>
      <c r="G32">
        <v>18.89</v>
      </c>
      <c r="H32">
        <v>145939</v>
      </c>
      <c r="I32">
        <v>2198</v>
      </c>
      <c r="J32">
        <v>0.05</v>
      </c>
      <c r="K32">
        <v>1.94</v>
      </c>
      <c r="L32">
        <v>18.55</v>
      </c>
      <c r="M32">
        <v>19.03</v>
      </c>
      <c r="N32">
        <v>18.38</v>
      </c>
      <c r="O32">
        <v>18.53</v>
      </c>
      <c r="P32">
        <v>26.52</v>
      </c>
      <c r="Q32">
        <v>27442.71</v>
      </c>
      <c r="R32">
        <v>1.1399999999999999</v>
      </c>
      <c r="S32" t="s">
        <v>136</v>
      </c>
      <c r="T32" t="s">
        <v>324</v>
      </c>
      <c r="U32">
        <v>3.51</v>
      </c>
      <c r="V32">
        <v>18.8</v>
      </c>
      <c r="W32">
        <v>72653</v>
      </c>
      <c r="X32">
        <v>73286</v>
      </c>
      <c r="Y32">
        <v>0.99</v>
      </c>
      <c r="Z32">
        <v>363</v>
      </c>
      <c r="AA32">
        <v>177</v>
      </c>
      <c r="AB32" t="s">
        <v>119</v>
      </c>
      <c r="AC32">
        <v>21.89</v>
      </c>
      <c r="AD32">
        <v>0</v>
      </c>
      <c r="AE32" t="s">
        <v>119</v>
      </c>
      <c r="AF32" t="s">
        <v>119</v>
      </c>
      <c r="AG32">
        <v>7.53</v>
      </c>
      <c r="AH32" t="s">
        <v>361</v>
      </c>
      <c r="AI32" t="s">
        <v>362</v>
      </c>
      <c r="AJ32">
        <v>1.89</v>
      </c>
      <c r="AK32">
        <v>3948</v>
      </c>
      <c r="AL32">
        <v>37</v>
      </c>
      <c r="AM32">
        <v>5.0000000000000001E-4</v>
      </c>
      <c r="AN32">
        <v>1</v>
      </c>
      <c r="AO32">
        <v>-2.0099999999999998</v>
      </c>
      <c r="AP32">
        <v>-0.06</v>
      </c>
      <c r="AQ32">
        <v>2.94</v>
      </c>
      <c r="AR32">
        <v>8.01</v>
      </c>
      <c r="AS32">
        <v>53.2</v>
      </c>
      <c r="AT32">
        <v>2</v>
      </c>
      <c r="AU32">
        <v>2.06</v>
      </c>
      <c r="AV32" t="s">
        <v>363</v>
      </c>
      <c r="AW32">
        <v>27.64</v>
      </c>
      <c r="AX32">
        <v>38.75</v>
      </c>
      <c r="AY32">
        <v>1.29</v>
      </c>
      <c r="AZ32" t="s">
        <v>141</v>
      </c>
      <c r="BA32">
        <v>6</v>
      </c>
      <c r="BB32">
        <v>10</v>
      </c>
      <c r="BC32">
        <v>12</v>
      </c>
      <c r="BD32">
        <v>0.11</v>
      </c>
      <c r="BE32">
        <v>2.7</v>
      </c>
      <c r="BF32">
        <v>-0.81</v>
      </c>
      <c r="BG32">
        <v>1.46</v>
      </c>
      <c r="BH32">
        <v>1.83</v>
      </c>
      <c r="BI32">
        <v>-0.74</v>
      </c>
      <c r="BJ32">
        <v>2.77</v>
      </c>
      <c r="BK32">
        <v>20230826</v>
      </c>
      <c r="BL32">
        <v>20070418</v>
      </c>
      <c r="BM32">
        <v>8.01</v>
      </c>
      <c r="BN32" t="s">
        <v>119</v>
      </c>
      <c r="BO32" t="s">
        <v>119</v>
      </c>
      <c r="BP32">
        <v>153.62</v>
      </c>
      <c r="BQ32">
        <v>50.8</v>
      </c>
      <c r="BR32">
        <v>5.86</v>
      </c>
      <c r="BS32">
        <v>63.11</v>
      </c>
      <c r="BT32">
        <v>95.55</v>
      </c>
      <c r="BU32">
        <v>29.92</v>
      </c>
      <c r="BV32">
        <v>7.61</v>
      </c>
      <c r="BW32">
        <v>84.91</v>
      </c>
      <c r="BX32">
        <v>13.7</v>
      </c>
      <c r="BY32">
        <v>19.16</v>
      </c>
      <c r="BZ32">
        <v>37.950000000000003</v>
      </c>
      <c r="CA32">
        <v>0.41</v>
      </c>
      <c r="CB32">
        <v>11.68</v>
      </c>
      <c r="CC32">
        <v>52.62</v>
      </c>
      <c r="CD32">
        <v>41.81</v>
      </c>
      <c r="CE32">
        <v>3.68</v>
      </c>
      <c r="CF32">
        <v>0.12</v>
      </c>
      <c r="CG32">
        <v>3.64</v>
      </c>
      <c r="CH32">
        <v>3.24</v>
      </c>
      <c r="CI32">
        <v>2.85</v>
      </c>
      <c r="CJ32">
        <v>2.59</v>
      </c>
      <c r="CK32">
        <v>27.04</v>
      </c>
      <c r="CL32">
        <v>1.65</v>
      </c>
      <c r="CM32">
        <v>2.71</v>
      </c>
      <c r="CN32">
        <v>25229</v>
      </c>
      <c r="CO32">
        <v>28029</v>
      </c>
      <c r="CP32" t="s">
        <v>364</v>
      </c>
      <c r="CQ32">
        <v>117.1</v>
      </c>
      <c r="CR32">
        <v>36.090000000000003</v>
      </c>
      <c r="CS32">
        <v>3.05</v>
      </c>
      <c r="CT32">
        <v>91.65</v>
      </c>
      <c r="CU32">
        <v>2.88</v>
      </c>
      <c r="CV32">
        <v>0.43</v>
      </c>
      <c r="CW32" t="s">
        <v>365</v>
      </c>
      <c r="CX32">
        <v>6.19</v>
      </c>
      <c r="CY32">
        <v>1.46</v>
      </c>
      <c r="CZ32">
        <v>3.37</v>
      </c>
      <c r="DA32">
        <v>0.21</v>
      </c>
      <c r="DB32">
        <v>33.07</v>
      </c>
      <c r="DC32" t="s">
        <v>366</v>
      </c>
      <c r="DD32">
        <v>20.55</v>
      </c>
      <c r="DE32">
        <v>7</v>
      </c>
      <c r="DF32">
        <v>6.15</v>
      </c>
      <c r="DG32">
        <v>2.4</v>
      </c>
      <c r="DH32">
        <v>7911</v>
      </c>
      <c r="DI32">
        <v>2126</v>
      </c>
      <c r="DJ32" t="s">
        <v>119</v>
      </c>
      <c r="DK32" t="s">
        <v>119</v>
      </c>
      <c r="DL32" t="s">
        <v>119</v>
      </c>
    </row>
    <row r="33" spans="1:116">
      <c r="A33" t="str">
        <f>"002140"</f>
        <v>002140</v>
      </c>
      <c r="B33" t="s">
        <v>367</v>
      </c>
      <c r="C33">
        <v>0.56000000000000005</v>
      </c>
      <c r="D33">
        <v>8.94</v>
      </c>
      <c r="E33">
        <v>0.05</v>
      </c>
      <c r="F33">
        <v>8.94</v>
      </c>
      <c r="G33">
        <v>8.9499999999999993</v>
      </c>
      <c r="H33">
        <v>17957</v>
      </c>
      <c r="I33">
        <v>50</v>
      </c>
      <c r="J33">
        <v>-0.1</v>
      </c>
      <c r="K33">
        <v>0.33</v>
      </c>
      <c r="L33">
        <v>8.89</v>
      </c>
      <c r="M33">
        <v>8.9600000000000009</v>
      </c>
      <c r="N33">
        <v>8.8800000000000008</v>
      </c>
      <c r="O33">
        <v>8.89</v>
      </c>
      <c r="P33">
        <v>15.59</v>
      </c>
      <c r="Q33">
        <v>1603.11</v>
      </c>
      <c r="R33">
        <v>0.91</v>
      </c>
      <c r="S33" t="s">
        <v>368</v>
      </c>
      <c r="T33" t="s">
        <v>332</v>
      </c>
      <c r="U33">
        <v>0.9</v>
      </c>
      <c r="V33">
        <v>8.93</v>
      </c>
      <c r="W33">
        <v>7568</v>
      </c>
      <c r="X33">
        <v>10389</v>
      </c>
      <c r="Y33">
        <v>0.73</v>
      </c>
      <c r="Z33">
        <v>329</v>
      </c>
      <c r="AA33">
        <v>3034</v>
      </c>
      <c r="AB33" t="s">
        <v>119</v>
      </c>
      <c r="AC33">
        <v>3.73</v>
      </c>
      <c r="AD33">
        <v>0</v>
      </c>
      <c r="AE33" t="s">
        <v>119</v>
      </c>
      <c r="AF33" t="s">
        <v>119</v>
      </c>
      <c r="AG33">
        <v>5.38</v>
      </c>
      <c r="AH33" t="s">
        <v>369</v>
      </c>
      <c r="AI33" t="s">
        <v>370</v>
      </c>
      <c r="AJ33">
        <v>0.51</v>
      </c>
      <c r="AK33">
        <v>1240</v>
      </c>
      <c r="AL33">
        <v>14</v>
      </c>
      <c r="AM33">
        <v>2.9999999999999997E-4</v>
      </c>
      <c r="AN33">
        <v>2</v>
      </c>
      <c r="AO33">
        <v>1.6</v>
      </c>
      <c r="AP33">
        <v>1.1299999999999999</v>
      </c>
      <c r="AQ33">
        <v>0.56000000000000005</v>
      </c>
      <c r="AR33">
        <v>-1.65</v>
      </c>
      <c r="AS33">
        <v>0.34</v>
      </c>
      <c r="AT33">
        <v>1</v>
      </c>
      <c r="AU33">
        <v>0.81</v>
      </c>
      <c r="AV33" t="s">
        <v>371</v>
      </c>
      <c r="AW33">
        <v>19.23</v>
      </c>
      <c r="AX33">
        <v>21.81</v>
      </c>
      <c r="AY33">
        <v>0.7</v>
      </c>
      <c r="AZ33" t="s">
        <v>165</v>
      </c>
      <c r="BA33">
        <v>14</v>
      </c>
      <c r="BB33">
        <v>5</v>
      </c>
      <c r="BC33">
        <v>13</v>
      </c>
      <c r="BD33">
        <v>0</v>
      </c>
      <c r="BE33">
        <v>0.79</v>
      </c>
      <c r="BF33">
        <v>-0.11</v>
      </c>
      <c r="BG33">
        <v>0.45</v>
      </c>
      <c r="BH33">
        <v>0.56000000000000005</v>
      </c>
      <c r="BI33">
        <v>-0.22</v>
      </c>
      <c r="BJ33">
        <v>0.68</v>
      </c>
      <c r="BK33">
        <v>20230831</v>
      </c>
      <c r="BL33">
        <v>20070712</v>
      </c>
      <c r="BM33">
        <v>7.08</v>
      </c>
      <c r="BN33" t="s">
        <v>119</v>
      </c>
      <c r="BO33" t="s">
        <v>119</v>
      </c>
      <c r="BP33">
        <v>130.41999999999999</v>
      </c>
      <c r="BQ33">
        <v>38.44</v>
      </c>
      <c r="BR33">
        <v>2.4</v>
      </c>
      <c r="BS33">
        <v>68.69</v>
      </c>
      <c r="BT33">
        <v>94.65</v>
      </c>
      <c r="BU33">
        <v>4.79</v>
      </c>
      <c r="BV33">
        <v>3.66</v>
      </c>
      <c r="BW33">
        <v>76.72</v>
      </c>
      <c r="BX33">
        <v>31.46</v>
      </c>
      <c r="BY33">
        <v>1.63</v>
      </c>
      <c r="BZ33">
        <v>9.92</v>
      </c>
      <c r="CA33">
        <v>16.739999999999998</v>
      </c>
      <c r="CB33">
        <v>8.74</v>
      </c>
      <c r="CC33">
        <v>34.97</v>
      </c>
      <c r="CD33">
        <v>31.85</v>
      </c>
      <c r="CE33">
        <v>2.38</v>
      </c>
      <c r="CF33">
        <v>0.19</v>
      </c>
      <c r="CG33">
        <v>2.38</v>
      </c>
      <c r="CH33">
        <v>2.06</v>
      </c>
      <c r="CI33">
        <v>2.0299999999999998</v>
      </c>
      <c r="CJ33">
        <v>1.54</v>
      </c>
      <c r="CK33">
        <v>19.59</v>
      </c>
      <c r="CL33">
        <v>2.2599999999999998</v>
      </c>
      <c r="CM33">
        <v>-1.25</v>
      </c>
      <c r="CN33">
        <v>35126</v>
      </c>
      <c r="CO33">
        <v>6295</v>
      </c>
      <c r="CP33" t="s">
        <v>372</v>
      </c>
      <c r="CQ33">
        <v>23.63</v>
      </c>
      <c r="CR33">
        <v>73.599999999999994</v>
      </c>
      <c r="CS33">
        <v>1.65</v>
      </c>
      <c r="CT33">
        <v>27.98</v>
      </c>
      <c r="CU33">
        <v>1.81</v>
      </c>
      <c r="CV33">
        <v>1.1200000000000001</v>
      </c>
      <c r="CW33" t="s">
        <v>373</v>
      </c>
      <c r="CX33">
        <v>5.43</v>
      </c>
      <c r="CY33">
        <v>1.23</v>
      </c>
      <c r="CZ33">
        <v>2.77</v>
      </c>
      <c r="DA33">
        <v>0.32</v>
      </c>
      <c r="DB33">
        <v>29.47</v>
      </c>
      <c r="DC33" t="s">
        <v>374</v>
      </c>
      <c r="DD33">
        <v>8.92</v>
      </c>
      <c r="DE33">
        <v>6.81</v>
      </c>
      <c r="DF33">
        <v>5.89</v>
      </c>
      <c r="DG33">
        <v>0.92</v>
      </c>
      <c r="DH33">
        <v>1339</v>
      </c>
      <c r="DI33">
        <v>2140</v>
      </c>
      <c r="DJ33" t="s">
        <v>119</v>
      </c>
      <c r="DK33" t="s">
        <v>119</v>
      </c>
      <c r="DL33" t="s">
        <v>119</v>
      </c>
    </row>
    <row r="34" spans="1:116">
      <c r="A34" t="str">
        <f>"002182"</f>
        <v>002182</v>
      </c>
      <c r="B34" t="s">
        <v>375</v>
      </c>
      <c r="C34">
        <v>0.36</v>
      </c>
      <c r="D34">
        <v>19.78</v>
      </c>
      <c r="E34">
        <v>7.0000000000000007E-2</v>
      </c>
      <c r="F34">
        <v>19.78</v>
      </c>
      <c r="G34">
        <v>19.79</v>
      </c>
      <c r="H34">
        <v>35944</v>
      </c>
      <c r="I34">
        <v>547</v>
      </c>
      <c r="J34">
        <v>-0.04</v>
      </c>
      <c r="K34">
        <v>0.65</v>
      </c>
      <c r="L34">
        <v>19.72</v>
      </c>
      <c r="M34">
        <v>19.96</v>
      </c>
      <c r="N34">
        <v>19.649999999999999</v>
      </c>
      <c r="O34">
        <v>19.71</v>
      </c>
      <c r="P34">
        <v>57.74</v>
      </c>
      <c r="Q34">
        <v>7103.77</v>
      </c>
      <c r="R34">
        <v>0.61</v>
      </c>
      <c r="S34" t="s">
        <v>376</v>
      </c>
      <c r="T34" t="s">
        <v>154</v>
      </c>
      <c r="U34">
        <v>1.57</v>
      </c>
      <c r="V34">
        <v>19.760000000000002</v>
      </c>
      <c r="W34">
        <v>21376</v>
      </c>
      <c r="X34">
        <v>14568</v>
      </c>
      <c r="Y34">
        <v>1.47</v>
      </c>
      <c r="Z34">
        <v>138</v>
      </c>
      <c r="AA34">
        <v>10</v>
      </c>
      <c r="AB34" t="s">
        <v>119</v>
      </c>
      <c r="AC34">
        <v>8.68</v>
      </c>
      <c r="AD34">
        <v>0</v>
      </c>
      <c r="AE34" t="s">
        <v>119</v>
      </c>
      <c r="AF34" t="s">
        <v>119</v>
      </c>
      <c r="AG34">
        <v>5.57</v>
      </c>
      <c r="AH34" t="s">
        <v>377</v>
      </c>
      <c r="AI34" t="s">
        <v>378</v>
      </c>
      <c r="AJ34">
        <v>0.3</v>
      </c>
      <c r="AK34">
        <v>1914</v>
      </c>
      <c r="AL34">
        <v>19</v>
      </c>
      <c r="AM34">
        <v>2.9999999999999997E-4</v>
      </c>
      <c r="AN34">
        <v>1</v>
      </c>
      <c r="AO34">
        <v>-0.66</v>
      </c>
      <c r="AP34">
        <v>-0.36</v>
      </c>
      <c r="AQ34">
        <v>0.61</v>
      </c>
      <c r="AR34">
        <v>-9.64</v>
      </c>
      <c r="AS34">
        <v>-5.81</v>
      </c>
      <c r="AT34">
        <v>2</v>
      </c>
      <c r="AU34">
        <v>0.82</v>
      </c>
      <c r="AV34" t="s">
        <v>379</v>
      </c>
      <c r="AW34">
        <v>60.71</v>
      </c>
      <c r="AX34">
        <v>22.84</v>
      </c>
      <c r="AY34">
        <v>1.01</v>
      </c>
      <c r="AZ34" t="s">
        <v>207</v>
      </c>
      <c r="BA34">
        <v>9</v>
      </c>
      <c r="BB34">
        <v>13</v>
      </c>
      <c r="BC34">
        <v>1</v>
      </c>
      <c r="BD34">
        <v>0.05</v>
      </c>
      <c r="BE34">
        <v>1.27</v>
      </c>
      <c r="BF34">
        <v>-0.3</v>
      </c>
      <c r="BG34">
        <v>0.25</v>
      </c>
      <c r="BH34">
        <v>0.3</v>
      </c>
      <c r="BI34">
        <v>-0.9</v>
      </c>
      <c r="BJ34">
        <v>0.66</v>
      </c>
      <c r="BK34">
        <v>20230921</v>
      </c>
      <c r="BL34">
        <v>20071113</v>
      </c>
      <c r="BM34">
        <v>7.08</v>
      </c>
      <c r="BN34" t="s">
        <v>119</v>
      </c>
      <c r="BO34" t="s">
        <v>119</v>
      </c>
      <c r="BP34">
        <v>94.27</v>
      </c>
      <c r="BQ34">
        <v>39.909999999999997</v>
      </c>
      <c r="BR34">
        <v>6.88</v>
      </c>
      <c r="BS34">
        <v>50.37</v>
      </c>
      <c r="BT34">
        <v>36.6</v>
      </c>
      <c r="BU34">
        <v>28.79</v>
      </c>
      <c r="BV34">
        <v>2.91</v>
      </c>
      <c r="BW34">
        <v>37.43</v>
      </c>
      <c r="BX34">
        <v>3.38</v>
      </c>
      <c r="BY34">
        <v>12.25</v>
      </c>
      <c r="BZ34">
        <v>14.83</v>
      </c>
      <c r="CA34">
        <v>0.28999999999999998</v>
      </c>
      <c r="CB34">
        <v>6.08</v>
      </c>
      <c r="CC34">
        <v>35.33</v>
      </c>
      <c r="CD34">
        <v>31.19</v>
      </c>
      <c r="CE34">
        <v>1.43</v>
      </c>
      <c r="CF34">
        <v>-0.13</v>
      </c>
      <c r="CG34">
        <v>1.45</v>
      </c>
      <c r="CH34">
        <v>1.39</v>
      </c>
      <c r="CI34">
        <v>1.21</v>
      </c>
      <c r="CJ34">
        <v>1.1100000000000001</v>
      </c>
      <c r="CK34">
        <v>25.56</v>
      </c>
      <c r="CL34">
        <v>2.94</v>
      </c>
      <c r="CM34">
        <v>0.51</v>
      </c>
      <c r="CN34">
        <v>42439</v>
      </c>
      <c r="CO34">
        <v>10310</v>
      </c>
      <c r="CP34" t="s">
        <v>380</v>
      </c>
      <c r="CQ34">
        <v>-75.86</v>
      </c>
      <c r="CR34">
        <v>-28.85</v>
      </c>
      <c r="CS34">
        <v>3.2</v>
      </c>
      <c r="CT34">
        <v>47.67</v>
      </c>
      <c r="CU34">
        <v>3.97</v>
      </c>
      <c r="CV34">
        <v>0.46</v>
      </c>
      <c r="CW34" t="s">
        <v>381</v>
      </c>
      <c r="CX34">
        <v>6.17</v>
      </c>
      <c r="CY34">
        <v>0.86</v>
      </c>
      <c r="CZ34">
        <v>3.61</v>
      </c>
      <c r="DA34">
        <v>0.41</v>
      </c>
      <c r="DB34">
        <v>42.33</v>
      </c>
      <c r="DC34" t="s">
        <v>382</v>
      </c>
      <c r="DD34">
        <v>11.72</v>
      </c>
      <c r="DE34">
        <v>4.04</v>
      </c>
      <c r="DF34">
        <v>3.94</v>
      </c>
      <c r="DG34">
        <v>1.49</v>
      </c>
      <c r="DH34">
        <v>3888</v>
      </c>
      <c r="DI34">
        <v>2182</v>
      </c>
      <c r="DJ34" t="s">
        <v>119</v>
      </c>
      <c r="DK34" t="s">
        <v>119</v>
      </c>
      <c r="DL34" t="s">
        <v>119</v>
      </c>
    </row>
    <row r="35" spans="1:116">
      <c r="A35" t="str">
        <f>"002221"</f>
        <v>002221</v>
      </c>
      <c r="B35" t="s">
        <v>383</v>
      </c>
      <c r="C35">
        <v>0.3</v>
      </c>
      <c r="D35">
        <v>10</v>
      </c>
      <c r="E35">
        <v>0.03</v>
      </c>
      <c r="F35">
        <v>9.99</v>
      </c>
      <c r="G35">
        <v>10</v>
      </c>
      <c r="H35">
        <v>80787</v>
      </c>
      <c r="I35">
        <v>4523</v>
      </c>
      <c r="J35">
        <v>0.3</v>
      </c>
      <c r="K35">
        <v>0.55000000000000004</v>
      </c>
      <c r="L35">
        <v>10.02</v>
      </c>
      <c r="M35">
        <v>10.1</v>
      </c>
      <c r="N35">
        <v>9.82</v>
      </c>
      <c r="O35">
        <v>9.9700000000000006</v>
      </c>
      <c r="P35">
        <v>91.42</v>
      </c>
      <c r="Q35">
        <v>8039.04</v>
      </c>
      <c r="R35">
        <v>1.44</v>
      </c>
      <c r="S35" t="s">
        <v>384</v>
      </c>
      <c r="T35" t="s">
        <v>154</v>
      </c>
      <c r="U35">
        <v>2.81</v>
      </c>
      <c r="V35">
        <v>9.9499999999999993</v>
      </c>
      <c r="W35">
        <v>41073</v>
      </c>
      <c r="X35">
        <v>39714</v>
      </c>
      <c r="Y35">
        <v>1.03</v>
      </c>
      <c r="Z35">
        <v>406</v>
      </c>
      <c r="AA35">
        <v>560</v>
      </c>
      <c r="AB35" t="s">
        <v>119</v>
      </c>
      <c r="AC35">
        <v>15.23</v>
      </c>
      <c r="AD35">
        <v>0</v>
      </c>
      <c r="AE35" t="s">
        <v>119</v>
      </c>
      <c r="AF35" t="s">
        <v>119</v>
      </c>
      <c r="AG35">
        <v>14.61</v>
      </c>
      <c r="AH35" t="s">
        <v>385</v>
      </c>
      <c r="AI35" t="s">
        <v>386</v>
      </c>
      <c r="AJ35">
        <v>0.25</v>
      </c>
      <c r="AK35">
        <v>2105</v>
      </c>
      <c r="AL35">
        <v>38</v>
      </c>
      <c r="AM35">
        <v>2.9999999999999997E-4</v>
      </c>
      <c r="AN35">
        <v>2</v>
      </c>
      <c r="AO35">
        <v>0.1</v>
      </c>
      <c r="AP35">
        <v>0</v>
      </c>
      <c r="AQ35">
        <v>-4.67</v>
      </c>
      <c r="AR35">
        <v>16.55</v>
      </c>
      <c r="AS35">
        <v>31.06</v>
      </c>
      <c r="AT35">
        <v>1</v>
      </c>
      <c r="AU35">
        <v>0.91</v>
      </c>
      <c r="AV35" t="s">
        <v>387</v>
      </c>
      <c r="AW35" t="s">
        <v>119</v>
      </c>
      <c r="AX35">
        <v>369.62</v>
      </c>
      <c r="AY35">
        <v>0.28000000000000003</v>
      </c>
      <c r="AZ35" t="s">
        <v>141</v>
      </c>
      <c r="BA35">
        <v>4</v>
      </c>
      <c r="BB35">
        <v>12</v>
      </c>
      <c r="BC35">
        <v>8</v>
      </c>
      <c r="BD35">
        <v>0.5</v>
      </c>
      <c r="BE35">
        <v>1.3</v>
      </c>
      <c r="BF35">
        <v>-1.5</v>
      </c>
      <c r="BG35">
        <v>-0.2</v>
      </c>
      <c r="BH35">
        <v>-0.2</v>
      </c>
      <c r="BI35">
        <v>-0.99</v>
      </c>
      <c r="BJ35">
        <v>1.83</v>
      </c>
      <c r="BK35">
        <v>20230824</v>
      </c>
      <c r="BL35">
        <v>20080306</v>
      </c>
      <c r="BM35">
        <v>15.76</v>
      </c>
      <c r="BN35" t="s">
        <v>119</v>
      </c>
      <c r="BO35" t="s">
        <v>119</v>
      </c>
      <c r="BP35">
        <v>405.05</v>
      </c>
      <c r="BQ35">
        <v>105.2</v>
      </c>
      <c r="BR35">
        <v>17.27</v>
      </c>
      <c r="BS35">
        <v>69.77</v>
      </c>
      <c r="BT35">
        <v>191.66</v>
      </c>
      <c r="BU35">
        <v>110.1</v>
      </c>
      <c r="BV35">
        <v>14.31</v>
      </c>
      <c r="BW35">
        <v>172.68</v>
      </c>
      <c r="BX35">
        <v>75.650000000000006</v>
      </c>
      <c r="BY35">
        <v>40.28</v>
      </c>
      <c r="BZ35">
        <v>40</v>
      </c>
      <c r="CA35">
        <v>2.86</v>
      </c>
      <c r="CB35">
        <v>31.59</v>
      </c>
      <c r="CC35">
        <v>142.13</v>
      </c>
      <c r="CD35">
        <v>136.35</v>
      </c>
      <c r="CE35">
        <v>0.9</v>
      </c>
      <c r="CF35">
        <v>0.11</v>
      </c>
      <c r="CG35">
        <v>1.1399999999999999</v>
      </c>
      <c r="CH35">
        <v>0.98</v>
      </c>
      <c r="CI35">
        <v>0.86</v>
      </c>
      <c r="CJ35">
        <v>0.49</v>
      </c>
      <c r="CK35">
        <v>54.36</v>
      </c>
      <c r="CL35">
        <v>12.73</v>
      </c>
      <c r="CM35">
        <v>-5.71</v>
      </c>
      <c r="CN35">
        <v>39344</v>
      </c>
      <c r="CO35">
        <v>22552</v>
      </c>
      <c r="CP35" t="s">
        <v>388</v>
      </c>
      <c r="CQ35">
        <v>-40.92</v>
      </c>
      <c r="CR35">
        <v>-6.44</v>
      </c>
      <c r="CS35">
        <v>1.5</v>
      </c>
      <c r="CT35">
        <v>12.38</v>
      </c>
      <c r="CU35">
        <v>1.1100000000000001</v>
      </c>
      <c r="CV35">
        <v>0</v>
      </c>
      <c r="CW35" t="s">
        <v>200</v>
      </c>
      <c r="CX35">
        <v>6.67</v>
      </c>
      <c r="CY35">
        <v>2</v>
      </c>
      <c r="CZ35">
        <v>3.45</v>
      </c>
      <c r="DA35">
        <v>0.81</v>
      </c>
      <c r="DB35">
        <v>25.97</v>
      </c>
      <c r="DC35" t="s">
        <v>389</v>
      </c>
      <c r="DD35">
        <v>4.07</v>
      </c>
      <c r="DE35">
        <v>0.63</v>
      </c>
      <c r="DF35">
        <v>0.69</v>
      </c>
      <c r="DG35">
        <v>0.16</v>
      </c>
      <c r="DH35">
        <v>1923</v>
      </c>
      <c r="DI35">
        <v>2221</v>
      </c>
      <c r="DJ35" t="s">
        <v>119</v>
      </c>
      <c r="DK35" t="s">
        <v>119</v>
      </c>
      <c r="DL35" t="s">
        <v>119</v>
      </c>
    </row>
    <row r="36" spans="1:116">
      <c r="A36" t="str">
        <f>"002249"</f>
        <v>002249</v>
      </c>
      <c r="B36" t="s">
        <v>390</v>
      </c>
      <c r="C36">
        <v>0.56999999999999995</v>
      </c>
      <c r="D36">
        <v>5.27</v>
      </c>
      <c r="E36">
        <v>0.03</v>
      </c>
      <c r="F36">
        <v>5.27</v>
      </c>
      <c r="G36">
        <v>5.28</v>
      </c>
      <c r="H36">
        <v>114855</v>
      </c>
      <c r="I36">
        <v>1352</v>
      </c>
      <c r="J36">
        <v>0</v>
      </c>
      <c r="K36">
        <v>0.65</v>
      </c>
      <c r="L36">
        <v>5.25</v>
      </c>
      <c r="M36">
        <v>5.29</v>
      </c>
      <c r="N36">
        <v>5.22</v>
      </c>
      <c r="O36">
        <v>5.24</v>
      </c>
      <c r="P36">
        <v>16.27</v>
      </c>
      <c r="Q36">
        <v>6042.51</v>
      </c>
      <c r="R36">
        <v>0.81</v>
      </c>
      <c r="S36" t="s">
        <v>391</v>
      </c>
      <c r="T36" t="s">
        <v>146</v>
      </c>
      <c r="U36">
        <v>1.34</v>
      </c>
      <c r="V36">
        <v>5.26</v>
      </c>
      <c r="W36">
        <v>57106</v>
      </c>
      <c r="X36">
        <v>57749</v>
      </c>
      <c r="Y36">
        <v>0.99</v>
      </c>
      <c r="Z36">
        <v>826</v>
      </c>
      <c r="AA36">
        <v>159</v>
      </c>
      <c r="AB36" t="s">
        <v>119</v>
      </c>
      <c r="AC36">
        <v>11.18</v>
      </c>
      <c r="AD36">
        <v>0</v>
      </c>
      <c r="AE36" t="s">
        <v>119</v>
      </c>
      <c r="AF36" t="s">
        <v>119</v>
      </c>
      <c r="AG36">
        <v>17.809999999999999</v>
      </c>
      <c r="AH36" t="s">
        <v>392</v>
      </c>
      <c r="AI36" t="s">
        <v>393</v>
      </c>
      <c r="AJ36">
        <v>0.52</v>
      </c>
      <c r="AK36">
        <v>2596</v>
      </c>
      <c r="AL36">
        <v>44</v>
      </c>
      <c r="AM36">
        <v>2.0000000000000001E-4</v>
      </c>
      <c r="AN36">
        <v>2</v>
      </c>
      <c r="AO36">
        <v>0.19</v>
      </c>
      <c r="AP36">
        <v>0.38</v>
      </c>
      <c r="AQ36">
        <v>-2.95</v>
      </c>
      <c r="AR36">
        <v>-7.05</v>
      </c>
      <c r="AS36">
        <v>4.57</v>
      </c>
      <c r="AT36">
        <v>0</v>
      </c>
      <c r="AU36">
        <v>0.74</v>
      </c>
      <c r="AV36" t="s">
        <v>394</v>
      </c>
      <c r="AW36">
        <v>25.55</v>
      </c>
      <c r="AX36">
        <v>29.34</v>
      </c>
      <c r="AY36">
        <v>0.81</v>
      </c>
      <c r="AZ36" t="s">
        <v>141</v>
      </c>
      <c r="BA36">
        <v>9</v>
      </c>
      <c r="BB36">
        <v>1</v>
      </c>
      <c r="BC36">
        <v>11</v>
      </c>
      <c r="BD36">
        <v>0.19</v>
      </c>
      <c r="BE36">
        <v>0.95</v>
      </c>
      <c r="BF36">
        <v>-0.38</v>
      </c>
      <c r="BG36">
        <v>0.38</v>
      </c>
      <c r="BH36">
        <v>0.38</v>
      </c>
      <c r="BI36">
        <v>-0.38</v>
      </c>
      <c r="BJ36">
        <v>0.96</v>
      </c>
      <c r="BK36">
        <v>20230911</v>
      </c>
      <c r="BL36">
        <v>20080619</v>
      </c>
      <c r="BM36">
        <v>23.91</v>
      </c>
      <c r="BN36" t="s">
        <v>119</v>
      </c>
      <c r="BO36" t="s">
        <v>119</v>
      </c>
      <c r="BP36">
        <v>154.09</v>
      </c>
      <c r="BQ36">
        <v>86.1</v>
      </c>
      <c r="BR36">
        <v>1.17</v>
      </c>
      <c r="BS36">
        <v>43.37</v>
      </c>
      <c r="BT36">
        <v>89.78</v>
      </c>
      <c r="BU36">
        <v>17</v>
      </c>
      <c r="BV36">
        <v>5.33</v>
      </c>
      <c r="BW36">
        <v>55.88</v>
      </c>
      <c r="BX36">
        <v>23.27</v>
      </c>
      <c r="BY36">
        <v>19.940000000000001</v>
      </c>
      <c r="BZ36">
        <v>26.82</v>
      </c>
      <c r="CA36">
        <v>0.32</v>
      </c>
      <c r="CB36">
        <v>55.03</v>
      </c>
      <c r="CC36">
        <v>56.01</v>
      </c>
      <c r="CD36">
        <v>44.34</v>
      </c>
      <c r="CE36">
        <v>4.6399999999999997</v>
      </c>
      <c r="CF36">
        <v>0.57999999999999996</v>
      </c>
      <c r="CG36">
        <v>4.66</v>
      </c>
      <c r="CH36">
        <v>4.04</v>
      </c>
      <c r="CI36">
        <v>3.87</v>
      </c>
      <c r="CJ36">
        <v>3.46</v>
      </c>
      <c r="CK36">
        <v>3.95</v>
      </c>
      <c r="CL36">
        <v>8.35</v>
      </c>
      <c r="CM36">
        <v>-1.7</v>
      </c>
      <c r="CN36">
        <v>120956</v>
      </c>
      <c r="CO36">
        <v>12903</v>
      </c>
      <c r="CP36" t="s">
        <v>395</v>
      </c>
      <c r="CQ36">
        <v>19.55</v>
      </c>
      <c r="CR36">
        <v>1.72</v>
      </c>
      <c r="CS36">
        <v>1.46</v>
      </c>
      <c r="CT36">
        <v>15.09</v>
      </c>
      <c r="CU36">
        <v>2.25</v>
      </c>
      <c r="CV36">
        <v>3.04</v>
      </c>
      <c r="CW36" t="s">
        <v>396</v>
      </c>
      <c r="CX36">
        <v>3.61</v>
      </c>
      <c r="CY36">
        <v>2.2999999999999998</v>
      </c>
      <c r="CZ36">
        <v>0.17</v>
      </c>
      <c r="DA36">
        <v>0.35</v>
      </c>
      <c r="DB36">
        <v>55.87</v>
      </c>
      <c r="DC36" t="s">
        <v>397</v>
      </c>
      <c r="DD36">
        <v>20.84</v>
      </c>
      <c r="DE36">
        <v>8.2799999999999994</v>
      </c>
      <c r="DF36">
        <v>7.22</v>
      </c>
      <c r="DG36">
        <v>2.69</v>
      </c>
      <c r="DH36">
        <v>11698</v>
      </c>
      <c r="DI36">
        <v>2249</v>
      </c>
      <c r="DJ36" t="s">
        <v>119</v>
      </c>
      <c r="DK36" t="s">
        <v>119</v>
      </c>
      <c r="DL36" t="s">
        <v>119</v>
      </c>
    </row>
    <row r="37" spans="1:116">
      <c r="A37" t="str">
        <f>"002255"</f>
        <v>002255</v>
      </c>
      <c r="B37" t="s">
        <v>398</v>
      </c>
      <c r="C37">
        <v>1.34</v>
      </c>
      <c r="D37">
        <v>5.29</v>
      </c>
      <c r="E37">
        <v>7.0000000000000007E-2</v>
      </c>
      <c r="F37">
        <v>5.28</v>
      </c>
      <c r="G37">
        <v>5.29</v>
      </c>
      <c r="H37">
        <v>66720</v>
      </c>
      <c r="I37">
        <v>1434</v>
      </c>
      <c r="J37">
        <v>0</v>
      </c>
      <c r="K37">
        <v>1.03</v>
      </c>
      <c r="L37">
        <v>5.24</v>
      </c>
      <c r="M37">
        <v>5.3</v>
      </c>
      <c r="N37">
        <v>5.22</v>
      </c>
      <c r="O37">
        <v>5.22</v>
      </c>
      <c r="P37">
        <v>14.06</v>
      </c>
      <c r="Q37">
        <v>3518.72</v>
      </c>
      <c r="R37">
        <v>1.19</v>
      </c>
      <c r="S37" t="s">
        <v>399</v>
      </c>
      <c r="T37" t="s">
        <v>154</v>
      </c>
      <c r="U37">
        <v>1.53</v>
      </c>
      <c r="V37">
        <v>5.27</v>
      </c>
      <c r="W37">
        <v>32983</v>
      </c>
      <c r="X37">
        <v>33737</v>
      </c>
      <c r="Y37">
        <v>0.98</v>
      </c>
      <c r="Z37">
        <v>252</v>
      </c>
      <c r="AA37">
        <v>346</v>
      </c>
      <c r="AB37" t="s">
        <v>119</v>
      </c>
      <c r="AC37">
        <v>12.84</v>
      </c>
      <c r="AD37">
        <v>0</v>
      </c>
      <c r="AE37" t="s">
        <v>119</v>
      </c>
      <c r="AF37" t="s">
        <v>119</v>
      </c>
      <c r="AG37">
        <v>6.49</v>
      </c>
      <c r="AH37" t="s">
        <v>400</v>
      </c>
      <c r="AI37" t="s">
        <v>401</v>
      </c>
      <c r="AJ37">
        <v>1.29</v>
      </c>
      <c r="AK37">
        <v>1772</v>
      </c>
      <c r="AL37">
        <v>38</v>
      </c>
      <c r="AM37">
        <v>5.9999999999999995E-4</v>
      </c>
      <c r="AN37">
        <v>3</v>
      </c>
      <c r="AO37">
        <v>0.57999999999999996</v>
      </c>
      <c r="AP37">
        <v>2.92</v>
      </c>
      <c r="AQ37">
        <v>-0.75</v>
      </c>
      <c r="AR37">
        <v>-9.8800000000000008</v>
      </c>
      <c r="AS37">
        <v>15.75</v>
      </c>
      <c r="AT37">
        <v>0</v>
      </c>
      <c r="AU37">
        <v>1.08</v>
      </c>
      <c r="AV37" t="s">
        <v>402</v>
      </c>
      <c r="AW37">
        <v>12.5</v>
      </c>
      <c r="AX37">
        <v>13.06</v>
      </c>
      <c r="AY37">
        <v>0.61</v>
      </c>
      <c r="AZ37" t="s">
        <v>247</v>
      </c>
      <c r="BA37">
        <v>9</v>
      </c>
      <c r="BB37">
        <v>1</v>
      </c>
      <c r="BC37">
        <v>10</v>
      </c>
      <c r="BD37">
        <v>0.38</v>
      </c>
      <c r="BE37">
        <v>1.53</v>
      </c>
      <c r="BF37">
        <v>0</v>
      </c>
      <c r="BG37">
        <v>0.96</v>
      </c>
      <c r="BH37">
        <v>0.95</v>
      </c>
      <c r="BI37">
        <v>-0.19</v>
      </c>
      <c r="BJ37">
        <v>1.34</v>
      </c>
      <c r="BK37">
        <v>20230807</v>
      </c>
      <c r="BL37">
        <v>20080625</v>
      </c>
      <c r="BM37">
        <v>8.42</v>
      </c>
      <c r="BN37" t="s">
        <v>119</v>
      </c>
      <c r="BO37" t="s">
        <v>119</v>
      </c>
      <c r="BP37">
        <v>60.51</v>
      </c>
      <c r="BQ37">
        <v>35.11</v>
      </c>
      <c r="BR37">
        <v>0.59</v>
      </c>
      <c r="BS37">
        <v>40.99</v>
      </c>
      <c r="BT37">
        <v>41.42</v>
      </c>
      <c r="BU37">
        <v>11.63</v>
      </c>
      <c r="BV37">
        <v>1.46</v>
      </c>
      <c r="BW37">
        <v>23.12</v>
      </c>
      <c r="BX37">
        <v>9.41</v>
      </c>
      <c r="BY37">
        <v>15.09</v>
      </c>
      <c r="BZ37">
        <v>9.23</v>
      </c>
      <c r="CA37">
        <v>13.88</v>
      </c>
      <c r="CB37">
        <v>23.41</v>
      </c>
      <c r="CC37">
        <v>12.6</v>
      </c>
      <c r="CD37">
        <v>9.41</v>
      </c>
      <c r="CE37">
        <v>1.9</v>
      </c>
      <c r="CF37">
        <v>0</v>
      </c>
      <c r="CG37">
        <v>1.88</v>
      </c>
      <c r="CH37">
        <v>1.6</v>
      </c>
      <c r="CI37">
        <v>1.58</v>
      </c>
      <c r="CJ37">
        <v>1.52</v>
      </c>
      <c r="CK37">
        <v>3.33</v>
      </c>
      <c r="CL37">
        <v>0.49</v>
      </c>
      <c r="CM37">
        <v>0.41</v>
      </c>
      <c r="CN37">
        <v>42424</v>
      </c>
      <c r="CO37">
        <v>14566</v>
      </c>
      <c r="CP37" t="s">
        <v>403</v>
      </c>
      <c r="CQ37">
        <v>10.5</v>
      </c>
      <c r="CR37">
        <v>20.420000000000002</v>
      </c>
      <c r="CS37">
        <v>1.22</v>
      </c>
      <c r="CT37">
        <v>90.87</v>
      </c>
      <c r="CU37">
        <v>3.54</v>
      </c>
      <c r="CV37">
        <v>0</v>
      </c>
      <c r="CW37" t="s">
        <v>381</v>
      </c>
      <c r="CX37">
        <v>4.34</v>
      </c>
      <c r="CY37">
        <v>2.78</v>
      </c>
      <c r="CZ37">
        <v>0.4</v>
      </c>
      <c r="DA37">
        <v>0.06</v>
      </c>
      <c r="DB37">
        <v>58.03</v>
      </c>
      <c r="DC37" t="s">
        <v>404</v>
      </c>
      <c r="DD37">
        <v>25.29</v>
      </c>
      <c r="DE37">
        <v>15.12</v>
      </c>
      <c r="DF37">
        <v>12.7</v>
      </c>
      <c r="DG37">
        <v>0.55000000000000004</v>
      </c>
      <c r="DH37">
        <v>1302</v>
      </c>
      <c r="DI37">
        <v>2255</v>
      </c>
      <c r="DJ37" t="s">
        <v>119</v>
      </c>
      <c r="DK37" t="s">
        <v>119</v>
      </c>
      <c r="DL37" t="s">
        <v>119</v>
      </c>
    </row>
    <row r="38" spans="1:116">
      <c r="A38" t="str">
        <f>"002274"</f>
        <v>002274</v>
      </c>
      <c r="B38" t="s">
        <v>405</v>
      </c>
      <c r="C38">
        <v>0.43</v>
      </c>
      <c r="D38">
        <v>7.07</v>
      </c>
      <c r="E38">
        <v>0.03</v>
      </c>
      <c r="F38">
        <v>7.06</v>
      </c>
      <c r="G38">
        <v>7.07</v>
      </c>
      <c r="H38">
        <v>34060</v>
      </c>
      <c r="I38">
        <v>1072</v>
      </c>
      <c r="J38">
        <v>-0.13</v>
      </c>
      <c r="K38">
        <v>0.36</v>
      </c>
      <c r="L38">
        <v>7.03</v>
      </c>
      <c r="M38">
        <v>7.1</v>
      </c>
      <c r="N38">
        <v>7.02</v>
      </c>
      <c r="O38">
        <v>7.04</v>
      </c>
      <c r="P38">
        <v>9.94</v>
      </c>
      <c r="Q38">
        <v>2408.06</v>
      </c>
      <c r="R38">
        <v>0.83</v>
      </c>
      <c r="S38" t="s">
        <v>406</v>
      </c>
      <c r="T38" t="s">
        <v>154</v>
      </c>
      <c r="U38">
        <v>1.1399999999999999</v>
      </c>
      <c r="V38">
        <v>7.07</v>
      </c>
      <c r="W38">
        <v>20105</v>
      </c>
      <c r="X38">
        <v>13955</v>
      </c>
      <c r="Y38">
        <v>1.44</v>
      </c>
      <c r="Z38">
        <v>1470</v>
      </c>
      <c r="AA38">
        <v>661</v>
      </c>
      <c r="AB38" t="s">
        <v>119</v>
      </c>
      <c r="AC38">
        <v>25.03</v>
      </c>
      <c r="AD38">
        <v>0.01</v>
      </c>
      <c r="AE38" t="s">
        <v>119</v>
      </c>
      <c r="AF38" t="s">
        <v>119</v>
      </c>
      <c r="AG38">
        <v>9.3800000000000008</v>
      </c>
      <c r="AH38" t="s">
        <v>407</v>
      </c>
      <c r="AI38" t="s">
        <v>408</v>
      </c>
      <c r="AJ38">
        <v>0.37</v>
      </c>
      <c r="AK38">
        <v>1468</v>
      </c>
      <c r="AL38">
        <v>23</v>
      </c>
      <c r="AM38">
        <v>2.0000000000000001E-4</v>
      </c>
      <c r="AN38">
        <v>2</v>
      </c>
      <c r="AO38">
        <v>0.14000000000000001</v>
      </c>
      <c r="AP38">
        <v>-0.84</v>
      </c>
      <c r="AQ38">
        <v>1.87</v>
      </c>
      <c r="AR38">
        <v>-6.85</v>
      </c>
      <c r="AS38">
        <v>1.1499999999999999</v>
      </c>
      <c r="AT38">
        <v>0</v>
      </c>
      <c r="AU38">
        <v>0.61</v>
      </c>
      <c r="AV38" t="s">
        <v>409</v>
      </c>
      <c r="AW38">
        <v>13.19</v>
      </c>
      <c r="AX38">
        <v>7.69</v>
      </c>
      <c r="AY38">
        <v>0.62</v>
      </c>
      <c r="AZ38" t="s">
        <v>141</v>
      </c>
      <c r="BA38">
        <v>9</v>
      </c>
      <c r="BB38">
        <v>5</v>
      </c>
      <c r="BC38">
        <v>13</v>
      </c>
      <c r="BD38">
        <v>-0.14000000000000001</v>
      </c>
      <c r="BE38">
        <v>0.85</v>
      </c>
      <c r="BF38">
        <v>-0.28000000000000003</v>
      </c>
      <c r="BG38">
        <v>0.43</v>
      </c>
      <c r="BH38">
        <v>0.56999999999999995</v>
      </c>
      <c r="BI38">
        <v>-0.42</v>
      </c>
      <c r="BJ38">
        <v>0.71</v>
      </c>
      <c r="BK38">
        <v>20230823</v>
      </c>
      <c r="BL38">
        <v>20080925</v>
      </c>
      <c r="BM38">
        <v>9.52</v>
      </c>
      <c r="BN38" t="s">
        <v>119</v>
      </c>
      <c r="BO38" t="s">
        <v>119</v>
      </c>
      <c r="BP38">
        <v>79.56</v>
      </c>
      <c r="BQ38">
        <v>50.66</v>
      </c>
      <c r="BR38">
        <v>0.87</v>
      </c>
      <c r="BS38">
        <v>35.22</v>
      </c>
      <c r="BT38">
        <v>30.88</v>
      </c>
      <c r="BU38">
        <v>35.28</v>
      </c>
      <c r="BV38">
        <v>1.74</v>
      </c>
      <c r="BW38">
        <v>27.46</v>
      </c>
      <c r="BX38">
        <v>4.84</v>
      </c>
      <c r="BY38">
        <v>6.12</v>
      </c>
      <c r="BZ38">
        <v>1.54</v>
      </c>
      <c r="CA38">
        <v>2.1800000000000002</v>
      </c>
      <c r="CB38">
        <v>12.79</v>
      </c>
      <c r="CC38">
        <v>41.18</v>
      </c>
      <c r="CD38">
        <v>34.78</v>
      </c>
      <c r="CE38">
        <v>4.46</v>
      </c>
      <c r="CF38">
        <v>0.39</v>
      </c>
      <c r="CG38">
        <v>4.45</v>
      </c>
      <c r="CH38">
        <v>3.32</v>
      </c>
      <c r="CI38">
        <v>3.39</v>
      </c>
      <c r="CJ38">
        <v>2.91</v>
      </c>
      <c r="CK38">
        <v>24.51</v>
      </c>
      <c r="CL38">
        <v>1.68</v>
      </c>
      <c r="CM38">
        <v>-1.28</v>
      </c>
      <c r="CN38">
        <v>66377</v>
      </c>
      <c r="CO38">
        <v>8477</v>
      </c>
      <c r="CP38" t="s">
        <v>410</v>
      </c>
      <c r="CQ38">
        <v>-51.8</v>
      </c>
      <c r="CR38">
        <v>-19.23</v>
      </c>
      <c r="CS38">
        <v>1.33</v>
      </c>
      <c r="CT38">
        <v>40.08</v>
      </c>
      <c r="CU38">
        <v>1.64</v>
      </c>
      <c r="CV38">
        <v>4.26</v>
      </c>
      <c r="CW38" t="s">
        <v>365</v>
      </c>
      <c r="CX38">
        <v>5.32</v>
      </c>
      <c r="CY38">
        <v>1.34</v>
      </c>
      <c r="CZ38">
        <v>2.57</v>
      </c>
      <c r="DA38">
        <v>0.18</v>
      </c>
      <c r="DB38">
        <v>63.68</v>
      </c>
      <c r="DC38" t="s">
        <v>411</v>
      </c>
      <c r="DD38">
        <v>15.53</v>
      </c>
      <c r="DE38">
        <v>10.83</v>
      </c>
      <c r="DF38">
        <v>8.06</v>
      </c>
      <c r="DG38">
        <v>0.3</v>
      </c>
      <c r="DH38">
        <v>3141</v>
      </c>
      <c r="DI38">
        <v>2274</v>
      </c>
      <c r="DJ38" t="s">
        <v>119</v>
      </c>
      <c r="DK38" t="s">
        <v>119</v>
      </c>
      <c r="DL38" t="s">
        <v>119</v>
      </c>
    </row>
    <row r="39" spans="1:116">
      <c r="A39" t="str">
        <f>"002325"</f>
        <v>002325</v>
      </c>
      <c r="B39" t="s">
        <v>412</v>
      </c>
      <c r="C39">
        <v>2.63</v>
      </c>
      <c r="D39">
        <v>1.56</v>
      </c>
      <c r="E39">
        <v>0.04</v>
      </c>
      <c r="F39">
        <v>1.55</v>
      </c>
      <c r="G39">
        <v>1.56</v>
      </c>
      <c r="H39">
        <v>220437</v>
      </c>
      <c r="I39">
        <v>2200</v>
      </c>
      <c r="J39">
        <v>0</v>
      </c>
      <c r="K39">
        <v>1.53</v>
      </c>
      <c r="L39">
        <v>1.52</v>
      </c>
      <c r="M39">
        <v>1.57</v>
      </c>
      <c r="N39">
        <v>1.52</v>
      </c>
      <c r="O39">
        <v>1.52</v>
      </c>
      <c r="P39" t="s">
        <v>119</v>
      </c>
      <c r="Q39">
        <v>3415.86</v>
      </c>
      <c r="R39">
        <v>1.58</v>
      </c>
      <c r="S39" t="s">
        <v>413</v>
      </c>
      <c r="T39" t="s">
        <v>118</v>
      </c>
      <c r="U39">
        <v>3.29</v>
      </c>
      <c r="V39">
        <v>1.55</v>
      </c>
      <c r="W39">
        <v>92504</v>
      </c>
      <c r="X39">
        <v>127933</v>
      </c>
      <c r="Y39">
        <v>0.72</v>
      </c>
      <c r="Z39">
        <v>7838</v>
      </c>
      <c r="AA39">
        <v>2806</v>
      </c>
      <c r="AB39" t="s">
        <v>119</v>
      </c>
      <c r="AC39">
        <v>27.33</v>
      </c>
      <c r="AD39">
        <v>0.01</v>
      </c>
      <c r="AE39" t="s">
        <v>119</v>
      </c>
      <c r="AF39" t="s">
        <v>119</v>
      </c>
      <c r="AG39">
        <v>14.39</v>
      </c>
      <c r="AH39" t="s">
        <v>414</v>
      </c>
      <c r="AI39" t="s">
        <v>415</v>
      </c>
      <c r="AJ39">
        <v>2.58</v>
      </c>
      <c r="AK39">
        <v>1470</v>
      </c>
      <c r="AL39">
        <v>150</v>
      </c>
      <c r="AM39">
        <v>1E-3</v>
      </c>
      <c r="AN39">
        <v>1</v>
      </c>
      <c r="AO39">
        <v>0</v>
      </c>
      <c r="AP39">
        <v>1.3</v>
      </c>
      <c r="AQ39">
        <v>-3.7</v>
      </c>
      <c r="AR39">
        <v>5.4</v>
      </c>
      <c r="AS39">
        <v>-20</v>
      </c>
      <c r="AT39">
        <v>3</v>
      </c>
      <c r="AU39">
        <v>1.64</v>
      </c>
      <c r="AV39" t="s">
        <v>416</v>
      </c>
      <c r="AW39" t="s">
        <v>119</v>
      </c>
      <c r="AX39" t="s">
        <v>119</v>
      </c>
      <c r="AY39">
        <v>1.2</v>
      </c>
      <c r="AZ39" t="s">
        <v>122</v>
      </c>
      <c r="BA39">
        <v>1</v>
      </c>
      <c r="BB39">
        <v>13</v>
      </c>
      <c r="BC39">
        <v>9</v>
      </c>
      <c r="BD39">
        <v>0</v>
      </c>
      <c r="BE39">
        <v>3.29</v>
      </c>
      <c r="BF39">
        <v>0</v>
      </c>
      <c r="BG39">
        <v>1.97</v>
      </c>
      <c r="BH39">
        <v>2.63</v>
      </c>
      <c r="BI39">
        <v>-0.64</v>
      </c>
      <c r="BJ39">
        <v>2.63</v>
      </c>
      <c r="BK39">
        <v>20230831</v>
      </c>
      <c r="BL39">
        <v>20091222</v>
      </c>
      <c r="BM39">
        <v>17.57</v>
      </c>
      <c r="BN39" t="s">
        <v>119</v>
      </c>
      <c r="BO39" t="s">
        <v>119</v>
      </c>
      <c r="BP39">
        <v>81.459999999999994</v>
      </c>
      <c r="BQ39">
        <v>28.68</v>
      </c>
      <c r="BR39">
        <v>0.59</v>
      </c>
      <c r="BS39">
        <v>64.069999999999993</v>
      </c>
      <c r="BT39">
        <v>61.57</v>
      </c>
      <c r="BU39">
        <v>9.73</v>
      </c>
      <c r="BV39">
        <v>2.0099999999999998</v>
      </c>
      <c r="BW39">
        <v>52.14</v>
      </c>
      <c r="BX39">
        <v>0.74</v>
      </c>
      <c r="BY39">
        <v>0.12</v>
      </c>
      <c r="BZ39">
        <v>17.34</v>
      </c>
      <c r="CA39">
        <v>1.6</v>
      </c>
      <c r="CB39">
        <v>16.920000000000002</v>
      </c>
      <c r="CC39">
        <v>3.51</v>
      </c>
      <c r="CD39">
        <v>3.55</v>
      </c>
      <c r="CE39">
        <v>-1.83</v>
      </c>
      <c r="CF39">
        <v>0</v>
      </c>
      <c r="CG39">
        <v>-1.84</v>
      </c>
      <c r="CH39">
        <v>-1.69</v>
      </c>
      <c r="CI39">
        <v>-1.61</v>
      </c>
      <c r="CJ39">
        <v>-1.61</v>
      </c>
      <c r="CK39">
        <v>-7.13</v>
      </c>
      <c r="CL39">
        <v>0.35</v>
      </c>
      <c r="CM39">
        <v>0.09</v>
      </c>
      <c r="CN39">
        <v>52868</v>
      </c>
      <c r="CO39">
        <v>25469</v>
      </c>
      <c r="CP39" t="s">
        <v>417</v>
      </c>
      <c r="CQ39">
        <v>-19.329999999999998</v>
      </c>
      <c r="CR39">
        <v>-62.12</v>
      </c>
      <c r="CS39">
        <v>0.96</v>
      </c>
      <c r="CT39">
        <v>77.930000000000007</v>
      </c>
      <c r="CU39">
        <v>7.8</v>
      </c>
      <c r="CV39">
        <v>0</v>
      </c>
      <c r="CW39" t="s">
        <v>418</v>
      </c>
      <c r="CX39">
        <v>1.63</v>
      </c>
      <c r="CY39">
        <v>0.96</v>
      </c>
      <c r="CZ39">
        <v>-0.41</v>
      </c>
      <c r="DA39">
        <v>0.02</v>
      </c>
      <c r="DB39">
        <v>35.21</v>
      </c>
      <c r="DC39" t="s">
        <v>419</v>
      </c>
      <c r="DD39">
        <v>-0.93</v>
      </c>
      <c r="DE39">
        <v>-52.24</v>
      </c>
      <c r="DF39">
        <v>-48.14</v>
      </c>
      <c r="DG39">
        <v>0.12</v>
      </c>
      <c r="DH39">
        <v>596</v>
      </c>
      <c r="DI39">
        <v>2325</v>
      </c>
      <c r="DJ39" t="s">
        <v>119</v>
      </c>
      <c r="DK39" t="s">
        <v>119</v>
      </c>
      <c r="DL39" t="s">
        <v>119</v>
      </c>
    </row>
    <row r="40" spans="1:116">
      <c r="A40" t="str">
        <f>"002334"</f>
        <v>002334</v>
      </c>
      <c r="B40" t="s">
        <v>420</v>
      </c>
      <c r="C40">
        <v>1.74</v>
      </c>
      <c r="D40">
        <v>9.92</v>
      </c>
      <c r="E40">
        <v>0.17</v>
      </c>
      <c r="F40">
        <v>9.91</v>
      </c>
      <c r="G40">
        <v>9.92</v>
      </c>
      <c r="H40">
        <v>169613</v>
      </c>
      <c r="I40">
        <v>2908</v>
      </c>
      <c r="J40">
        <v>0</v>
      </c>
      <c r="K40">
        <v>2.41</v>
      </c>
      <c r="L40">
        <v>9.81</v>
      </c>
      <c r="M40">
        <v>9.93</v>
      </c>
      <c r="N40">
        <v>9.77</v>
      </c>
      <c r="O40">
        <v>9.75</v>
      </c>
      <c r="P40">
        <v>17.809999999999999</v>
      </c>
      <c r="Q40">
        <v>16754.12</v>
      </c>
      <c r="R40">
        <v>1.1200000000000001</v>
      </c>
      <c r="S40" t="s">
        <v>421</v>
      </c>
      <c r="T40" t="s">
        <v>118</v>
      </c>
      <c r="U40">
        <v>1.64</v>
      </c>
      <c r="V40">
        <v>9.8800000000000008</v>
      </c>
      <c r="W40">
        <v>84855</v>
      </c>
      <c r="X40">
        <v>84758</v>
      </c>
      <c r="Y40">
        <v>1</v>
      </c>
      <c r="Z40">
        <v>933</v>
      </c>
      <c r="AA40">
        <v>313</v>
      </c>
      <c r="AB40" t="s">
        <v>119</v>
      </c>
      <c r="AC40">
        <v>83.09</v>
      </c>
      <c r="AD40">
        <v>0.01</v>
      </c>
      <c r="AE40" t="s">
        <v>119</v>
      </c>
      <c r="AF40" t="s">
        <v>119</v>
      </c>
      <c r="AG40">
        <v>7.04</v>
      </c>
      <c r="AH40" t="s">
        <v>422</v>
      </c>
      <c r="AI40" t="s">
        <v>423</v>
      </c>
      <c r="AJ40">
        <v>1.69</v>
      </c>
      <c r="AK40">
        <v>3156</v>
      </c>
      <c r="AL40">
        <v>54</v>
      </c>
      <c r="AM40">
        <v>8.0000000000000004E-4</v>
      </c>
      <c r="AN40">
        <v>5</v>
      </c>
      <c r="AO40">
        <v>2.31</v>
      </c>
      <c r="AP40">
        <v>5.08</v>
      </c>
      <c r="AQ40">
        <v>-0.3</v>
      </c>
      <c r="AR40">
        <v>-19.940000000000001</v>
      </c>
      <c r="AS40">
        <v>25.72</v>
      </c>
      <c r="AT40">
        <v>3</v>
      </c>
      <c r="AU40">
        <v>2.46</v>
      </c>
      <c r="AV40" t="s">
        <v>424</v>
      </c>
      <c r="AW40">
        <v>18.53</v>
      </c>
      <c r="AX40">
        <v>28.21</v>
      </c>
      <c r="AY40">
        <v>1.24</v>
      </c>
      <c r="AZ40" t="s">
        <v>425</v>
      </c>
      <c r="BA40">
        <v>11</v>
      </c>
      <c r="BB40">
        <v>9</v>
      </c>
      <c r="BC40">
        <v>10</v>
      </c>
      <c r="BD40">
        <v>0.62</v>
      </c>
      <c r="BE40">
        <v>1.85</v>
      </c>
      <c r="BF40">
        <v>0.21</v>
      </c>
      <c r="BG40">
        <v>1.33</v>
      </c>
      <c r="BH40">
        <v>1.1200000000000001</v>
      </c>
      <c r="BI40">
        <v>-0.1</v>
      </c>
      <c r="BJ40">
        <v>1.54</v>
      </c>
      <c r="BK40">
        <v>20230921</v>
      </c>
      <c r="BL40">
        <v>20100113</v>
      </c>
      <c r="BM40">
        <v>7.96</v>
      </c>
      <c r="BN40" t="s">
        <v>119</v>
      </c>
      <c r="BO40" t="s">
        <v>119</v>
      </c>
      <c r="BP40">
        <v>50.11</v>
      </c>
      <c r="BQ40">
        <v>24.59</v>
      </c>
      <c r="BR40">
        <v>0.78</v>
      </c>
      <c r="BS40">
        <v>49.39</v>
      </c>
      <c r="BT40">
        <v>35.5</v>
      </c>
      <c r="BU40">
        <v>8.34</v>
      </c>
      <c r="BV40">
        <v>2.02</v>
      </c>
      <c r="BW40">
        <v>18.78</v>
      </c>
      <c r="BX40">
        <v>8.31</v>
      </c>
      <c r="BY40">
        <v>8.25</v>
      </c>
      <c r="BZ40">
        <v>10.29</v>
      </c>
      <c r="CA40">
        <v>1.1499999999999999</v>
      </c>
      <c r="CB40">
        <v>2.4300000000000002</v>
      </c>
      <c r="CC40">
        <v>22.05</v>
      </c>
      <c r="CD40">
        <v>15.11</v>
      </c>
      <c r="CE40">
        <v>2.61</v>
      </c>
      <c r="CF40">
        <v>0.04</v>
      </c>
      <c r="CG40">
        <v>2.64</v>
      </c>
      <c r="CH40">
        <v>2.21</v>
      </c>
      <c r="CI40">
        <v>2.2200000000000002</v>
      </c>
      <c r="CJ40">
        <v>1.94</v>
      </c>
      <c r="CK40">
        <v>12.27</v>
      </c>
      <c r="CL40">
        <v>2.2000000000000002</v>
      </c>
      <c r="CM40">
        <v>0.97</v>
      </c>
      <c r="CN40">
        <v>67827</v>
      </c>
      <c r="CO40">
        <v>10159</v>
      </c>
      <c r="CP40" t="s">
        <v>426</v>
      </c>
      <c r="CQ40">
        <v>184.43</v>
      </c>
      <c r="CR40">
        <v>24.06</v>
      </c>
      <c r="CS40">
        <v>3.21</v>
      </c>
      <c r="CT40">
        <v>35.86</v>
      </c>
      <c r="CU40">
        <v>3.58</v>
      </c>
      <c r="CV40">
        <v>0.62</v>
      </c>
      <c r="CW40" t="s">
        <v>427</v>
      </c>
      <c r="CX40">
        <v>3.09</v>
      </c>
      <c r="CY40">
        <v>0.31</v>
      </c>
      <c r="CZ40">
        <v>1.54</v>
      </c>
      <c r="DA40">
        <v>0.28000000000000003</v>
      </c>
      <c r="DB40">
        <v>49.06</v>
      </c>
      <c r="DC40" t="s">
        <v>428</v>
      </c>
      <c r="DD40">
        <v>31.48</v>
      </c>
      <c r="DE40">
        <v>11.83</v>
      </c>
      <c r="DF40">
        <v>10.01</v>
      </c>
      <c r="DG40">
        <v>1.92</v>
      </c>
      <c r="DH40">
        <v>4470</v>
      </c>
      <c r="DI40">
        <v>2334</v>
      </c>
      <c r="DJ40" t="s">
        <v>119</v>
      </c>
      <c r="DK40" t="s">
        <v>119</v>
      </c>
      <c r="DL40" t="s">
        <v>119</v>
      </c>
    </row>
    <row r="41" spans="1:116">
      <c r="A41" t="str">
        <f>"002350"</f>
        <v>002350</v>
      </c>
      <c r="B41" t="s">
        <v>429</v>
      </c>
      <c r="C41">
        <v>0.48</v>
      </c>
      <c r="D41">
        <v>6.29</v>
      </c>
      <c r="E41">
        <v>0.03</v>
      </c>
      <c r="F41">
        <v>6.29</v>
      </c>
      <c r="G41">
        <v>6.3</v>
      </c>
      <c r="H41">
        <v>22966</v>
      </c>
      <c r="I41">
        <v>692</v>
      </c>
      <c r="J41">
        <v>-0.15</v>
      </c>
      <c r="K41">
        <v>0.43</v>
      </c>
      <c r="L41">
        <v>6.26</v>
      </c>
      <c r="M41">
        <v>6.33</v>
      </c>
      <c r="N41">
        <v>6.26</v>
      </c>
      <c r="O41">
        <v>6.26</v>
      </c>
      <c r="P41" t="s">
        <v>119</v>
      </c>
      <c r="Q41">
        <v>1445.2</v>
      </c>
      <c r="R41">
        <v>0.79</v>
      </c>
      <c r="S41" t="s">
        <v>430</v>
      </c>
      <c r="T41" t="s">
        <v>291</v>
      </c>
      <c r="U41">
        <v>1.1200000000000001</v>
      </c>
      <c r="V41">
        <v>6.29</v>
      </c>
      <c r="W41">
        <v>11318</v>
      </c>
      <c r="X41">
        <v>11648</v>
      </c>
      <c r="Y41">
        <v>0.97</v>
      </c>
      <c r="Z41">
        <v>232</v>
      </c>
      <c r="AA41">
        <v>439</v>
      </c>
      <c r="AB41" t="s">
        <v>119</v>
      </c>
      <c r="AC41">
        <v>3.26</v>
      </c>
      <c r="AD41">
        <v>0</v>
      </c>
      <c r="AE41" t="s">
        <v>119</v>
      </c>
      <c r="AF41" t="s">
        <v>119</v>
      </c>
      <c r="AG41">
        <v>5.29</v>
      </c>
      <c r="AH41" t="s">
        <v>431</v>
      </c>
      <c r="AI41" t="s">
        <v>432</v>
      </c>
      <c r="AJ41">
        <v>0.43</v>
      </c>
      <c r="AK41">
        <v>947</v>
      </c>
      <c r="AL41">
        <v>24</v>
      </c>
      <c r="AM41">
        <v>5.0000000000000001E-4</v>
      </c>
      <c r="AN41">
        <v>2</v>
      </c>
      <c r="AO41">
        <v>1.62</v>
      </c>
      <c r="AP41">
        <v>1.1299999999999999</v>
      </c>
      <c r="AQ41">
        <v>-1.26</v>
      </c>
      <c r="AR41">
        <v>-13.48</v>
      </c>
      <c r="AS41">
        <v>-5.56</v>
      </c>
      <c r="AT41">
        <v>2</v>
      </c>
      <c r="AU41">
        <v>0.71</v>
      </c>
      <c r="AV41" t="s">
        <v>433</v>
      </c>
      <c r="AW41">
        <v>148.6</v>
      </c>
      <c r="AX41">
        <v>217.07</v>
      </c>
      <c r="AY41">
        <v>0.82</v>
      </c>
      <c r="AZ41" t="s">
        <v>141</v>
      </c>
      <c r="BA41">
        <v>13</v>
      </c>
      <c r="BB41">
        <v>13</v>
      </c>
      <c r="BC41">
        <v>4</v>
      </c>
      <c r="BD41">
        <v>0</v>
      </c>
      <c r="BE41">
        <v>1.1200000000000001</v>
      </c>
      <c r="BF41">
        <v>0</v>
      </c>
      <c r="BG41">
        <v>0.48</v>
      </c>
      <c r="BH41">
        <v>0.48</v>
      </c>
      <c r="BI41">
        <v>-0.63</v>
      </c>
      <c r="BJ41">
        <v>0.48</v>
      </c>
      <c r="BK41">
        <v>20230810</v>
      </c>
      <c r="BL41">
        <v>20100203</v>
      </c>
      <c r="BM41">
        <v>5.42</v>
      </c>
      <c r="BN41" t="s">
        <v>119</v>
      </c>
      <c r="BO41" t="s">
        <v>119</v>
      </c>
      <c r="BP41">
        <v>30.54</v>
      </c>
      <c r="BQ41">
        <v>18.350000000000001</v>
      </c>
      <c r="BR41">
        <v>0.71</v>
      </c>
      <c r="BS41">
        <v>37.58</v>
      </c>
      <c r="BT41">
        <v>17.55</v>
      </c>
      <c r="BU41">
        <v>5.82</v>
      </c>
      <c r="BV41">
        <v>2.2999999999999998</v>
      </c>
      <c r="BW41">
        <v>11.06</v>
      </c>
      <c r="BX41">
        <v>3.74</v>
      </c>
      <c r="BY41">
        <v>4.54</v>
      </c>
      <c r="BZ41">
        <v>6.1</v>
      </c>
      <c r="CA41">
        <v>0.41</v>
      </c>
      <c r="CB41">
        <v>7.35</v>
      </c>
      <c r="CC41">
        <v>8.48</v>
      </c>
      <c r="CD41">
        <v>7.21</v>
      </c>
      <c r="CE41">
        <v>-0.37</v>
      </c>
      <c r="CF41">
        <v>0.06</v>
      </c>
      <c r="CG41">
        <v>-0.34</v>
      </c>
      <c r="CH41">
        <v>-0.33</v>
      </c>
      <c r="CI41">
        <v>-0.3</v>
      </c>
      <c r="CJ41">
        <v>-0.37</v>
      </c>
      <c r="CK41">
        <v>5.59</v>
      </c>
      <c r="CL41">
        <v>-0.34</v>
      </c>
      <c r="CM41">
        <v>-1.45</v>
      </c>
      <c r="CN41">
        <v>53222</v>
      </c>
      <c r="CO41">
        <v>6104</v>
      </c>
      <c r="CP41" t="s">
        <v>434</v>
      </c>
      <c r="CQ41">
        <v>19.149999999999999</v>
      </c>
      <c r="CR41">
        <v>-11.25</v>
      </c>
      <c r="CS41">
        <v>1.86</v>
      </c>
      <c r="CT41">
        <v>-100.72</v>
      </c>
      <c r="CU41">
        <v>4.03</v>
      </c>
      <c r="CV41">
        <v>0</v>
      </c>
      <c r="CW41" t="s">
        <v>435</v>
      </c>
      <c r="CX41">
        <v>3.38</v>
      </c>
      <c r="CY41">
        <v>1.36</v>
      </c>
      <c r="CZ41">
        <v>1.03</v>
      </c>
      <c r="DA41">
        <v>-0.06</v>
      </c>
      <c r="DB41">
        <v>60.1</v>
      </c>
      <c r="DC41" t="s">
        <v>436</v>
      </c>
      <c r="DD41">
        <v>14.95</v>
      </c>
      <c r="DE41">
        <v>-4.3899999999999997</v>
      </c>
      <c r="DF41">
        <v>-3.86</v>
      </c>
      <c r="DG41">
        <v>0.48</v>
      </c>
      <c r="DH41">
        <v>1629</v>
      </c>
      <c r="DI41">
        <v>2350</v>
      </c>
      <c r="DJ41" t="s">
        <v>119</v>
      </c>
      <c r="DK41" t="s">
        <v>119</v>
      </c>
      <c r="DL41" t="s">
        <v>119</v>
      </c>
    </row>
    <row r="42" spans="1:116">
      <c r="A42" t="str">
        <f>"002365"</f>
        <v>002365</v>
      </c>
      <c r="B42" t="s">
        <v>437</v>
      </c>
      <c r="C42">
        <v>0.39</v>
      </c>
      <c r="D42">
        <v>10.24</v>
      </c>
      <c r="E42">
        <v>0.04</v>
      </c>
      <c r="F42">
        <v>10.210000000000001</v>
      </c>
      <c r="G42">
        <v>10.24</v>
      </c>
      <c r="H42">
        <v>24313</v>
      </c>
      <c r="I42">
        <v>338</v>
      </c>
      <c r="J42">
        <v>0</v>
      </c>
      <c r="K42">
        <v>1</v>
      </c>
      <c r="L42">
        <v>10.24</v>
      </c>
      <c r="M42">
        <v>10.3</v>
      </c>
      <c r="N42">
        <v>10.18</v>
      </c>
      <c r="O42">
        <v>10.199999999999999</v>
      </c>
      <c r="P42">
        <v>26.88</v>
      </c>
      <c r="Q42">
        <v>2490.4</v>
      </c>
      <c r="R42">
        <v>0.95</v>
      </c>
      <c r="S42" t="s">
        <v>438</v>
      </c>
      <c r="T42" t="s">
        <v>261</v>
      </c>
      <c r="U42">
        <v>1.18</v>
      </c>
      <c r="V42">
        <v>10.24</v>
      </c>
      <c r="W42">
        <v>12039</v>
      </c>
      <c r="X42">
        <v>12274</v>
      </c>
      <c r="Y42">
        <v>0.98</v>
      </c>
      <c r="Z42">
        <v>14</v>
      </c>
      <c r="AA42">
        <v>87</v>
      </c>
      <c r="AB42" t="s">
        <v>119</v>
      </c>
      <c r="AC42">
        <v>15.46</v>
      </c>
      <c r="AD42">
        <v>0.01</v>
      </c>
      <c r="AE42" t="s">
        <v>119</v>
      </c>
      <c r="AF42" t="s">
        <v>119</v>
      </c>
      <c r="AG42">
        <v>2.44</v>
      </c>
      <c r="AH42" t="s">
        <v>439</v>
      </c>
      <c r="AI42" t="s">
        <v>440</v>
      </c>
      <c r="AJ42">
        <v>0.34</v>
      </c>
      <c r="AK42">
        <v>1403</v>
      </c>
      <c r="AL42">
        <v>17</v>
      </c>
      <c r="AM42">
        <v>6.9999999999999999E-4</v>
      </c>
      <c r="AN42">
        <v>5</v>
      </c>
      <c r="AO42">
        <v>0.89</v>
      </c>
      <c r="AP42">
        <v>1.49</v>
      </c>
      <c r="AQ42">
        <v>4.8099999999999996</v>
      </c>
      <c r="AR42">
        <v>5.89</v>
      </c>
      <c r="AS42">
        <v>-1.54</v>
      </c>
      <c r="AT42">
        <v>1</v>
      </c>
      <c r="AU42">
        <v>1.1200000000000001</v>
      </c>
      <c r="AV42" t="s">
        <v>441</v>
      </c>
      <c r="AW42">
        <v>37.630000000000003</v>
      </c>
      <c r="AX42">
        <v>21.42</v>
      </c>
      <c r="AY42">
        <v>0.55000000000000004</v>
      </c>
      <c r="AZ42" t="s">
        <v>442</v>
      </c>
      <c r="BA42">
        <v>14</v>
      </c>
      <c r="BB42">
        <v>2</v>
      </c>
      <c r="BC42">
        <v>4</v>
      </c>
      <c r="BD42">
        <v>0.39</v>
      </c>
      <c r="BE42">
        <v>0.98</v>
      </c>
      <c r="BF42">
        <v>-0.2</v>
      </c>
      <c r="BG42">
        <v>0.39</v>
      </c>
      <c r="BH42">
        <v>0</v>
      </c>
      <c r="BI42">
        <v>-0.57999999999999996</v>
      </c>
      <c r="BJ42">
        <v>0.59</v>
      </c>
      <c r="BK42">
        <v>20230824</v>
      </c>
      <c r="BL42">
        <v>20100305</v>
      </c>
      <c r="BM42">
        <v>2.95</v>
      </c>
      <c r="BN42" t="s">
        <v>119</v>
      </c>
      <c r="BO42" t="s">
        <v>119</v>
      </c>
      <c r="BP42">
        <v>24.53</v>
      </c>
      <c r="BQ42">
        <v>20.51</v>
      </c>
      <c r="BR42">
        <v>0.87</v>
      </c>
      <c r="BS42">
        <v>12.83</v>
      </c>
      <c r="BT42">
        <v>12.13</v>
      </c>
      <c r="BU42">
        <v>10.08</v>
      </c>
      <c r="BV42">
        <v>0.84</v>
      </c>
      <c r="BW42">
        <v>2.81</v>
      </c>
      <c r="BX42">
        <v>2.67</v>
      </c>
      <c r="BY42">
        <v>0.81</v>
      </c>
      <c r="BZ42">
        <v>1.65</v>
      </c>
      <c r="CA42">
        <v>0.18</v>
      </c>
      <c r="CB42">
        <v>7.13</v>
      </c>
      <c r="CC42">
        <v>5.78</v>
      </c>
      <c r="CD42">
        <v>3.92</v>
      </c>
      <c r="CE42">
        <v>0.73</v>
      </c>
      <c r="CF42">
        <v>0.09</v>
      </c>
      <c r="CG42">
        <v>0.66</v>
      </c>
      <c r="CH42">
        <v>0.56999999999999995</v>
      </c>
      <c r="CI42">
        <v>0.56000000000000005</v>
      </c>
      <c r="CJ42">
        <v>0.12</v>
      </c>
      <c r="CK42">
        <v>8.81</v>
      </c>
      <c r="CL42">
        <v>1.59</v>
      </c>
      <c r="CM42">
        <v>-0.25</v>
      </c>
      <c r="CN42">
        <v>29878</v>
      </c>
      <c r="CO42">
        <v>7288</v>
      </c>
      <c r="CP42" t="s">
        <v>443</v>
      </c>
      <c r="CQ42">
        <v>-51.86</v>
      </c>
      <c r="CR42">
        <v>-30.05</v>
      </c>
      <c r="CS42">
        <v>1.47</v>
      </c>
      <c r="CT42">
        <v>18.97</v>
      </c>
      <c r="CU42">
        <v>5.22</v>
      </c>
      <c r="CV42">
        <v>0.98</v>
      </c>
      <c r="CW42" t="s">
        <v>381</v>
      </c>
      <c r="CX42">
        <v>6.96</v>
      </c>
      <c r="CY42">
        <v>2.42</v>
      </c>
      <c r="CZ42">
        <v>2.99</v>
      </c>
      <c r="DA42">
        <v>0.54</v>
      </c>
      <c r="DB42">
        <v>83.61</v>
      </c>
      <c r="DC42" t="s">
        <v>444</v>
      </c>
      <c r="DD42">
        <v>32.28</v>
      </c>
      <c r="DE42">
        <v>12.71</v>
      </c>
      <c r="DF42">
        <v>9.86</v>
      </c>
      <c r="DG42">
        <v>0.23</v>
      </c>
      <c r="DH42">
        <v>1004</v>
      </c>
      <c r="DI42">
        <v>2365</v>
      </c>
      <c r="DJ42" t="s">
        <v>119</v>
      </c>
      <c r="DK42" t="s">
        <v>119</v>
      </c>
      <c r="DL42" t="s">
        <v>119</v>
      </c>
    </row>
    <row r="43" spans="1:116">
      <c r="A43" t="str">
        <f>"002386"</f>
        <v>002386</v>
      </c>
      <c r="B43" t="s">
        <v>445</v>
      </c>
      <c r="C43">
        <v>-0.18</v>
      </c>
      <c r="D43">
        <v>5.6</v>
      </c>
      <c r="E43">
        <v>-0.01</v>
      </c>
      <c r="F43">
        <v>5.59</v>
      </c>
      <c r="G43">
        <v>5.6</v>
      </c>
      <c r="H43">
        <v>52355</v>
      </c>
      <c r="I43">
        <v>1094</v>
      </c>
      <c r="J43">
        <v>0</v>
      </c>
      <c r="K43">
        <v>0.52</v>
      </c>
      <c r="L43">
        <v>5.62</v>
      </c>
      <c r="M43">
        <v>5.66</v>
      </c>
      <c r="N43">
        <v>5.58</v>
      </c>
      <c r="O43">
        <v>5.61</v>
      </c>
      <c r="P43">
        <v>336.72</v>
      </c>
      <c r="Q43">
        <v>2936.45</v>
      </c>
      <c r="R43">
        <v>0.87</v>
      </c>
      <c r="S43" t="s">
        <v>218</v>
      </c>
      <c r="T43" t="s">
        <v>446</v>
      </c>
      <c r="U43">
        <v>1.43</v>
      </c>
      <c r="V43">
        <v>5.61</v>
      </c>
      <c r="W43">
        <v>30050</v>
      </c>
      <c r="X43">
        <v>22305</v>
      </c>
      <c r="Y43">
        <v>1.35</v>
      </c>
      <c r="Z43">
        <v>617</v>
      </c>
      <c r="AA43">
        <v>532</v>
      </c>
      <c r="AB43" t="s">
        <v>119</v>
      </c>
      <c r="AC43">
        <v>3.99</v>
      </c>
      <c r="AD43">
        <v>0</v>
      </c>
      <c r="AE43" t="s">
        <v>119</v>
      </c>
      <c r="AF43" t="s">
        <v>119</v>
      </c>
      <c r="AG43">
        <v>10.15</v>
      </c>
      <c r="AH43" t="s">
        <v>447</v>
      </c>
      <c r="AI43" t="s">
        <v>448</v>
      </c>
      <c r="AJ43">
        <v>-0.23</v>
      </c>
      <c r="AK43">
        <v>993</v>
      </c>
      <c r="AL43">
        <v>53</v>
      </c>
      <c r="AM43">
        <v>5.0000000000000001E-4</v>
      </c>
      <c r="AN43">
        <v>-1</v>
      </c>
      <c r="AO43">
        <v>1.08</v>
      </c>
      <c r="AP43">
        <v>-1.58</v>
      </c>
      <c r="AQ43">
        <v>-1.59</v>
      </c>
      <c r="AR43">
        <v>-10.97</v>
      </c>
      <c r="AS43">
        <v>-16.170000000000002</v>
      </c>
      <c r="AT43">
        <v>0</v>
      </c>
      <c r="AU43">
        <v>0.67</v>
      </c>
      <c r="AV43" t="s">
        <v>449</v>
      </c>
      <c r="AW43">
        <v>50.62</v>
      </c>
      <c r="AX43">
        <v>13.26</v>
      </c>
      <c r="AY43">
        <v>0.69</v>
      </c>
      <c r="AZ43" t="s">
        <v>141</v>
      </c>
      <c r="BA43">
        <v>7</v>
      </c>
      <c r="BB43">
        <v>13</v>
      </c>
      <c r="BC43">
        <v>13</v>
      </c>
      <c r="BD43">
        <v>0.18</v>
      </c>
      <c r="BE43">
        <v>0.89</v>
      </c>
      <c r="BF43">
        <v>-0.53</v>
      </c>
      <c r="BG43">
        <v>0</v>
      </c>
      <c r="BH43">
        <v>-0.36</v>
      </c>
      <c r="BI43">
        <v>-1.06</v>
      </c>
      <c r="BJ43">
        <v>0.36</v>
      </c>
      <c r="BK43">
        <v>20230831</v>
      </c>
      <c r="BL43">
        <v>20100409</v>
      </c>
      <c r="BM43">
        <v>13.02</v>
      </c>
      <c r="BN43" t="s">
        <v>119</v>
      </c>
      <c r="BO43" t="s">
        <v>119</v>
      </c>
      <c r="BP43">
        <v>188.56</v>
      </c>
      <c r="BQ43">
        <v>80.75</v>
      </c>
      <c r="BR43">
        <v>1.68</v>
      </c>
      <c r="BS43">
        <v>56.28</v>
      </c>
      <c r="BT43">
        <v>77.25</v>
      </c>
      <c r="BU43">
        <v>60.7</v>
      </c>
      <c r="BV43">
        <v>8.16</v>
      </c>
      <c r="BW43">
        <v>77.7</v>
      </c>
      <c r="BX43">
        <v>45.07</v>
      </c>
      <c r="BY43">
        <v>12.89</v>
      </c>
      <c r="BZ43">
        <v>2.84</v>
      </c>
      <c r="CA43">
        <v>1.47</v>
      </c>
      <c r="CB43">
        <v>39.44</v>
      </c>
      <c r="CC43">
        <v>117.77</v>
      </c>
      <c r="CD43">
        <v>114.49</v>
      </c>
      <c r="CE43">
        <v>0.17</v>
      </c>
      <c r="CF43">
        <v>-0.23</v>
      </c>
      <c r="CG43">
        <v>0.08</v>
      </c>
      <c r="CH43">
        <v>0.01</v>
      </c>
      <c r="CI43">
        <v>0.11</v>
      </c>
      <c r="CJ43">
        <v>-0.59</v>
      </c>
      <c r="CK43">
        <v>25.64</v>
      </c>
      <c r="CL43">
        <v>-2.44</v>
      </c>
      <c r="CM43">
        <v>12.41</v>
      </c>
      <c r="CN43">
        <v>64300</v>
      </c>
      <c r="CO43">
        <v>12180</v>
      </c>
      <c r="CP43" t="s">
        <v>450</v>
      </c>
      <c r="CQ43">
        <v>-97.41</v>
      </c>
      <c r="CR43">
        <v>26.92</v>
      </c>
      <c r="CS43">
        <v>0.9</v>
      </c>
      <c r="CT43">
        <v>-29.89</v>
      </c>
      <c r="CU43">
        <v>0.62</v>
      </c>
      <c r="CV43">
        <v>1.34</v>
      </c>
      <c r="CW43" t="s">
        <v>451</v>
      </c>
      <c r="CX43">
        <v>6.2</v>
      </c>
      <c r="CY43">
        <v>3.03</v>
      </c>
      <c r="CZ43">
        <v>1.97</v>
      </c>
      <c r="DA43">
        <v>-0.19</v>
      </c>
      <c r="DB43">
        <v>42.83</v>
      </c>
      <c r="DC43" t="s">
        <v>452</v>
      </c>
      <c r="DD43">
        <v>2.78</v>
      </c>
      <c r="DE43">
        <v>0.14000000000000001</v>
      </c>
      <c r="DF43">
        <v>0.01</v>
      </c>
      <c r="DG43">
        <v>0.41</v>
      </c>
      <c r="DH43">
        <v>4315</v>
      </c>
      <c r="DI43">
        <v>2386</v>
      </c>
      <c r="DJ43" t="s">
        <v>119</v>
      </c>
      <c r="DK43" t="s">
        <v>119</v>
      </c>
      <c r="DL43" t="s">
        <v>119</v>
      </c>
    </row>
    <row r="44" spans="1:116">
      <c r="A44" t="str">
        <f>"002408"</f>
        <v>002408</v>
      </c>
      <c r="B44" t="s">
        <v>453</v>
      </c>
      <c r="C44">
        <v>-1.83</v>
      </c>
      <c r="D44">
        <v>6.42</v>
      </c>
      <c r="E44">
        <v>-0.12</v>
      </c>
      <c r="F44">
        <v>6.42</v>
      </c>
      <c r="G44">
        <v>6.43</v>
      </c>
      <c r="H44">
        <v>101722</v>
      </c>
      <c r="I44">
        <v>2281</v>
      </c>
      <c r="J44">
        <v>-0.15</v>
      </c>
      <c r="K44">
        <v>0.37</v>
      </c>
      <c r="L44">
        <v>6.54</v>
      </c>
      <c r="M44">
        <v>6.58</v>
      </c>
      <c r="N44">
        <v>6.4</v>
      </c>
      <c r="O44">
        <v>6.54</v>
      </c>
      <c r="P44">
        <v>446.47</v>
      </c>
      <c r="Q44">
        <v>6585.8</v>
      </c>
      <c r="R44">
        <v>1.54</v>
      </c>
      <c r="S44" t="s">
        <v>454</v>
      </c>
      <c r="T44" t="s">
        <v>137</v>
      </c>
      <c r="U44">
        <v>2.75</v>
      </c>
      <c r="V44">
        <v>6.47</v>
      </c>
      <c r="W44">
        <v>60109</v>
      </c>
      <c r="X44">
        <v>41613</v>
      </c>
      <c r="Y44">
        <v>1.44</v>
      </c>
      <c r="Z44">
        <v>959</v>
      </c>
      <c r="AA44">
        <v>112</v>
      </c>
      <c r="AB44" t="s">
        <v>119</v>
      </c>
      <c r="AC44">
        <v>19.100000000000001</v>
      </c>
      <c r="AD44">
        <v>0</v>
      </c>
      <c r="AE44" t="s">
        <v>119</v>
      </c>
      <c r="AF44" t="s">
        <v>119</v>
      </c>
      <c r="AG44">
        <v>27.64</v>
      </c>
      <c r="AH44" t="s">
        <v>455</v>
      </c>
      <c r="AI44" t="s">
        <v>456</v>
      </c>
      <c r="AJ44">
        <v>-1.89</v>
      </c>
      <c r="AK44">
        <v>2373</v>
      </c>
      <c r="AL44">
        <v>43</v>
      </c>
      <c r="AM44">
        <v>2.0000000000000001E-4</v>
      </c>
      <c r="AN44">
        <v>-4</v>
      </c>
      <c r="AO44">
        <v>-0.3</v>
      </c>
      <c r="AP44">
        <v>-3.02</v>
      </c>
      <c r="AQ44">
        <v>4.7300000000000004</v>
      </c>
      <c r="AR44">
        <v>4.0599999999999996</v>
      </c>
      <c r="AS44">
        <v>-6.68</v>
      </c>
      <c r="AT44">
        <v>0</v>
      </c>
      <c r="AU44">
        <v>0.83</v>
      </c>
      <c r="AV44" t="s">
        <v>457</v>
      </c>
      <c r="AW44" t="s">
        <v>119</v>
      </c>
      <c r="AX44">
        <v>29.33</v>
      </c>
      <c r="AY44">
        <v>0.51</v>
      </c>
      <c r="AZ44" t="s">
        <v>141</v>
      </c>
      <c r="BA44">
        <v>14</v>
      </c>
      <c r="BB44">
        <v>2</v>
      </c>
      <c r="BC44">
        <v>11</v>
      </c>
      <c r="BD44">
        <v>0</v>
      </c>
      <c r="BE44">
        <v>0.61</v>
      </c>
      <c r="BF44">
        <v>-2.14</v>
      </c>
      <c r="BG44">
        <v>-1.07</v>
      </c>
      <c r="BH44">
        <v>-1.83</v>
      </c>
      <c r="BI44">
        <v>-2.4300000000000002</v>
      </c>
      <c r="BJ44">
        <v>0.31</v>
      </c>
      <c r="BK44">
        <v>20230830</v>
      </c>
      <c r="BL44">
        <v>20100518</v>
      </c>
      <c r="BM44">
        <v>28.43</v>
      </c>
      <c r="BN44" t="s">
        <v>119</v>
      </c>
      <c r="BO44" t="s">
        <v>119</v>
      </c>
      <c r="BP44">
        <v>297.91000000000003</v>
      </c>
      <c r="BQ44">
        <v>135.4</v>
      </c>
      <c r="BR44">
        <v>5.72</v>
      </c>
      <c r="BS44">
        <v>52.63</v>
      </c>
      <c r="BT44">
        <v>98.07</v>
      </c>
      <c r="BU44">
        <v>138.41</v>
      </c>
      <c r="BV44">
        <v>18.71</v>
      </c>
      <c r="BW44">
        <v>117.45</v>
      </c>
      <c r="BX44">
        <v>52.42</v>
      </c>
      <c r="BY44">
        <v>13.95</v>
      </c>
      <c r="BZ44">
        <v>12.43</v>
      </c>
      <c r="CA44">
        <v>4.01</v>
      </c>
      <c r="CB44">
        <v>33.54</v>
      </c>
      <c r="CC44">
        <v>137.85</v>
      </c>
      <c r="CD44">
        <v>128.41999999999999</v>
      </c>
      <c r="CE44">
        <v>0.33</v>
      </c>
      <c r="CF44">
        <v>-0.15</v>
      </c>
      <c r="CG44">
        <v>0.35</v>
      </c>
      <c r="CH44">
        <v>7.0000000000000007E-2</v>
      </c>
      <c r="CI44">
        <v>0.2</v>
      </c>
      <c r="CJ44">
        <v>0.06</v>
      </c>
      <c r="CK44">
        <v>63.27</v>
      </c>
      <c r="CL44">
        <v>5.24</v>
      </c>
      <c r="CM44">
        <v>18.27</v>
      </c>
      <c r="CN44">
        <v>69120</v>
      </c>
      <c r="CO44">
        <v>17733</v>
      </c>
      <c r="CP44" t="s">
        <v>458</v>
      </c>
      <c r="CQ44">
        <v>-97.73</v>
      </c>
      <c r="CR44">
        <v>-15.97</v>
      </c>
      <c r="CS44">
        <v>1.36</v>
      </c>
      <c r="CT44">
        <v>34.81</v>
      </c>
      <c r="CU44">
        <v>1.32</v>
      </c>
      <c r="CV44">
        <v>2.4500000000000002</v>
      </c>
      <c r="CW44" t="s">
        <v>451</v>
      </c>
      <c r="CX44">
        <v>4.72</v>
      </c>
      <c r="CY44">
        <v>1.18</v>
      </c>
      <c r="CZ44">
        <v>2.23</v>
      </c>
      <c r="DA44">
        <v>0.18</v>
      </c>
      <c r="DB44">
        <v>45.45</v>
      </c>
      <c r="DC44" t="s">
        <v>459</v>
      </c>
      <c r="DD44">
        <v>6.84</v>
      </c>
      <c r="DE44">
        <v>0.24</v>
      </c>
      <c r="DF44">
        <v>0.05</v>
      </c>
      <c r="DG44">
        <v>3.11</v>
      </c>
      <c r="DH44">
        <v>3283</v>
      </c>
      <c r="DI44">
        <v>2408</v>
      </c>
      <c r="DJ44" t="s">
        <v>119</v>
      </c>
      <c r="DK44" t="s">
        <v>119</v>
      </c>
      <c r="DL44" t="s">
        <v>119</v>
      </c>
    </row>
    <row r="45" spans="1:116">
      <c r="A45" t="str">
        <f>"002418"</f>
        <v>002418</v>
      </c>
      <c r="B45" t="s">
        <v>460</v>
      </c>
      <c r="C45">
        <v>1.37</v>
      </c>
      <c r="D45">
        <v>2.96</v>
      </c>
      <c r="E45">
        <v>0.04</v>
      </c>
      <c r="F45">
        <v>2.96</v>
      </c>
      <c r="G45">
        <v>2.97</v>
      </c>
      <c r="H45">
        <v>168210</v>
      </c>
      <c r="I45">
        <v>4524</v>
      </c>
      <c r="J45">
        <v>0.34</v>
      </c>
      <c r="K45">
        <v>1.48</v>
      </c>
      <c r="L45">
        <v>2.93</v>
      </c>
      <c r="M45">
        <v>2.97</v>
      </c>
      <c r="N45">
        <v>2.93</v>
      </c>
      <c r="O45">
        <v>2.92</v>
      </c>
      <c r="P45">
        <v>73.760000000000005</v>
      </c>
      <c r="Q45">
        <v>4960.8</v>
      </c>
      <c r="R45">
        <v>1.1200000000000001</v>
      </c>
      <c r="S45" t="s">
        <v>461</v>
      </c>
      <c r="T45" t="s">
        <v>324</v>
      </c>
      <c r="U45">
        <v>1.37</v>
      </c>
      <c r="V45">
        <v>2.95</v>
      </c>
      <c r="W45">
        <v>78640</v>
      </c>
      <c r="X45">
        <v>89570</v>
      </c>
      <c r="Y45">
        <v>0.88</v>
      </c>
      <c r="Z45">
        <v>102</v>
      </c>
      <c r="AA45">
        <v>7411</v>
      </c>
      <c r="AB45" t="s">
        <v>119</v>
      </c>
      <c r="AC45">
        <v>12.07</v>
      </c>
      <c r="AD45">
        <v>0.01</v>
      </c>
      <c r="AE45" t="s">
        <v>119</v>
      </c>
      <c r="AF45" t="s">
        <v>119</v>
      </c>
      <c r="AG45">
        <v>11.36</v>
      </c>
      <c r="AH45" t="s">
        <v>462</v>
      </c>
      <c r="AI45" t="s">
        <v>462</v>
      </c>
      <c r="AJ45">
        <v>1.32</v>
      </c>
      <c r="AK45">
        <v>1352</v>
      </c>
      <c r="AL45">
        <v>124</v>
      </c>
      <c r="AM45">
        <v>1.1000000000000001E-3</v>
      </c>
      <c r="AN45">
        <v>2</v>
      </c>
      <c r="AO45">
        <v>0.34</v>
      </c>
      <c r="AP45">
        <v>1.71</v>
      </c>
      <c r="AQ45">
        <v>-1.34</v>
      </c>
      <c r="AR45">
        <v>-8.36</v>
      </c>
      <c r="AS45">
        <v>1.71</v>
      </c>
      <c r="AT45">
        <v>4</v>
      </c>
      <c r="AU45">
        <v>2.0499999999999998</v>
      </c>
      <c r="AV45" t="s">
        <v>463</v>
      </c>
      <c r="AW45">
        <v>64.790000000000006</v>
      </c>
      <c r="AX45">
        <v>185.24</v>
      </c>
      <c r="AY45">
        <v>0.84</v>
      </c>
      <c r="AZ45" t="s">
        <v>165</v>
      </c>
      <c r="BA45">
        <v>13</v>
      </c>
      <c r="BB45">
        <v>1</v>
      </c>
      <c r="BC45">
        <v>11</v>
      </c>
      <c r="BD45">
        <v>0.34</v>
      </c>
      <c r="BE45">
        <v>1.71</v>
      </c>
      <c r="BF45">
        <v>0.34</v>
      </c>
      <c r="BG45">
        <v>1.03</v>
      </c>
      <c r="BH45">
        <v>1.02</v>
      </c>
      <c r="BI45">
        <v>-0.34</v>
      </c>
      <c r="BJ45">
        <v>1.02</v>
      </c>
      <c r="BK45">
        <v>20230921</v>
      </c>
      <c r="BL45">
        <v>20100601</v>
      </c>
      <c r="BM45">
        <v>11.36</v>
      </c>
      <c r="BN45" t="s">
        <v>119</v>
      </c>
      <c r="BO45" t="s">
        <v>119</v>
      </c>
      <c r="BP45">
        <v>28.88</v>
      </c>
      <c r="BQ45">
        <v>15.16</v>
      </c>
      <c r="BR45">
        <v>-0.06</v>
      </c>
      <c r="BS45">
        <v>47.73</v>
      </c>
      <c r="BT45">
        <v>17.29</v>
      </c>
      <c r="BU45">
        <v>4.26</v>
      </c>
      <c r="BV45">
        <v>1.33</v>
      </c>
      <c r="BW45">
        <v>11.81</v>
      </c>
      <c r="BX45">
        <v>4.1900000000000004</v>
      </c>
      <c r="BY45">
        <v>1.76</v>
      </c>
      <c r="BZ45">
        <v>3.99</v>
      </c>
      <c r="CA45">
        <v>0.13</v>
      </c>
      <c r="CB45">
        <v>4.92</v>
      </c>
      <c r="CC45">
        <v>10.69</v>
      </c>
      <c r="CD45">
        <v>9.61</v>
      </c>
      <c r="CE45">
        <v>0.32</v>
      </c>
      <c r="CF45">
        <v>0</v>
      </c>
      <c r="CG45">
        <v>0.3</v>
      </c>
      <c r="CH45">
        <v>0.23</v>
      </c>
      <c r="CI45">
        <v>0.23</v>
      </c>
      <c r="CJ45">
        <v>0.13</v>
      </c>
      <c r="CK45">
        <v>-1.66</v>
      </c>
      <c r="CL45">
        <v>2.35</v>
      </c>
      <c r="CM45">
        <v>2.06</v>
      </c>
      <c r="CN45">
        <v>51346</v>
      </c>
      <c r="CO45">
        <v>16017</v>
      </c>
      <c r="CP45" t="s">
        <v>464</v>
      </c>
      <c r="CQ45">
        <v>317.10000000000002</v>
      </c>
      <c r="CR45">
        <v>-33.049999999999997</v>
      </c>
      <c r="CS45">
        <v>2.2200000000000002</v>
      </c>
      <c r="CT45">
        <v>14.31</v>
      </c>
      <c r="CU45">
        <v>3.15</v>
      </c>
      <c r="CV45">
        <v>0</v>
      </c>
      <c r="CW45" t="s">
        <v>465</v>
      </c>
      <c r="CX45">
        <v>1.33</v>
      </c>
      <c r="CY45">
        <v>0.43</v>
      </c>
      <c r="CZ45">
        <v>-0.15</v>
      </c>
      <c r="DA45">
        <v>0.21</v>
      </c>
      <c r="DB45">
        <v>52.49</v>
      </c>
      <c r="DC45" t="s">
        <v>466</v>
      </c>
      <c r="DD45">
        <v>10.050000000000001</v>
      </c>
      <c r="DE45">
        <v>3.03</v>
      </c>
      <c r="DF45">
        <v>2.12</v>
      </c>
      <c r="DG45">
        <v>7.0000000000000007E-2</v>
      </c>
      <c r="DH45">
        <v>2914</v>
      </c>
      <c r="DI45">
        <v>2418</v>
      </c>
      <c r="DJ45" t="s">
        <v>119</v>
      </c>
      <c r="DK45" t="s">
        <v>119</v>
      </c>
      <c r="DL45" t="s">
        <v>119</v>
      </c>
    </row>
    <row r="46" spans="1:116">
      <c r="A46" t="str">
        <f>"002427"</f>
        <v>002427</v>
      </c>
      <c r="B46" t="s">
        <v>467</v>
      </c>
      <c r="C46">
        <v>2.14</v>
      </c>
      <c r="D46">
        <v>5.72</v>
      </c>
      <c r="E46">
        <v>0.12</v>
      </c>
      <c r="F46">
        <v>5.71</v>
      </c>
      <c r="G46">
        <v>5.72</v>
      </c>
      <c r="H46">
        <v>32755</v>
      </c>
      <c r="I46">
        <v>338</v>
      </c>
      <c r="J46">
        <v>0</v>
      </c>
      <c r="K46">
        <v>0.33</v>
      </c>
      <c r="L46">
        <v>5.64</v>
      </c>
      <c r="M46">
        <v>5.74</v>
      </c>
      <c r="N46">
        <v>5.63</v>
      </c>
      <c r="O46">
        <v>5.6</v>
      </c>
      <c r="P46" t="s">
        <v>119</v>
      </c>
      <c r="Q46">
        <v>1862.53</v>
      </c>
      <c r="R46">
        <v>0.78</v>
      </c>
      <c r="S46" t="s">
        <v>468</v>
      </c>
      <c r="T46" t="s">
        <v>324</v>
      </c>
      <c r="U46">
        <v>1.96</v>
      </c>
      <c r="V46">
        <v>5.69</v>
      </c>
      <c r="W46">
        <v>12782</v>
      </c>
      <c r="X46">
        <v>19973</v>
      </c>
      <c r="Y46">
        <v>0.64</v>
      </c>
      <c r="Z46">
        <v>204</v>
      </c>
      <c r="AA46">
        <v>235</v>
      </c>
      <c r="AB46" t="s">
        <v>119</v>
      </c>
      <c r="AC46">
        <v>8.07</v>
      </c>
      <c r="AD46">
        <v>0</v>
      </c>
      <c r="AE46" t="s">
        <v>119</v>
      </c>
      <c r="AF46" t="s">
        <v>119</v>
      </c>
      <c r="AG46">
        <v>9.84</v>
      </c>
      <c r="AH46" t="s">
        <v>469</v>
      </c>
      <c r="AI46" t="s">
        <v>470</v>
      </c>
      <c r="AJ46">
        <v>2.09</v>
      </c>
      <c r="AK46">
        <v>1371</v>
      </c>
      <c r="AL46">
        <v>24</v>
      </c>
      <c r="AM46">
        <v>2.0000000000000001E-4</v>
      </c>
      <c r="AN46">
        <v>2</v>
      </c>
      <c r="AO46">
        <v>1.08</v>
      </c>
      <c r="AP46">
        <v>1.23</v>
      </c>
      <c r="AQ46">
        <v>-7.45</v>
      </c>
      <c r="AR46">
        <v>-26.67</v>
      </c>
      <c r="AS46">
        <v>-13.99</v>
      </c>
      <c r="AT46">
        <v>15</v>
      </c>
      <c r="AU46">
        <v>0.83</v>
      </c>
      <c r="AV46" t="s">
        <v>471</v>
      </c>
      <c r="AW46">
        <v>6.39</v>
      </c>
      <c r="AX46">
        <v>10.67</v>
      </c>
      <c r="AY46">
        <v>0.79</v>
      </c>
      <c r="AZ46" t="s">
        <v>207</v>
      </c>
      <c r="BA46">
        <v>9</v>
      </c>
      <c r="BB46">
        <v>9</v>
      </c>
      <c r="BC46">
        <v>9</v>
      </c>
      <c r="BD46">
        <v>0.71</v>
      </c>
      <c r="BE46">
        <v>2.5</v>
      </c>
      <c r="BF46">
        <v>0.54</v>
      </c>
      <c r="BG46">
        <v>1.61</v>
      </c>
      <c r="BH46">
        <v>1.42</v>
      </c>
      <c r="BI46">
        <v>-0.35</v>
      </c>
      <c r="BJ46">
        <v>1.6</v>
      </c>
      <c r="BK46">
        <v>20230822</v>
      </c>
      <c r="BL46">
        <v>20100608</v>
      </c>
      <c r="BM46">
        <v>9.85</v>
      </c>
      <c r="BN46" t="s">
        <v>119</v>
      </c>
      <c r="BO46" t="s">
        <v>119</v>
      </c>
      <c r="BP46">
        <v>26.09</v>
      </c>
      <c r="BQ46">
        <v>10.28</v>
      </c>
      <c r="BR46">
        <v>0</v>
      </c>
      <c r="BS46">
        <v>60.57</v>
      </c>
      <c r="BT46">
        <v>14.78</v>
      </c>
      <c r="BU46">
        <v>8.73</v>
      </c>
      <c r="BV46">
        <v>1.04</v>
      </c>
      <c r="BW46">
        <v>9.44</v>
      </c>
      <c r="BX46">
        <v>2.9</v>
      </c>
      <c r="BY46">
        <v>2.4</v>
      </c>
      <c r="BZ46">
        <v>2.36</v>
      </c>
      <c r="CA46">
        <v>0.56999999999999995</v>
      </c>
      <c r="CB46">
        <v>18.88</v>
      </c>
      <c r="CC46">
        <v>13.44</v>
      </c>
      <c r="CD46">
        <v>12.96</v>
      </c>
      <c r="CE46">
        <v>-0.2</v>
      </c>
      <c r="CF46">
        <v>0</v>
      </c>
      <c r="CG46">
        <v>-0.2</v>
      </c>
      <c r="CH46">
        <v>-0.2</v>
      </c>
      <c r="CI46">
        <v>-0.2</v>
      </c>
      <c r="CJ46">
        <v>-0.35</v>
      </c>
      <c r="CK46">
        <v>-19.420000000000002</v>
      </c>
      <c r="CL46">
        <v>-0.06</v>
      </c>
      <c r="CM46">
        <v>2</v>
      </c>
      <c r="CN46">
        <v>11501</v>
      </c>
      <c r="CO46">
        <v>34203</v>
      </c>
      <c r="CP46" t="s">
        <v>472</v>
      </c>
      <c r="CQ46">
        <v>94.46</v>
      </c>
      <c r="CR46">
        <v>5.18</v>
      </c>
      <c r="CS46">
        <v>5.48</v>
      </c>
      <c r="CT46">
        <v>-961.63</v>
      </c>
      <c r="CU46">
        <v>4.1900000000000004</v>
      </c>
      <c r="CV46">
        <v>0</v>
      </c>
      <c r="CW46" t="s">
        <v>473</v>
      </c>
      <c r="CX46">
        <v>1.04</v>
      </c>
      <c r="CY46">
        <v>1.92</v>
      </c>
      <c r="CZ46">
        <v>-1.97</v>
      </c>
      <c r="DA46">
        <v>-0.01</v>
      </c>
      <c r="DB46">
        <v>39.43</v>
      </c>
      <c r="DC46" t="s">
        <v>474</v>
      </c>
      <c r="DD46">
        <v>3.59</v>
      </c>
      <c r="DE46">
        <v>-1.47</v>
      </c>
      <c r="DF46">
        <v>-1.51</v>
      </c>
      <c r="DG46">
        <v>0.39</v>
      </c>
      <c r="DH46">
        <v>1564</v>
      </c>
      <c r="DI46">
        <v>2427</v>
      </c>
      <c r="DJ46" t="s">
        <v>119</v>
      </c>
      <c r="DK46" t="s">
        <v>119</v>
      </c>
      <c r="DL46" t="s">
        <v>119</v>
      </c>
    </row>
    <row r="47" spans="1:116">
      <c r="A47" t="str">
        <f>"002430"</f>
        <v>002430</v>
      </c>
      <c r="B47" t="s">
        <v>475</v>
      </c>
      <c r="C47">
        <v>-0.28000000000000003</v>
      </c>
      <c r="D47">
        <v>32.47</v>
      </c>
      <c r="E47">
        <v>-0.09</v>
      </c>
      <c r="F47">
        <v>32.47</v>
      </c>
      <c r="G47">
        <v>32.5</v>
      </c>
      <c r="H47">
        <v>18732</v>
      </c>
      <c r="I47">
        <v>556</v>
      </c>
      <c r="J47">
        <v>-0.05</v>
      </c>
      <c r="K47">
        <v>0.19</v>
      </c>
      <c r="L47">
        <v>32.58</v>
      </c>
      <c r="M47">
        <v>32.909999999999997</v>
      </c>
      <c r="N47">
        <v>32.22</v>
      </c>
      <c r="O47">
        <v>32.56</v>
      </c>
      <c r="P47">
        <v>30.43</v>
      </c>
      <c r="Q47">
        <v>6085.64</v>
      </c>
      <c r="R47">
        <v>0.75</v>
      </c>
      <c r="S47" t="s">
        <v>476</v>
      </c>
      <c r="T47" t="s">
        <v>324</v>
      </c>
      <c r="U47">
        <v>2.12</v>
      </c>
      <c r="V47">
        <v>32.49</v>
      </c>
      <c r="W47">
        <v>10278</v>
      </c>
      <c r="X47">
        <v>8454</v>
      </c>
      <c r="Y47">
        <v>1.22</v>
      </c>
      <c r="Z47">
        <v>156</v>
      </c>
      <c r="AA47">
        <v>8</v>
      </c>
      <c r="AB47" t="s">
        <v>119</v>
      </c>
      <c r="AC47">
        <v>13.68</v>
      </c>
      <c r="AD47">
        <v>0</v>
      </c>
      <c r="AE47" t="s">
        <v>119</v>
      </c>
      <c r="AF47" t="s">
        <v>119</v>
      </c>
      <c r="AG47">
        <v>9.64</v>
      </c>
      <c r="AH47" t="s">
        <v>477</v>
      </c>
      <c r="AI47" t="s">
        <v>478</v>
      </c>
      <c r="AJ47">
        <v>-0.33</v>
      </c>
      <c r="AK47">
        <v>1933</v>
      </c>
      <c r="AL47">
        <v>10</v>
      </c>
      <c r="AM47">
        <v>1E-4</v>
      </c>
      <c r="AN47">
        <v>-1</v>
      </c>
      <c r="AO47">
        <v>0.52</v>
      </c>
      <c r="AP47">
        <v>-1.1299999999999999</v>
      </c>
      <c r="AQ47">
        <v>6.77</v>
      </c>
      <c r="AR47">
        <v>-3.37</v>
      </c>
      <c r="AS47">
        <v>-15.35</v>
      </c>
      <c r="AT47">
        <v>2</v>
      </c>
      <c r="AU47">
        <v>0.43</v>
      </c>
      <c r="AV47" t="s">
        <v>479</v>
      </c>
      <c r="AW47">
        <v>32.29</v>
      </c>
      <c r="AX47">
        <v>26.48</v>
      </c>
      <c r="AY47">
        <v>1.02</v>
      </c>
      <c r="AZ47" t="s">
        <v>207</v>
      </c>
      <c r="BA47">
        <v>5</v>
      </c>
      <c r="BB47">
        <v>11</v>
      </c>
      <c r="BC47">
        <v>4</v>
      </c>
      <c r="BD47">
        <v>0.06</v>
      </c>
      <c r="BE47">
        <v>1.07</v>
      </c>
      <c r="BF47">
        <v>-1.04</v>
      </c>
      <c r="BG47">
        <v>-0.21</v>
      </c>
      <c r="BH47">
        <v>-0.34</v>
      </c>
      <c r="BI47">
        <v>-1.34</v>
      </c>
      <c r="BJ47">
        <v>0.78</v>
      </c>
      <c r="BK47">
        <v>20230825</v>
      </c>
      <c r="BL47">
        <v>20100610</v>
      </c>
      <c r="BM47">
        <v>9.84</v>
      </c>
      <c r="BN47" t="s">
        <v>119</v>
      </c>
      <c r="BO47" t="s">
        <v>119</v>
      </c>
      <c r="BP47">
        <v>204.33</v>
      </c>
      <c r="BQ47">
        <v>83.61</v>
      </c>
      <c r="BR47">
        <v>10.65</v>
      </c>
      <c r="BS47">
        <v>53.87</v>
      </c>
      <c r="BT47">
        <v>105.73</v>
      </c>
      <c r="BU47">
        <v>67.44</v>
      </c>
      <c r="BV47">
        <v>4.78</v>
      </c>
      <c r="BW47">
        <v>72.63</v>
      </c>
      <c r="BX47">
        <v>22.6</v>
      </c>
      <c r="BY47">
        <v>26.75</v>
      </c>
      <c r="BZ47">
        <v>17.45</v>
      </c>
      <c r="CA47">
        <v>26.04</v>
      </c>
      <c r="CB47">
        <v>23.71</v>
      </c>
      <c r="CC47">
        <v>64.44</v>
      </c>
      <c r="CD47">
        <v>48.84</v>
      </c>
      <c r="CE47">
        <v>7.64</v>
      </c>
      <c r="CF47">
        <v>0.11</v>
      </c>
      <c r="CG47">
        <v>7.62</v>
      </c>
      <c r="CH47">
        <v>5.62</v>
      </c>
      <c r="CI47">
        <v>5.25</v>
      </c>
      <c r="CJ47">
        <v>5.03</v>
      </c>
      <c r="CK47">
        <v>43.77</v>
      </c>
      <c r="CL47">
        <v>1.92</v>
      </c>
      <c r="CM47">
        <v>-4.9000000000000004</v>
      </c>
      <c r="CN47">
        <v>23038</v>
      </c>
      <c r="CO47">
        <v>19074</v>
      </c>
      <c r="CP47" t="s">
        <v>480</v>
      </c>
      <c r="CQ47">
        <v>-29.31</v>
      </c>
      <c r="CR47">
        <v>4.29</v>
      </c>
      <c r="CS47">
        <v>3.87</v>
      </c>
      <c r="CT47">
        <v>166.49</v>
      </c>
      <c r="CU47">
        <v>4.96</v>
      </c>
      <c r="CV47">
        <v>3.07</v>
      </c>
      <c r="CW47" t="s">
        <v>481</v>
      </c>
      <c r="CX47">
        <v>8.39</v>
      </c>
      <c r="CY47">
        <v>2.41</v>
      </c>
      <c r="CZ47">
        <v>4.45</v>
      </c>
      <c r="DA47">
        <v>0.2</v>
      </c>
      <c r="DB47">
        <v>40.92</v>
      </c>
      <c r="DC47" t="s">
        <v>482</v>
      </c>
      <c r="DD47">
        <v>24.2</v>
      </c>
      <c r="DE47">
        <v>11.86</v>
      </c>
      <c r="DF47">
        <v>8.73</v>
      </c>
      <c r="DG47">
        <v>2.06</v>
      </c>
      <c r="DH47">
        <v>5182</v>
      </c>
      <c r="DI47">
        <v>2430</v>
      </c>
      <c r="DJ47" t="s">
        <v>119</v>
      </c>
      <c r="DK47" t="s">
        <v>119</v>
      </c>
      <c r="DL47" t="s">
        <v>119</v>
      </c>
    </row>
    <row r="48" spans="1:116">
      <c r="A48" t="str">
        <f>"002438"</f>
        <v>002438</v>
      </c>
      <c r="B48" t="s">
        <v>483</v>
      </c>
      <c r="C48">
        <v>0.28999999999999998</v>
      </c>
      <c r="D48">
        <v>10.55</v>
      </c>
      <c r="E48">
        <v>0.03</v>
      </c>
      <c r="F48">
        <v>10.54</v>
      </c>
      <c r="G48">
        <v>10.55</v>
      </c>
      <c r="H48">
        <v>28455</v>
      </c>
      <c r="I48">
        <v>293</v>
      </c>
      <c r="J48">
        <v>-0.08</v>
      </c>
      <c r="K48">
        <v>0.61</v>
      </c>
      <c r="L48">
        <v>10.79</v>
      </c>
      <c r="M48">
        <v>10.79</v>
      </c>
      <c r="N48">
        <v>10.52</v>
      </c>
      <c r="O48">
        <v>10.52</v>
      </c>
      <c r="P48">
        <v>21.35</v>
      </c>
      <c r="Q48">
        <v>3011.78</v>
      </c>
      <c r="R48">
        <v>1.0900000000000001</v>
      </c>
      <c r="S48" t="s">
        <v>484</v>
      </c>
      <c r="T48" t="s">
        <v>154</v>
      </c>
      <c r="U48">
        <v>2.57</v>
      </c>
      <c r="V48">
        <v>10.58</v>
      </c>
      <c r="W48">
        <v>15855</v>
      </c>
      <c r="X48">
        <v>12600</v>
      </c>
      <c r="Y48">
        <v>1.26</v>
      </c>
      <c r="Z48">
        <v>173</v>
      </c>
      <c r="AA48">
        <v>27</v>
      </c>
      <c r="AB48" t="s">
        <v>119</v>
      </c>
      <c r="AC48">
        <v>174.15</v>
      </c>
      <c r="AD48">
        <v>0.05</v>
      </c>
      <c r="AE48" t="s">
        <v>119</v>
      </c>
      <c r="AF48" t="s">
        <v>119</v>
      </c>
      <c r="AG48">
        <v>4.6900000000000004</v>
      </c>
      <c r="AH48" t="s">
        <v>485</v>
      </c>
      <c r="AI48" t="s">
        <v>486</v>
      </c>
      <c r="AJ48">
        <v>0.23</v>
      </c>
      <c r="AK48">
        <v>1432</v>
      </c>
      <c r="AL48">
        <v>20</v>
      </c>
      <c r="AM48">
        <v>4.0000000000000002E-4</v>
      </c>
      <c r="AN48">
        <v>3</v>
      </c>
      <c r="AO48">
        <v>0.67</v>
      </c>
      <c r="AP48">
        <v>1.73</v>
      </c>
      <c r="AQ48">
        <v>0</v>
      </c>
      <c r="AR48">
        <v>-6.47</v>
      </c>
      <c r="AS48">
        <v>-3.03</v>
      </c>
      <c r="AT48">
        <v>0</v>
      </c>
      <c r="AU48">
        <v>0.87</v>
      </c>
      <c r="AV48" t="s">
        <v>487</v>
      </c>
      <c r="AW48">
        <v>21.46</v>
      </c>
      <c r="AX48">
        <v>23.46</v>
      </c>
      <c r="AY48">
        <v>0.64</v>
      </c>
      <c r="AZ48" t="s">
        <v>207</v>
      </c>
      <c r="BA48">
        <v>9</v>
      </c>
      <c r="BB48">
        <v>9</v>
      </c>
      <c r="BC48">
        <v>9</v>
      </c>
      <c r="BD48">
        <v>2.57</v>
      </c>
      <c r="BE48">
        <v>2.57</v>
      </c>
      <c r="BF48">
        <v>0</v>
      </c>
      <c r="BG48">
        <v>0.56999999999999995</v>
      </c>
      <c r="BH48">
        <v>-2.2200000000000002</v>
      </c>
      <c r="BI48">
        <v>-2.2200000000000002</v>
      </c>
      <c r="BJ48">
        <v>0.28999999999999998</v>
      </c>
      <c r="BK48">
        <v>20230912</v>
      </c>
      <c r="BL48">
        <v>20100623</v>
      </c>
      <c r="BM48">
        <v>5.08</v>
      </c>
      <c r="BN48" t="s">
        <v>119</v>
      </c>
      <c r="BO48" t="s">
        <v>119</v>
      </c>
      <c r="BP48">
        <v>57.38</v>
      </c>
      <c r="BQ48">
        <v>30.52</v>
      </c>
      <c r="BR48">
        <v>0</v>
      </c>
      <c r="BS48">
        <v>46.81</v>
      </c>
      <c r="BT48">
        <v>31.34</v>
      </c>
      <c r="BU48">
        <v>12.34</v>
      </c>
      <c r="BV48">
        <v>1.06</v>
      </c>
      <c r="BW48">
        <v>21.53</v>
      </c>
      <c r="BX48">
        <v>6.04</v>
      </c>
      <c r="BY48">
        <v>8.9600000000000009</v>
      </c>
      <c r="BZ48">
        <v>9.93</v>
      </c>
      <c r="CA48">
        <v>1.24</v>
      </c>
      <c r="CB48">
        <v>11.56</v>
      </c>
      <c r="CC48">
        <v>9.99</v>
      </c>
      <c r="CD48">
        <v>6.95</v>
      </c>
      <c r="CE48">
        <v>1.42</v>
      </c>
      <c r="CF48">
        <v>0.04</v>
      </c>
      <c r="CG48">
        <v>1.42</v>
      </c>
      <c r="CH48">
        <v>1.25</v>
      </c>
      <c r="CI48">
        <v>1.25</v>
      </c>
      <c r="CJ48">
        <v>1.1599999999999999</v>
      </c>
      <c r="CK48">
        <v>12.74</v>
      </c>
      <c r="CL48">
        <v>-0.38</v>
      </c>
      <c r="CM48">
        <v>-2.63</v>
      </c>
      <c r="CN48">
        <v>22845</v>
      </c>
      <c r="CO48">
        <v>14366</v>
      </c>
      <c r="CP48" t="s">
        <v>488</v>
      </c>
      <c r="CQ48">
        <v>20.37</v>
      </c>
      <c r="CR48">
        <v>8.2799999999999994</v>
      </c>
      <c r="CS48">
        <v>1.75</v>
      </c>
      <c r="CT48">
        <v>-142.69999999999999</v>
      </c>
      <c r="CU48">
        <v>5.36</v>
      </c>
      <c r="CV48">
        <v>0.48</v>
      </c>
      <c r="CW48" t="s">
        <v>489</v>
      </c>
      <c r="CX48">
        <v>6.01</v>
      </c>
      <c r="CY48">
        <v>2.2799999999999998</v>
      </c>
      <c r="CZ48">
        <v>2.5099999999999998</v>
      </c>
      <c r="DA48">
        <v>-7.0000000000000007E-2</v>
      </c>
      <c r="DB48">
        <v>53.19</v>
      </c>
      <c r="DC48" t="s">
        <v>490</v>
      </c>
      <c r="DD48">
        <v>30.48</v>
      </c>
      <c r="DE48">
        <v>14.23</v>
      </c>
      <c r="DF48">
        <v>12.55</v>
      </c>
      <c r="DG48">
        <v>0.4</v>
      </c>
      <c r="DH48">
        <v>1509</v>
      </c>
      <c r="DI48">
        <v>2438</v>
      </c>
      <c r="DJ48" t="s">
        <v>119</v>
      </c>
      <c r="DK48" t="s">
        <v>119</v>
      </c>
      <c r="DL48" t="s">
        <v>119</v>
      </c>
    </row>
    <row r="49" spans="1:116">
      <c r="A49" t="str">
        <f>"002448"</f>
        <v>002448</v>
      </c>
      <c r="B49" t="s">
        <v>491</v>
      </c>
      <c r="C49">
        <v>1.7</v>
      </c>
      <c r="D49">
        <v>7.16</v>
      </c>
      <c r="E49">
        <v>0.12</v>
      </c>
      <c r="F49">
        <v>7.16</v>
      </c>
      <c r="G49">
        <v>7.17</v>
      </c>
      <c r="H49">
        <v>111627</v>
      </c>
      <c r="I49">
        <v>1019</v>
      </c>
      <c r="J49">
        <v>-0.13</v>
      </c>
      <c r="K49">
        <v>2.35</v>
      </c>
      <c r="L49">
        <v>7.02</v>
      </c>
      <c r="M49">
        <v>7.19</v>
      </c>
      <c r="N49">
        <v>7.01</v>
      </c>
      <c r="O49">
        <v>7.04</v>
      </c>
      <c r="P49">
        <v>11.45</v>
      </c>
      <c r="Q49">
        <v>7956.85</v>
      </c>
      <c r="R49">
        <v>1.04</v>
      </c>
      <c r="S49" t="s">
        <v>136</v>
      </c>
      <c r="T49" t="s">
        <v>492</v>
      </c>
      <c r="U49">
        <v>2.56</v>
      </c>
      <c r="V49">
        <v>7.13</v>
      </c>
      <c r="W49">
        <v>48742</v>
      </c>
      <c r="X49">
        <v>62885</v>
      </c>
      <c r="Y49">
        <v>0.78</v>
      </c>
      <c r="Z49">
        <v>645</v>
      </c>
      <c r="AA49">
        <v>311</v>
      </c>
      <c r="AB49" t="s">
        <v>119</v>
      </c>
      <c r="AC49">
        <v>39.450000000000003</v>
      </c>
      <c r="AD49">
        <v>0.01</v>
      </c>
      <c r="AE49" t="s">
        <v>119</v>
      </c>
      <c r="AF49" t="s">
        <v>119</v>
      </c>
      <c r="AG49">
        <v>4.75</v>
      </c>
      <c r="AH49" t="s">
        <v>493</v>
      </c>
      <c r="AI49" t="s">
        <v>494</v>
      </c>
      <c r="AJ49">
        <v>1.65</v>
      </c>
      <c r="AK49">
        <v>2299</v>
      </c>
      <c r="AL49">
        <v>49</v>
      </c>
      <c r="AM49">
        <v>1E-3</v>
      </c>
      <c r="AN49">
        <v>5</v>
      </c>
      <c r="AO49">
        <v>0.14000000000000001</v>
      </c>
      <c r="AP49">
        <v>2.2799999999999998</v>
      </c>
      <c r="AQ49">
        <v>-0.28000000000000003</v>
      </c>
      <c r="AR49">
        <v>-1.38</v>
      </c>
      <c r="AS49">
        <v>35.869999999999997</v>
      </c>
      <c r="AT49">
        <v>2</v>
      </c>
      <c r="AU49">
        <v>2.48</v>
      </c>
      <c r="AV49" t="s">
        <v>495</v>
      </c>
      <c r="AW49">
        <v>16.09</v>
      </c>
      <c r="AX49">
        <v>24.78</v>
      </c>
      <c r="AY49">
        <v>1.36</v>
      </c>
      <c r="AZ49" t="s">
        <v>207</v>
      </c>
      <c r="BA49">
        <v>11</v>
      </c>
      <c r="BB49">
        <v>10</v>
      </c>
      <c r="BC49">
        <v>8</v>
      </c>
      <c r="BD49">
        <v>-0.28000000000000003</v>
      </c>
      <c r="BE49">
        <v>2.13</v>
      </c>
      <c r="BF49">
        <v>-0.43</v>
      </c>
      <c r="BG49">
        <v>1.28</v>
      </c>
      <c r="BH49">
        <v>1.99</v>
      </c>
      <c r="BI49">
        <v>-0.42</v>
      </c>
      <c r="BJ49">
        <v>2.14</v>
      </c>
      <c r="BK49">
        <v>20230922</v>
      </c>
      <c r="BL49">
        <v>20100716</v>
      </c>
      <c r="BM49">
        <v>5.88</v>
      </c>
      <c r="BN49" t="s">
        <v>119</v>
      </c>
      <c r="BO49" t="s">
        <v>119</v>
      </c>
      <c r="BP49">
        <v>52.55</v>
      </c>
      <c r="BQ49">
        <v>32.35</v>
      </c>
      <c r="BR49">
        <v>2.5099999999999998</v>
      </c>
      <c r="BS49">
        <v>33.659999999999997</v>
      </c>
      <c r="BT49">
        <v>21.94</v>
      </c>
      <c r="BU49">
        <v>15.81</v>
      </c>
      <c r="BV49">
        <v>1.1599999999999999</v>
      </c>
      <c r="BW49">
        <v>12.73</v>
      </c>
      <c r="BX49">
        <v>3.71</v>
      </c>
      <c r="BY49">
        <v>5.53</v>
      </c>
      <c r="BZ49">
        <v>6.67</v>
      </c>
      <c r="CA49">
        <v>0.36</v>
      </c>
      <c r="CB49">
        <v>5.72</v>
      </c>
      <c r="CC49">
        <v>14.52</v>
      </c>
      <c r="CD49">
        <v>10.43</v>
      </c>
      <c r="CE49">
        <v>2.14</v>
      </c>
      <c r="CF49">
        <v>0.23</v>
      </c>
      <c r="CG49">
        <v>2.14</v>
      </c>
      <c r="CH49">
        <v>1.92</v>
      </c>
      <c r="CI49">
        <v>1.84</v>
      </c>
      <c r="CJ49">
        <v>1.71</v>
      </c>
      <c r="CK49">
        <v>18.29</v>
      </c>
      <c r="CL49">
        <v>1.21</v>
      </c>
      <c r="CM49">
        <v>-0.68</v>
      </c>
      <c r="CN49">
        <v>49475</v>
      </c>
      <c r="CO49">
        <v>9110</v>
      </c>
      <c r="CP49" t="s">
        <v>496</v>
      </c>
      <c r="CQ49">
        <v>96.32</v>
      </c>
      <c r="CR49">
        <v>28.48</v>
      </c>
      <c r="CS49">
        <v>1.3</v>
      </c>
      <c r="CT49">
        <v>34.880000000000003</v>
      </c>
      <c r="CU49">
        <v>2.9</v>
      </c>
      <c r="CV49">
        <v>1.56</v>
      </c>
      <c r="CW49" t="s">
        <v>209</v>
      </c>
      <c r="CX49">
        <v>5.5</v>
      </c>
      <c r="CY49">
        <v>0.97</v>
      </c>
      <c r="CZ49">
        <v>3.11</v>
      </c>
      <c r="DA49">
        <v>0.21</v>
      </c>
      <c r="DB49">
        <v>61.57</v>
      </c>
      <c r="DC49" t="s">
        <v>497</v>
      </c>
      <c r="DD49">
        <v>28.12</v>
      </c>
      <c r="DE49">
        <v>14.76</v>
      </c>
      <c r="DF49">
        <v>13.21</v>
      </c>
      <c r="DG49">
        <v>0.64</v>
      </c>
      <c r="DH49">
        <v>4867</v>
      </c>
      <c r="DI49">
        <v>2448</v>
      </c>
      <c r="DJ49" t="s">
        <v>119</v>
      </c>
      <c r="DK49" t="s">
        <v>119</v>
      </c>
      <c r="DL49" t="s">
        <v>119</v>
      </c>
    </row>
    <row r="50" spans="1:116">
      <c r="A50" t="str">
        <f>"002469"</f>
        <v>002469</v>
      </c>
      <c r="B50" t="s">
        <v>498</v>
      </c>
      <c r="C50">
        <v>1.03</v>
      </c>
      <c r="D50">
        <v>5.88</v>
      </c>
      <c r="E50">
        <v>0.06</v>
      </c>
      <c r="F50">
        <v>5.88</v>
      </c>
      <c r="G50">
        <v>5.89</v>
      </c>
      <c r="H50">
        <v>38079</v>
      </c>
      <c r="I50">
        <v>619</v>
      </c>
      <c r="J50">
        <v>0</v>
      </c>
      <c r="K50">
        <v>0.62</v>
      </c>
      <c r="L50">
        <v>5.85</v>
      </c>
      <c r="M50">
        <v>5.9</v>
      </c>
      <c r="N50">
        <v>5.82</v>
      </c>
      <c r="O50">
        <v>5.82</v>
      </c>
      <c r="P50">
        <v>16.61</v>
      </c>
      <c r="Q50">
        <v>2238.65</v>
      </c>
      <c r="R50">
        <v>0.81</v>
      </c>
      <c r="S50" t="s">
        <v>454</v>
      </c>
      <c r="T50" t="s">
        <v>137</v>
      </c>
      <c r="U50">
        <v>1.37</v>
      </c>
      <c r="V50">
        <v>5.88</v>
      </c>
      <c r="W50">
        <v>18814</v>
      </c>
      <c r="X50">
        <v>19265</v>
      </c>
      <c r="Y50">
        <v>0.98</v>
      </c>
      <c r="Z50">
        <v>129</v>
      </c>
      <c r="AA50">
        <v>1679</v>
      </c>
      <c r="AB50" t="s">
        <v>119</v>
      </c>
      <c r="AC50">
        <v>1.93</v>
      </c>
      <c r="AD50">
        <v>0</v>
      </c>
      <c r="AE50" t="s">
        <v>119</v>
      </c>
      <c r="AF50" t="s">
        <v>119</v>
      </c>
      <c r="AG50">
        <v>6.19</v>
      </c>
      <c r="AH50" t="s">
        <v>499</v>
      </c>
      <c r="AI50" t="s">
        <v>500</v>
      </c>
      <c r="AJ50">
        <v>0.98</v>
      </c>
      <c r="AK50">
        <v>1463</v>
      </c>
      <c r="AL50">
        <v>26</v>
      </c>
      <c r="AM50">
        <v>4.0000000000000002E-4</v>
      </c>
      <c r="AN50">
        <v>2</v>
      </c>
      <c r="AO50">
        <v>1.39</v>
      </c>
      <c r="AP50">
        <v>1.73</v>
      </c>
      <c r="AQ50">
        <v>-0.34</v>
      </c>
      <c r="AR50">
        <v>-4.55</v>
      </c>
      <c r="AS50">
        <v>4.63</v>
      </c>
      <c r="AT50">
        <v>1</v>
      </c>
      <c r="AU50">
        <v>0.82</v>
      </c>
      <c r="AV50" t="s">
        <v>501</v>
      </c>
      <c r="AW50">
        <v>15.58</v>
      </c>
      <c r="AX50">
        <v>13.79</v>
      </c>
      <c r="AY50">
        <v>0.69</v>
      </c>
      <c r="AZ50" t="s">
        <v>165</v>
      </c>
      <c r="BA50">
        <v>2</v>
      </c>
      <c r="BB50">
        <v>14</v>
      </c>
      <c r="BC50">
        <v>1</v>
      </c>
      <c r="BD50">
        <v>0.52</v>
      </c>
      <c r="BE50">
        <v>1.37</v>
      </c>
      <c r="BF50">
        <v>0</v>
      </c>
      <c r="BG50">
        <v>1.03</v>
      </c>
      <c r="BH50">
        <v>0.51</v>
      </c>
      <c r="BI50">
        <v>-0.34</v>
      </c>
      <c r="BJ50">
        <v>1.03</v>
      </c>
      <c r="BK50">
        <v>20230826</v>
      </c>
      <c r="BL50">
        <v>20100908</v>
      </c>
      <c r="BM50">
        <v>6.49</v>
      </c>
      <c r="BN50" t="s">
        <v>119</v>
      </c>
      <c r="BO50" t="s">
        <v>119</v>
      </c>
      <c r="BP50">
        <v>32.33</v>
      </c>
      <c r="BQ50">
        <v>25.5</v>
      </c>
      <c r="BR50">
        <v>1.28</v>
      </c>
      <c r="BS50">
        <v>17.16</v>
      </c>
      <c r="BT50">
        <v>20.58</v>
      </c>
      <c r="BU50">
        <v>4.4400000000000004</v>
      </c>
      <c r="BV50">
        <v>1.04</v>
      </c>
      <c r="BW50">
        <v>4.4000000000000004</v>
      </c>
      <c r="BX50">
        <v>7.57</v>
      </c>
      <c r="BY50">
        <v>2.19</v>
      </c>
      <c r="BZ50">
        <v>2.78</v>
      </c>
      <c r="CA50">
        <v>0.54</v>
      </c>
      <c r="CB50">
        <v>6.46</v>
      </c>
      <c r="CC50">
        <v>13.3</v>
      </c>
      <c r="CD50">
        <v>10.56</v>
      </c>
      <c r="CE50">
        <v>1.44</v>
      </c>
      <c r="CF50">
        <v>0.06</v>
      </c>
      <c r="CG50">
        <v>1.44</v>
      </c>
      <c r="CH50">
        <v>1.22</v>
      </c>
      <c r="CI50">
        <v>1.1499999999999999</v>
      </c>
      <c r="CJ50">
        <v>1.1100000000000001</v>
      </c>
      <c r="CK50">
        <v>11.07</v>
      </c>
      <c r="CL50">
        <v>-0.66</v>
      </c>
      <c r="CM50">
        <v>-3.19</v>
      </c>
      <c r="CN50">
        <v>48389</v>
      </c>
      <c r="CO50">
        <v>9618</v>
      </c>
      <c r="CP50" t="s">
        <v>502</v>
      </c>
      <c r="CQ50">
        <v>-21.49</v>
      </c>
      <c r="CR50">
        <v>-0.64</v>
      </c>
      <c r="CS50">
        <v>1.5</v>
      </c>
      <c r="CT50">
        <v>-57.6</v>
      </c>
      <c r="CU50">
        <v>2.87</v>
      </c>
      <c r="CV50">
        <v>4.3</v>
      </c>
      <c r="CW50" t="s">
        <v>344</v>
      </c>
      <c r="CX50">
        <v>3.93</v>
      </c>
      <c r="CY50">
        <v>1</v>
      </c>
      <c r="CZ50">
        <v>1.71</v>
      </c>
      <c r="DA50">
        <v>-0.1</v>
      </c>
      <c r="DB50">
        <v>78.88</v>
      </c>
      <c r="DC50" t="s">
        <v>397</v>
      </c>
      <c r="DD50">
        <v>20.63</v>
      </c>
      <c r="DE50">
        <v>10.83</v>
      </c>
      <c r="DF50">
        <v>9.19</v>
      </c>
      <c r="DG50">
        <v>0.57999999999999996</v>
      </c>
      <c r="DH50">
        <v>721</v>
      </c>
      <c r="DI50">
        <v>2469</v>
      </c>
      <c r="DJ50" t="s">
        <v>119</v>
      </c>
      <c r="DK50" t="s">
        <v>119</v>
      </c>
      <c r="DL50" t="s">
        <v>119</v>
      </c>
    </row>
    <row r="51" spans="1:116">
      <c r="A51" t="str">
        <f>"002496"</f>
        <v>002496</v>
      </c>
      <c r="B51" t="s">
        <v>503</v>
      </c>
      <c r="C51">
        <v>0.95</v>
      </c>
      <c r="D51">
        <v>2.13</v>
      </c>
      <c r="E51">
        <v>0.02</v>
      </c>
      <c r="F51">
        <v>2.12</v>
      </c>
      <c r="G51">
        <v>2.13</v>
      </c>
      <c r="H51">
        <v>127521</v>
      </c>
      <c r="I51">
        <v>2007</v>
      </c>
      <c r="J51">
        <v>0.47</v>
      </c>
      <c r="K51">
        <v>1.0900000000000001</v>
      </c>
      <c r="L51">
        <v>2.11</v>
      </c>
      <c r="M51">
        <v>2.14</v>
      </c>
      <c r="N51">
        <v>2.1</v>
      </c>
      <c r="O51">
        <v>2.11</v>
      </c>
      <c r="P51" t="s">
        <v>119</v>
      </c>
      <c r="Q51">
        <v>2708.89</v>
      </c>
      <c r="R51">
        <v>1.1200000000000001</v>
      </c>
      <c r="S51" t="s">
        <v>504</v>
      </c>
      <c r="T51" t="s">
        <v>154</v>
      </c>
      <c r="U51">
        <v>1.9</v>
      </c>
      <c r="V51">
        <v>2.12</v>
      </c>
      <c r="W51">
        <v>38604</v>
      </c>
      <c r="X51">
        <v>88917</v>
      </c>
      <c r="Y51">
        <v>0.43</v>
      </c>
      <c r="Z51">
        <v>16217</v>
      </c>
      <c r="AA51">
        <v>3154</v>
      </c>
      <c r="AB51" t="s">
        <v>119</v>
      </c>
      <c r="AC51">
        <v>31.27</v>
      </c>
      <c r="AD51">
        <v>0.01</v>
      </c>
      <c r="AE51" t="s">
        <v>119</v>
      </c>
      <c r="AF51" t="s">
        <v>119</v>
      </c>
      <c r="AG51">
        <v>11.73</v>
      </c>
      <c r="AH51" t="s">
        <v>505</v>
      </c>
      <c r="AI51" t="s">
        <v>506</v>
      </c>
      <c r="AJ51">
        <v>0.9</v>
      </c>
      <c r="AK51">
        <v>779</v>
      </c>
      <c r="AL51">
        <v>164</v>
      </c>
      <c r="AM51">
        <v>1.4E-3</v>
      </c>
      <c r="AN51">
        <v>1</v>
      </c>
      <c r="AO51">
        <v>0</v>
      </c>
      <c r="AP51">
        <v>0.95</v>
      </c>
      <c r="AQ51">
        <v>-3.18</v>
      </c>
      <c r="AR51">
        <v>-16.8</v>
      </c>
      <c r="AS51">
        <v>-7.79</v>
      </c>
      <c r="AT51">
        <v>6</v>
      </c>
      <c r="AU51">
        <v>1.19</v>
      </c>
      <c r="AV51" t="s">
        <v>507</v>
      </c>
      <c r="AW51" t="s">
        <v>119</v>
      </c>
      <c r="AX51" t="s">
        <v>119</v>
      </c>
      <c r="AY51">
        <v>0.98</v>
      </c>
      <c r="AZ51" t="s">
        <v>122</v>
      </c>
      <c r="BA51">
        <v>9</v>
      </c>
      <c r="BB51">
        <v>1</v>
      </c>
      <c r="BC51">
        <v>13</v>
      </c>
      <c r="BD51">
        <v>0</v>
      </c>
      <c r="BE51">
        <v>1.42</v>
      </c>
      <c r="BF51">
        <v>-0.47</v>
      </c>
      <c r="BG51">
        <v>0.47</v>
      </c>
      <c r="BH51">
        <v>0.95</v>
      </c>
      <c r="BI51">
        <v>-0.47</v>
      </c>
      <c r="BJ51">
        <v>1.43</v>
      </c>
      <c r="BK51">
        <v>20230825</v>
      </c>
      <c r="BL51">
        <v>20101109</v>
      </c>
      <c r="BM51">
        <v>15.08</v>
      </c>
      <c r="BN51" t="s">
        <v>119</v>
      </c>
      <c r="BO51" t="s">
        <v>119</v>
      </c>
      <c r="BP51">
        <v>32.29</v>
      </c>
      <c r="BQ51">
        <v>19.11</v>
      </c>
      <c r="BR51">
        <v>-0.7</v>
      </c>
      <c r="BS51">
        <v>43</v>
      </c>
      <c r="BT51">
        <v>5.01</v>
      </c>
      <c r="BU51">
        <v>4.91</v>
      </c>
      <c r="BV51">
        <v>1.1100000000000001</v>
      </c>
      <c r="BW51">
        <v>10.33</v>
      </c>
      <c r="BX51">
        <v>1.06</v>
      </c>
      <c r="BY51">
        <v>0.82</v>
      </c>
      <c r="BZ51">
        <v>0.83</v>
      </c>
      <c r="CA51">
        <v>0.41</v>
      </c>
      <c r="CB51">
        <v>7.13</v>
      </c>
      <c r="CC51">
        <v>1.88</v>
      </c>
      <c r="CD51">
        <v>1.49</v>
      </c>
      <c r="CE51">
        <v>-0.55000000000000004</v>
      </c>
      <c r="CF51">
        <v>7.0000000000000007E-2</v>
      </c>
      <c r="CG51">
        <v>-0.51</v>
      </c>
      <c r="CH51">
        <v>-0.52</v>
      </c>
      <c r="CI51">
        <v>-0.49</v>
      </c>
      <c r="CJ51">
        <v>-0.75</v>
      </c>
      <c r="CK51">
        <v>-4.53</v>
      </c>
      <c r="CL51">
        <v>0.02</v>
      </c>
      <c r="CM51">
        <v>0.52</v>
      </c>
      <c r="CN51">
        <v>38599</v>
      </c>
      <c r="CO51">
        <v>27719</v>
      </c>
      <c r="CP51" t="s">
        <v>508</v>
      </c>
      <c r="CQ51">
        <v>-26.42</v>
      </c>
      <c r="CR51">
        <v>37.619999999999997</v>
      </c>
      <c r="CS51">
        <v>1.68</v>
      </c>
      <c r="CT51">
        <v>1679.39</v>
      </c>
      <c r="CU51">
        <v>17.059999999999999</v>
      </c>
      <c r="CV51">
        <v>0</v>
      </c>
      <c r="CW51" t="s">
        <v>305</v>
      </c>
      <c r="CX51">
        <v>1.27</v>
      </c>
      <c r="CY51">
        <v>0.47</v>
      </c>
      <c r="CZ51">
        <v>-0.3</v>
      </c>
      <c r="DA51">
        <v>0</v>
      </c>
      <c r="DB51">
        <v>59.18</v>
      </c>
      <c r="DC51" t="s">
        <v>509</v>
      </c>
      <c r="DD51">
        <v>20.9</v>
      </c>
      <c r="DE51">
        <v>-29.22</v>
      </c>
      <c r="DF51">
        <v>-27.47</v>
      </c>
      <c r="DG51">
        <v>0.01</v>
      </c>
      <c r="DH51">
        <v>434</v>
      </c>
      <c r="DI51">
        <v>2496</v>
      </c>
      <c r="DJ51" t="s">
        <v>119</v>
      </c>
      <c r="DK51" t="s">
        <v>119</v>
      </c>
      <c r="DL51" t="s">
        <v>119</v>
      </c>
    </row>
    <row r="52" spans="1:116">
      <c r="A52" t="str">
        <f>"002498"</f>
        <v>002498</v>
      </c>
      <c r="B52" t="s">
        <v>510</v>
      </c>
      <c r="C52">
        <v>0.27</v>
      </c>
      <c r="D52">
        <v>3.73</v>
      </c>
      <c r="E52">
        <v>0.01</v>
      </c>
      <c r="F52">
        <v>3.73</v>
      </c>
      <c r="G52">
        <v>3.74</v>
      </c>
      <c r="H52">
        <v>78009</v>
      </c>
      <c r="I52">
        <v>782</v>
      </c>
      <c r="J52">
        <v>0</v>
      </c>
      <c r="K52">
        <v>0.23</v>
      </c>
      <c r="L52">
        <v>3.73</v>
      </c>
      <c r="M52">
        <v>3.75</v>
      </c>
      <c r="N52">
        <v>3.72</v>
      </c>
      <c r="O52">
        <v>3.72</v>
      </c>
      <c r="P52">
        <v>14.63</v>
      </c>
      <c r="Q52">
        <v>2908.88</v>
      </c>
      <c r="R52">
        <v>1.29</v>
      </c>
      <c r="S52" t="s">
        <v>511</v>
      </c>
      <c r="T52" t="s">
        <v>137</v>
      </c>
      <c r="U52">
        <v>0.81</v>
      </c>
      <c r="V52">
        <v>3.73</v>
      </c>
      <c r="W52">
        <v>41487</v>
      </c>
      <c r="X52">
        <v>36522</v>
      </c>
      <c r="Y52">
        <v>1.1399999999999999</v>
      </c>
      <c r="Z52">
        <v>1886</v>
      </c>
      <c r="AA52">
        <v>4115</v>
      </c>
      <c r="AB52" t="s">
        <v>119</v>
      </c>
      <c r="AC52">
        <v>24.06</v>
      </c>
      <c r="AD52">
        <v>0.01</v>
      </c>
      <c r="AE52" t="s">
        <v>119</v>
      </c>
      <c r="AF52" t="s">
        <v>119</v>
      </c>
      <c r="AG52">
        <v>33.270000000000003</v>
      </c>
      <c r="AH52" t="s">
        <v>512</v>
      </c>
      <c r="AI52" t="s">
        <v>512</v>
      </c>
      <c r="AJ52">
        <v>0.22</v>
      </c>
      <c r="AK52">
        <v>1921</v>
      </c>
      <c r="AL52">
        <v>41</v>
      </c>
      <c r="AM52">
        <v>1E-4</v>
      </c>
      <c r="AN52">
        <v>2</v>
      </c>
      <c r="AO52">
        <v>0.54</v>
      </c>
      <c r="AP52">
        <v>0</v>
      </c>
      <c r="AQ52">
        <v>-1.85</v>
      </c>
      <c r="AR52">
        <v>-4.5999999999999996</v>
      </c>
      <c r="AS52">
        <v>-9.9</v>
      </c>
      <c r="AT52">
        <v>1</v>
      </c>
      <c r="AU52">
        <v>0.7</v>
      </c>
      <c r="AV52" t="s">
        <v>513</v>
      </c>
      <c r="AW52">
        <v>17.43</v>
      </c>
      <c r="AX52">
        <v>15.75</v>
      </c>
      <c r="AY52">
        <v>0.54</v>
      </c>
      <c r="AZ52" t="s">
        <v>247</v>
      </c>
      <c r="BA52">
        <v>9</v>
      </c>
      <c r="BB52">
        <v>14</v>
      </c>
      <c r="BC52">
        <v>13</v>
      </c>
      <c r="BD52">
        <v>0.27</v>
      </c>
      <c r="BE52">
        <v>0.81</v>
      </c>
      <c r="BF52">
        <v>0</v>
      </c>
      <c r="BG52">
        <v>0.27</v>
      </c>
      <c r="BH52">
        <v>0</v>
      </c>
      <c r="BI52">
        <v>-0.53</v>
      </c>
      <c r="BJ52">
        <v>0.27</v>
      </c>
      <c r="BK52">
        <v>20230831</v>
      </c>
      <c r="BL52">
        <v>20101109</v>
      </c>
      <c r="BM52">
        <v>33.270000000000003</v>
      </c>
      <c r="BN52" t="s">
        <v>119</v>
      </c>
      <c r="BO52" t="s">
        <v>119</v>
      </c>
      <c r="BP52">
        <v>102.24</v>
      </c>
      <c r="BQ52">
        <v>73.02</v>
      </c>
      <c r="BR52">
        <v>1.34</v>
      </c>
      <c r="BS52">
        <v>27.28</v>
      </c>
      <c r="BT52">
        <v>75.58</v>
      </c>
      <c r="BU52">
        <v>8.52</v>
      </c>
      <c r="BV52">
        <v>5.32</v>
      </c>
      <c r="BW52">
        <v>26.49</v>
      </c>
      <c r="BX52">
        <v>9.91</v>
      </c>
      <c r="BY52">
        <v>14.51</v>
      </c>
      <c r="BZ52">
        <v>37.729999999999997</v>
      </c>
      <c r="CA52">
        <v>4.22</v>
      </c>
      <c r="CB52">
        <v>1.9</v>
      </c>
      <c r="CC52">
        <v>43.52</v>
      </c>
      <c r="CD52">
        <v>34.82</v>
      </c>
      <c r="CE52">
        <v>4.8</v>
      </c>
      <c r="CF52">
        <v>0.44</v>
      </c>
      <c r="CG52">
        <v>4.8099999999999996</v>
      </c>
      <c r="CH52">
        <v>4.2</v>
      </c>
      <c r="CI52">
        <v>4.24</v>
      </c>
      <c r="CJ52">
        <v>4.01</v>
      </c>
      <c r="CK52">
        <v>32.42</v>
      </c>
      <c r="CL52">
        <v>0.01</v>
      </c>
      <c r="CM52">
        <v>0.96</v>
      </c>
      <c r="CN52">
        <v>110024</v>
      </c>
      <c r="CO52">
        <v>10110</v>
      </c>
      <c r="CP52" t="s">
        <v>514</v>
      </c>
      <c r="CQ52">
        <v>-15.11</v>
      </c>
      <c r="CR52">
        <v>-7.11</v>
      </c>
      <c r="CS52">
        <v>1.7</v>
      </c>
      <c r="CT52">
        <v>23009.360000000001</v>
      </c>
      <c r="CU52">
        <v>2.85</v>
      </c>
      <c r="CV52">
        <v>0.97</v>
      </c>
      <c r="CW52" t="s">
        <v>515</v>
      </c>
      <c r="CX52">
        <v>2.19</v>
      </c>
      <c r="CY52">
        <v>0.06</v>
      </c>
      <c r="CZ52">
        <v>0.97</v>
      </c>
      <c r="DA52">
        <v>0</v>
      </c>
      <c r="DB52">
        <v>71.42</v>
      </c>
      <c r="DC52" t="s">
        <v>516</v>
      </c>
      <c r="DD52">
        <v>19.989999999999998</v>
      </c>
      <c r="DE52">
        <v>11.02</v>
      </c>
      <c r="DF52">
        <v>9.64</v>
      </c>
      <c r="DG52">
        <v>2.61</v>
      </c>
      <c r="DH52">
        <v>2908</v>
      </c>
      <c r="DI52">
        <v>2498</v>
      </c>
      <c r="DJ52" t="s">
        <v>119</v>
      </c>
      <c r="DK52" t="s">
        <v>119</v>
      </c>
      <c r="DL52" t="s">
        <v>119</v>
      </c>
    </row>
    <row r="53" spans="1:116">
      <c r="A53" t="str">
        <f>"002531"</f>
        <v>002531</v>
      </c>
      <c r="B53" t="s">
        <v>517</v>
      </c>
      <c r="C53">
        <v>2.95</v>
      </c>
      <c r="D53">
        <v>12.91</v>
      </c>
      <c r="E53">
        <v>0.37</v>
      </c>
      <c r="F53">
        <v>12.91</v>
      </c>
      <c r="G53">
        <v>12.92</v>
      </c>
      <c r="H53">
        <v>421598</v>
      </c>
      <c r="I53">
        <v>2632</v>
      </c>
      <c r="J53">
        <v>-7.0000000000000007E-2</v>
      </c>
      <c r="K53">
        <v>2.36</v>
      </c>
      <c r="L53">
        <v>12.51</v>
      </c>
      <c r="M53">
        <v>13.26</v>
      </c>
      <c r="N53">
        <v>12.5</v>
      </c>
      <c r="O53">
        <v>12.54</v>
      </c>
      <c r="P53">
        <v>20</v>
      </c>
      <c r="Q53">
        <v>54490.43</v>
      </c>
      <c r="R53">
        <v>1.8</v>
      </c>
      <c r="S53" t="s">
        <v>518</v>
      </c>
      <c r="T53" t="s">
        <v>154</v>
      </c>
      <c r="U53">
        <v>6.06</v>
      </c>
      <c r="V53">
        <v>12.92</v>
      </c>
      <c r="W53">
        <v>189844</v>
      </c>
      <c r="X53">
        <v>231754</v>
      </c>
      <c r="Y53">
        <v>0.82</v>
      </c>
      <c r="Z53">
        <v>309</v>
      </c>
      <c r="AA53">
        <v>871</v>
      </c>
      <c r="AB53" t="s">
        <v>119</v>
      </c>
      <c r="AC53">
        <v>289.36</v>
      </c>
      <c r="AD53">
        <v>0.03</v>
      </c>
      <c r="AE53" t="s">
        <v>119</v>
      </c>
      <c r="AF53" t="s">
        <v>119</v>
      </c>
      <c r="AG53">
        <v>17.87</v>
      </c>
      <c r="AH53" t="s">
        <v>519</v>
      </c>
      <c r="AI53" t="s">
        <v>520</v>
      </c>
      <c r="AJ53">
        <v>2.9</v>
      </c>
      <c r="AK53">
        <v>4216</v>
      </c>
      <c r="AL53">
        <v>100</v>
      </c>
      <c r="AM53">
        <v>5.9999999999999995E-4</v>
      </c>
      <c r="AN53">
        <v>3</v>
      </c>
      <c r="AO53">
        <v>4.59</v>
      </c>
      <c r="AP53">
        <v>7.95</v>
      </c>
      <c r="AQ53">
        <v>-0.77</v>
      </c>
      <c r="AR53">
        <v>-16</v>
      </c>
      <c r="AS53">
        <v>-14.67</v>
      </c>
      <c r="AT53">
        <v>3</v>
      </c>
      <c r="AU53">
        <v>4.79</v>
      </c>
      <c r="AV53" t="s">
        <v>521</v>
      </c>
      <c r="AW53">
        <v>23.63</v>
      </c>
      <c r="AX53">
        <v>35.869999999999997</v>
      </c>
      <c r="AY53">
        <v>0.97</v>
      </c>
      <c r="AZ53" t="s">
        <v>522</v>
      </c>
      <c r="BA53">
        <v>9</v>
      </c>
      <c r="BB53">
        <v>1</v>
      </c>
      <c r="BC53">
        <v>4</v>
      </c>
      <c r="BD53">
        <v>-0.24</v>
      </c>
      <c r="BE53">
        <v>5.74</v>
      </c>
      <c r="BF53">
        <v>-0.32</v>
      </c>
      <c r="BG53">
        <v>3.03</v>
      </c>
      <c r="BH53">
        <v>3.2</v>
      </c>
      <c r="BI53">
        <v>-2.64</v>
      </c>
      <c r="BJ53">
        <v>3.28</v>
      </c>
      <c r="BK53">
        <v>20230829</v>
      </c>
      <c r="BL53">
        <v>20101231</v>
      </c>
      <c r="BM53">
        <v>17.97</v>
      </c>
      <c r="BN53" t="s">
        <v>119</v>
      </c>
      <c r="BO53" t="s">
        <v>119</v>
      </c>
      <c r="BP53">
        <v>255.8</v>
      </c>
      <c r="BQ53">
        <v>86.83</v>
      </c>
      <c r="BR53">
        <v>0.67</v>
      </c>
      <c r="BS53">
        <v>65.8</v>
      </c>
      <c r="BT53">
        <v>112.16</v>
      </c>
      <c r="BU53">
        <v>95.83</v>
      </c>
      <c r="BV53">
        <v>6.55</v>
      </c>
      <c r="BW53">
        <v>92.53</v>
      </c>
      <c r="BX53">
        <v>9.16</v>
      </c>
      <c r="BY53">
        <v>18.53</v>
      </c>
      <c r="BZ53">
        <v>54.54</v>
      </c>
      <c r="CA53">
        <v>2.35</v>
      </c>
      <c r="CB53">
        <v>15.22</v>
      </c>
      <c r="CC53">
        <v>43.08</v>
      </c>
      <c r="CD53">
        <v>33.21</v>
      </c>
      <c r="CE53">
        <v>6.47</v>
      </c>
      <c r="CF53">
        <v>0.04</v>
      </c>
      <c r="CG53">
        <v>6.46</v>
      </c>
      <c r="CH53">
        <v>5.85</v>
      </c>
      <c r="CI53">
        <v>5.8</v>
      </c>
      <c r="CJ53">
        <v>5.53</v>
      </c>
      <c r="CK53">
        <v>49.58</v>
      </c>
      <c r="CL53">
        <v>7.19</v>
      </c>
      <c r="CM53">
        <v>-3.07</v>
      </c>
      <c r="CN53">
        <v>62603</v>
      </c>
      <c r="CO53">
        <v>14056</v>
      </c>
      <c r="CP53" t="s">
        <v>523</v>
      </c>
      <c r="CQ53">
        <v>128.11000000000001</v>
      </c>
      <c r="CR53">
        <v>111.01</v>
      </c>
      <c r="CS53">
        <v>2.68</v>
      </c>
      <c r="CT53">
        <v>32.270000000000003</v>
      </c>
      <c r="CU53">
        <v>5.38</v>
      </c>
      <c r="CV53">
        <v>0</v>
      </c>
      <c r="CW53" t="s">
        <v>273</v>
      </c>
      <c r="CX53">
        <v>4.82</v>
      </c>
      <c r="CY53">
        <v>0.85</v>
      </c>
      <c r="CZ53">
        <v>2.76</v>
      </c>
      <c r="DA53">
        <v>0.4</v>
      </c>
      <c r="DB53">
        <v>33.94</v>
      </c>
      <c r="DC53" t="s">
        <v>411</v>
      </c>
      <c r="DD53">
        <v>22.92</v>
      </c>
      <c r="DE53">
        <v>15.01</v>
      </c>
      <c r="DF53">
        <v>13.58</v>
      </c>
      <c r="DG53">
        <v>0.17</v>
      </c>
      <c r="DH53">
        <v>1938</v>
      </c>
      <c r="DI53">
        <v>2531</v>
      </c>
      <c r="DJ53" t="s">
        <v>119</v>
      </c>
      <c r="DK53" t="s">
        <v>119</v>
      </c>
      <c r="DL53" t="s">
        <v>119</v>
      </c>
    </row>
    <row r="54" spans="1:116">
      <c r="A54" t="str">
        <f>"002549"</f>
        <v>002549</v>
      </c>
      <c r="B54" t="s">
        <v>524</v>
      </c>
      <c r="C54">
        <v>1.42</v>
      </c>
      <c r="D54">
        <v>10.68</v>
      </c>
      <c r="E54">
        <v>0.15</v>
      </c>
      <c r="F54">
        <v>10.67</v>
      </c>
      <c r="G54">
        <v>10.68</v>
      </c>
      <c r="H54">
        <v>83236</v>
      </c>
      <c r="I54">
        <v>1563</v>
      </c>
      <c r="J54">
        <v>0</v>
      </c>
      <c r="K54">
        <v>1.34</v>
      </c>
      <c r="L54">
        <v>10.54</v>
      </c>
      <c r="M54">
        <v>10.83</v>
      </c>
      <c r="N54">
        <v>10.54</v>
      </c>
      <c r="O54">
        <v>10.53</v>
      </c>
      <c r="P54">
        <v>427.34</v>
      </c>
      <c r="Q54">
        <v>8886.33</v>
      </c>
      <c r="R54">
        <v>0.71</v>
      </c>
      <c r="S54" t="s">
        <v>153</v>
      </c>
      <c r="T54" t="s">
        <v>525</v>
      </c>
      <c r="U54">
        <v>2.75</v>
      </c>
      <c r="V54">
        <v>10.68</v>
      </c>
      <c r="W54">
        <v>39526</v>
      </c>
      <c r="X54">
        <v>43710</v>
      </c>
      <c r="Y54">
        <v>0.9</v>
      </c>
      <c r="Z54">
        <v>506</v>
      </c>
      <c r="AA54">
        <v>148</v>
      </c>
      <c r="AB54" t="s">
        <v>119</v>
      </c>
      <c r="AC54">
        <v>37.42</v>
      </c>
      <c r="AD54">
        <v>0.01</v>
      </c>
      <c r="AE54" t="s">
        <v>119</v>
      </c>
      <c r="AF54" t="s">
        <v>119</v>
      </c>
      <c r="AG54">
        <v>6.21</v>
      </c>
      <c r="AH54" t="s">
        <v>526</v>
      </c>
      <c r="AI54" t="s">
        <v>527</v>
      </c>
      <c r="AJ54">
        <v>1.37</v>
      </c>
      <c r="AK54">
        <v>2146</v>
      </c>
      <c r="AL54">
        <v>39</v>
      </c>
      <c r="AM54">
        <v>5.9999999999999995E-4</v>
      </c>
      <c r="AN54">
        <v>1</v>
      </c>
      <c r="AO54">
        <v>-0.66</v>
      </c>
      <c r="AP54">
        <v>-2.99</v>
      </c>
      <c r="AQ54">
        <v>5.95</v>
      </c>
      <c r="AR54">
        <v>-6.81</v>
      </c>
      <c r="AS54">
        <v>-29.32</v>
      </c>
      <c r="AT54">
        <v>2</v>
      </c>
      <c r="AU54">
        <v>3.08</v>
      </c>
      <c r="AV54" t="s">
        <v>528</v>
      </c>
      <c r="AW54">
        <v>81.97</v>
      </c>
      <c r="AX54">
        <v>45.43</v>
      </c>
      <c r="AY54">
        <v>0.87</v>
      </c>
      <c r="AZ54" t="s">
        <v>207</v>
      </c>
      <c r="BA54">
        <v>7</v>
      </c>
      <c r="BB54">
        <v>11</v>
      </c>
      <c r="BC54">
        <v>13</v>
      </c>
      <c r="BD54">
        <v>0.09</v>
      </c>
      <c r="BE54">
        <v>2.85</v>
      </c>
      <c r="BF54">
        <v>0.09</v>
      </c>
      <c r="BG54">
        <v>1.42</v>
      </c>
      <c r="BH54">
        <v>1.33</v>
      </c>
      <c r="BI54">
        <v>-1.39</v>
      </c>
      <c r="BJ54">
        <v>1.33</v>
      </c>
      <c r="BK54">
        <v>20230830</v>
      </c>
      <c r="BL54">
        <v>20110218</v>
      </c>
      <c r="BM54">
        <v>7.14</v>
      </c>
      <c r="BN54" t="s">
        <v>119</v>
      </c>
      <c r="BO54" t="s">
        <v>119</v>
      </c>
      <c r="BP54">
        <v>22.4</v>
      </c>
      <c r="BQ54">
        <v>12.82</v>
      </c>
      <c r="BR54">
        <v>0.04</v>
      </c>
      <c r="BS54">
        <v>42.62</v>
      </c>
      <c r="BT54">
        <v>11.84</v>
      </c>
      <c r="BU54">
        <v>6.62</v>
      </c>
      <c r="BV54">
        <v>1.39</v>
      </c>
      <c r="BW54">
        <v>6.55</v>
      </c>
      <c r="BX54">
        <v>6.31</v>
      </c>
      <c r="BY54">
        <v>0.57999999999999996</v>
      </c>
      <c r="BZ54">
        <v>0.79</v>
      </c>
      <c r="CA54">
        <v>0.02</v>
      </c>
      <c r="CB54">
        <v>2.2799999999999998</v>
      </c>
      <c r="CC54">
        <v>2.94</v>
      </c>
      <c r="CD54">
        <v>2.06</v>
      </c>
      <c r="CE54">
        <v>-0.01</v>
      </c>
      <c r="CF54">
        <v>0.03</v>
      </c>
      <c r="CG54">
        <v>-0.01</v>
      </c>
      <c r="CH54">
        <v>0.09</v>
      </c>
      <c r="CI54">
        <v>0.09</v>
      </c>
      <c r="CJ54">
        <v>0.02</v>
      </c>
      <c r="CK54">
        <v>4.8899999999999997</v>
      </c>
      <c r="CL54">
        <v>1.39</v>
      </c>
      <c r="CM54">
        <v>-2.08</v>
      </c>
      <c r="CN54">
        <v>43050</v>
      </c>
      <c r="CO54">
        <v>6276</v>
      </c>
      <c r="CP54" t="s">
        <v>529</v>
      </c>
      <c r="CQ54">
        <v>-89.21</v>
      </c>
      <c r="CR54">
        <v>-18.97</v>
      </c>
      <c r="CS54">
        <v>5.35</v>
      </c>
      <c r="CT54">
        <v>54.8</v>
      </c>
      <c r="CU54">
        <v>25.9</v>
      </c>
      <c r="CV54">
        <v>0</v>
      </c>
      <c r="CW54" t="s">
        <v>451</v>
      </c>
      <c r="CX54">
        <v>2</v>
      </c>
      <c r="CY54">
        <v>0.32</v>
      </c>
      <c r="CZ54">
        <v>0.69</v>
      </c>
      <c r="DA54">
        <v>0.19</v>
      </c>
      <c r="DB54">
        <v>57.22</v>
      </c>
      <c r="DC54" t="s">
        <v>530</v>
      </c>
      <c r="DD54">
        <v>29.91</v>
      </c>
      <c r="DE54">
        <v>-0.17</v>
      </c>
      <c r="DF54">
        <v>2.97</v>
      </c>
      <c r="DG54">
        <v>0.21</v>
      </c>
      <c r="DH54">
        <v>694</v>
      </c>
      <c r="DI54">
        <v>2549</v>
      </c>
      <c r="DJ54" t="s">
        <v>119</v>
      </c>
      <c r="DK54" t="s">
        <v>119</v>
      </c>
      <c r="DL54" t="s">
        <v>119</v>
      </c>
    </row>
    <row r="55" spans="1:116">
      <c r="A55" t="str">
        <f>"002554"</f>
        <v>002554</v>
      </c>
      <c r="B55" t="s">
        <v>531</v>
      </c>
      <c r="C55">
        <v>3.44</v>
      </c>
      <c r="D55">
        <v>3.61</v>
      </c>
      <c r="E55">
        <v>0.12</v>
      </c>
      <c r="F55">
        <v>3.6</v>
      </c>
      <c r="G55">
        <v>3.61</v>
      </c>
      <c r="H55">
        <v>210087</v>
      </c>
      <c r="I55">
        <v>2507</v>
      </c>
      <c r="J55">
        <v>0.28000000000000003</v>
      </c>
      <c r="K55">
        <v>2.31</v>
      </c>
      <c r="L55">
        <v>3.58</v>
      </c>
      <c r="M55">
        <v>3.61</v>
      </c>
      <c r="N55">
        <v>3.54</v>
      </c>
      <c r="O55">
        <v>3.49</v>
      </c>
      <c r="P55">
        <v>41.65</v>
      </c>
      <c r="Q55">
        <v>7528.95</v>
      </c>
      <c r="R55">
        <v>1.62</v>
      </c>
      <c r="S55" t="s">
        <v>532</v>
      </c>
      <c r="T55" t="s">
        <v>525</v>
      </c>
      <c r="U55">
        <v>2.0099999999999998</v>
      </c>
      <c r="V55">
        <v>3.58</v>
      </c>
      <c r="W55">
        <v>86569</v>
      </c>
      <c r="X55">
        <v>123518</v>
      </c>
      <c r="Y55">
        <v>0.7</v>
      </c>
      <c r="Z55">
        <v>2133</v>
      </c>
      <c r="AA55">
        <v>413</v>
      </c>
      <c r="AB55" t="s">
        <v>119</v>
      </c>
      <c r="AC55">
        <v>72.209999999999994</v>
      </c>
      <c r="AD55">
        <v>0.03</v>
      </c>
      <c r="AE55" t="s">
        <v>119</v>
      </c>
      <c r="AF55" t="s">
        <v>119</v>
      </c>
      <c r="AG55">
        <v>9.1</v>
      </c>
      <c r="AH55" t="s">
        <v>533</v>
      </c>
      <c r="AI55" t="s">
        <v>534</v>
      </c>
      <c r="AJ55">
        <v>3.39</v>
      </c>
      <c r="AK55">
        <v>1985</v>
      </c>
      <c r="AL55">
        <v>106</v>
      </c>
      <c r="AM55">
        <v>1.1999999999999999E-3</v>
      </c>
      <c r="AN55">
        <v>3</v>
      </c>
      <c r="AO55">
        <v>2.0499999999999998</v>
      </c>
      <c r="AP55">
        <v>6.18</v>
      </c>
      <c r="AQ55">
        <v>1.69</v>
      </c>
      <c r="AR55">
        <v>-3.99</v>
      </c>
      <c r="AS55">
        <v>-6.48</v>
      </c>
      <c r="AT55">
        <v>2</v>
      </c>
      <c r="AU55">
        <v>2.62</v>
      </c>
      <c r="AV55" t="s">
        <v>535</v>
      </c>
      <c r="AW55">
        <v>34.28</v>
      </c>
      <c r="AX55">
        <v>29.53</v>
      </c>
      <c r="AY55">
        <v>0.76</v>
      </c>
      <c r="AZ55" t="s">
        <v>165</v>
      </c>
      <c r="BA55">
        <v>7</v>
      </c>
      <c r="BB55">
        <v>9</v>
      </c>
      <c r="BC55">
        <v>14</v>
      </c>
      <c r="BD55">
        <v>2.58</v>
      </c>
      <c r="BE55">
        <v>3.44</v>
      </c>
      <c r="BF55">
        <v>1.43</v>
      </c>
      <c r="BG55">
        <v>2.58</v>
      </c>
      <c r="BH55">
        <v>0.84</v>
      </c>
      <c r="BI55">
        <v>0</v>
      </c>
      <c r="BJ55">
        <v>1.98</v>
      </c>
      <c r="BK55">
        <v>20230819</v>
      </c>
      <c r="BL55">
        <v>20110225</v>
      </c>
      <c r="BM55">
        <v>13.47</v>
      </c>
      <c r="BN55" t="s">
        <v>119</v>
      </c>
      <c r="BO55" t="s">
        <v>119</v>
      </c>
      <c r="BP55">
        <v>59.16</v>
      </c>
      <c r="BQ55">
        <v>25.45</v>
      </c>
      <c r="BR55">
        <v>0.63</v>
      </c>
      <c r="BS55">
        <v>55.91</v>
      </c>
      <c r="BT55">
        <v>40.61</v>
      </c>
      <c r="BU55">
        <v>4.41</v>
      </c>
      <c r="BV55">
        <v>2.2799999999999998</v>
      </c>
      <c r="BW55">
        <v>22.56</v>
      </c>
      <c r="BX55">
        <v>10.81</v>
      </c>
      <c r="BY55">
        <v>4.4400000000000004</v>
      </c>
      <c r="BZ55">
        <v>7</v>
      </c>
      <c r="CA55">
        <v>8.27</v>
      </c>
      <c r="CB55">
        <v>8.11</v>
      </c>
      <c r="CC55">
        <v>9.33</v>
      </c>
      <c r="CD55">
        <v>7.19</v>
      </c>
      <c r="CE55">
        <v>0.66</v>
      </c>
      <c r="CF55">
        <v>0.27</v>
      </c>
      <c r="CG55">
        <v>0.66</v>
      </c>
      <c r="CH55">
        <v>0.56999999999999995</v>
      </c>
      <c r="CI55">
        <v>0.57999999999999996</v>
      </c>
      <c r="CJ55">
        <v>0.55000000000000004</v>
      </c>
      <c r="CK55">
        <v>3.09</v>
      </c>
      <c r="CL55">
        <v>-1.0900000000000001</v>
      </c>
      <c r="CM55">
        <v>3.05</v>
      </c>
      <c r="CN55">
        <v>53178</v>
      </c>
      <c r="CO55">
        <v>15094</v>
      </c>
      <c r="CP55" t="s">
        <v>536</v>
      </c>
      <c r="CQ55">
        <v>-27.43</v>
      </c>
      <c r="CR55">
        <v>0.95</v>
      </c>
      <c r="CS55">
        <v>1.91</v>
      </c>
      <c r="CT55">
        <v>-44.63</v>
      </c>
      <c r="CU55">
        <v>5.21</v>
      </c>
      <c r="CV55">
        <v>0.34</v>
      </c>
      <c r="CW55" t="s">
        <v>537</v>
      </c>
      <c r="CX55">
        <v>1.89</v>
      </c>
      <c r="CY55">
        <v>0.6</v>
      </c>
      <c r="CZ55">
        <v>0.23</v>
      </c>
      <c r="DA55">
        <v>-0.08</v>
      </c>
      <c r="DB55">
        <v>43.02</v>
      </c>
      <c r="DC55" t="s">
        <v>538</v>
      </c>
      <c r="DD55">
        <v>22.97</v>
      </c>
      <c r="DE55">
        <v>7.11</v>
      </c>
      <c r="DF55">
        <v>6.06</v>
      </c>
      <c r="DG55">
        <v>0.34</v>
      </c>
      <c r="DH55">
        <v>1329</v>
      </c>
      <c r="DI55">
        <v>2554</v>
      </c>
      <c r="DJ55" t="s">
        <v>119</v>
      </c>
      <c r="DK55" t="s">
        <v>119</v>
      </c>
      <c r="DL55" t="s">
        <v>119</v>
      </c>
    </row>
    <row r="56" spans="1:116">
      <c r="A56" t="str">
        <f>"002564"</f>
        <v>002564</v>
      </c>
      <c r="B56" t="s">
        <v>539</v>
      </c>
      <c r="C56">
        <v>0.31</v>
      </c>
      <c r="D56">
        <v>3.21</v>
      </c>
      <c r="E56">
        <v>0.01</v>
      </c>
      <c r="F56">
        <v>3.21</v>
      </c>
      <c r="G56">
        <v>3.22</v>
      </c>
      <c r="H56">
        <v>183235</v>
      </c>
      <c r="I56">
        <v>3406</v>
      </c>
      <c r="J56">
        <v>-0.3</v>
      </c>
      <c r="K56">
        <v>2.13</v>
      </c>
      <c r="L56">
        <v>3.21</v>
      </c>
      <c r="M56">
        <v>3.27</v>
      </c>
      <c r="N56">
        <v>3.18</v>
      </c>
      <c r="O56">
        <v>3.2</v>
      </c>
      <c r="P56" t="s">
        <v>119</v>
      </c>
      <c r="Q56">
        <v>5900.96</v>
      </c>
      <c r="R56">
        <v>0.5</v>
      </c>
      <c r="S56" t="s">
        <v>540</v>
      </c>
      <c r="T56" t="s">
        <v>154</v>
      </c>
      <c r="U56">
        <v>2.81</v>
      </c>
      <c r="V56">
        <v>3.22</v>
      </c>
      <c r="W56">
        <v>100016</v>
      </c>
      <c r="X56">
        <v>83219</v>
      </c>
      <c r="Y56">
        <v>1.2</v>
      </c>
      <c r="Z56">
        <v>1710</v>
      </c>
      <c r="AA56">
        <v>1714</v>
      </c>
      <c r="AB56" t="s">
        <v>119</v>
      </c>
      <c r="AC56">
        <v>151.87</v>
      </c>
      <c r="AD56">
        <v>0.08</v>
      </c>
      <c r="AE56" t="s">
        <v>119</v>
      </c>
      <c r="AF56" t="s">
        <v>119</v>
      </c>
      <c r="AG56">
        <v>8.58</v>
      </c>
      <c r="AH56" t="s">
        <v>541</v>
      </c>
      <c r="AI56" t="s">
        <v>542</v>
      </c>
      <c r="AJ56">
        <v>0.26</v>
      </c>
      <c r="AK56">
        <v>1288</v>
      </c>
      <c r="AL56">
        <v>142</v>
      </c>
      <c r="AM56">
        <v>1.6999999999999999E-3</v>
      </c>
      <c r="AN56">
        <v>3</v>
      </c>
      <c r="AO56">
        <v>0.63</v>
      </c>
      <c r="AP56">
        <v>1.58</v>
      </c>
      <c r="AQ56">
        <v>4.5599999999999996</v>
      </c>
      <c r="AR56">
        <v>10.68</v>
      </c>
      <c r="AS56">
        <v>-41</v>
      </c>
      <c r="AT56">
        <v>14</v>
      </c>
      <c r="AU56">
        <v>3.08</v>
      </c>
      <c r="AV56" t="s">
        <v>543</v>
      </c>
      <c r="AW56" t="s">
        <v>119</v>
      </c>
      <c r="AX56" t="s">
        <v>119</v>
      </c>
      <c r="AY56">
        <v>-0.36</v>
      </c>
      <c r="AZ56" t="s">
        <v>207</v>
      </c>
      <c r="BA56">
        <v>5</v>
      </c>
      <c r="BB56">
        <v>13</v>
      </c>
      <c r="BC56">
        <v>9</v>
      </c>
      <c r="BD56">
        <v>0.31</v>
      </c>
      <c r="BE56">
        <v>2.19</v>
      </c>
      <c r="BF56">
        <v>-0.62</v>
      </c>
      <c r="BG56">
        <v>0.62</v>
      </c>
      <c r="BH56">
        <v>0</v>
      </c>
      <c r="BI56">
        <v>-1.83</v>
      </c>
      <c r="BJ56">
        <v>0.94</v>
      </c>
      <c r="BK56">
        <v>20230831</v>
      </c>
      <c r="BL56">
        <v>20110310</v>
      </c>
      <c r="BM56">
        <v>8.59</v>
      </c>
      <c r="BN56" t="s">
        <v>119</v>
      </c>
      <c r="BO56" t="s">
        <v>119</v>
      </c>
      <c r="BP56">
        <v>227.17</v>
      </c>
      <c r="BQ56">
        <v>-24.15</v>
      </c>
      <c r="BR56">
        <v>-0.99</v>
      </c>
      <c r="BS56">
        <v>111.07</v>
      </c>
      <c r="BT56">
        <v>188.31</v>
      </c>
      <c r="BU56">
        <v>11.49</v>
      </c>
      <c r="BV56">
        <v>1.8</v>
      </c>
      <c r="BW56">
        <v>239.85</v>
      </c>
      <c r="BX56">
        <v>5.72</v>
      </c>
      <c r="BY56">
        <v>20.37</v>
      </c>
      <c r="BZ56">
        <v>44.25</v>
      </c>
      <c r="CA56">
        <v>23.29</v>
      </c>
      <c r="CB56">
        <v>21.96</v>
      </c>
      <c r="CC56">
        <v>19.47</v>
      </c>
      <c r="CD56">
        <v>16</v>
      </c>
      <c r="CE56">
        <v>-3.37</v>
      </c>
      <c r="CF56">
        <v>-0.1</v>
      </c>
      <c r="CG56">
        <v>-3.35</v>
      </c>
      <c r="CH56">
        <v>-3.45</v>
      </c>
      <c r="CI56">
        <v>-2.77</v>
      </c>
      <c r="CJ56">
        <v>-2.98</v>
      </c>
      <c r="CK56">
        <v>-55.49</v>
      </c>
      <c r="CL56">
        <v>-0.67</v>
      </c>
      <c r="CM56">
        <v>-3.26</v>
      </c>
      <c r="CN56">
        <v>64390</v>
      </c>
      <c r="CO56">
        <v>9236</v>
      </c>
      <c r="CP56" t="s">
        <v>544</v>
      </c>
      <c r="CQ56">
        <v>-1499.74</v>
      </c>
      <c r="CR56">
        <v>-13.91</v>
      </c>
      <c r="CS56">
        <v>-1.1399999999999999</v>
      </c>
      <c r="CT56">
        <v>-41.21</v>
      </c>
      <c r="CU56">
        <v>1.42</v>
      </c>
      <c r="CV56">
        <v>0</v>
      </c>
      <c r="CW56" t="s">
        <v>545</v>
      </c>
      <c r="CX56">
        <v>-2.81</v>
      </c>
      <c r="CY56">
        <v>2.56</v>
      </c>
      <c r="CZ56">
        <v>-6.46</v>
      </c>
      <c r="DA56">
        <v>-0.08</v>
      </c>
      <c r="DB56">
        <v>-10.63</v>
      </c>
      <c r="DC56" t="s">
        <v>119</v>
      </c>
      <c r="DD56">
        <v>17.84</v>
      </c>
      <c r="DE56">
        <v>-17.309999999999999</v>
      </c>
      <c r="DF56">
        <v>-17.72</v>
      </c>
      <c r="DG56">
        <v>0.84</v>
      </c>
      <c r="DH56">
        <v>2489</v>
      </c>
      <c r="DI56">
        <v>2564</v>
      </c>
      <c r="DJ56" t="s">
        <v>119</v>
      </c>
      <c r="DK56" t="s">
        <v>119</v>
      </c>
      <c r="DL56" t="s">
        <v>119</v>
      </c>
    </row>
    <row r="57" spans="1:116">
      <c r="A57" t="str">
        <f>"002591"</f>
        <v>002591</v>
      </c>
      <c r="B57" t="s">
        <v>546</v>
      </c>
      <c r="C57">
        <v>0.8</v>
      </c>
      <c r="D57">
        <v>6.33</v>
      </c>
      <c r="E57">
        <v>0.05</v>
      </c>
      <c r="F57">
        <v>6.33</v>
      </c>
      <c r="G57">
        <v>6.34</v>
      </c>
      <c r="H57">
        <v>169018</v>
      </c>
      <c r="I57">
        <v>1472</v>
      </c>
      <c r="J57">
        <v>-0.15</v>
      </c>
      <c r="K57">
        <v>7.42</v>
      </c>
      <c r="L57">
        <v>6.24</v>
      </c>
      <c r="M57">
        <v>6.4</v>
      </c>
      <c r="N57">
        <v>6.23</v>
      </c>
      <c r="O57">
        <v>6.28</v>
      </c>
      <c r="P57">
        <v>594.16999999999996</v>
      </c>
      <c r="Q57">
        <v>10729.91</v>
      </c>
      <c r="R57">
        <v>1.42</v>
      </c>
      <c r="S57" t="s">
        <v>547</v>
      </c>
      <c r="T57" t="s">
        <v>300</v>
      </c>
      <c r="U57">
        <v>2.71</v>
      </c>
      <c r="V57">
        <v>6.35</v>
      </c>
      <c r="W57">
        <v>74523</v>
      </c>
      <c r="X57">
        <v>94495</v>
      </c>
      <c r="Y57">
        <v>0.79</v>
      </c>
      <c r="Z57">
        <v>250</v>
      </c>
      <c r="AA57">
        <v>138</v>
      </c>
      <c r="AB57" t="s">
        <v>119</v>
      </c>
      <c r="AC57">
        <v>92.48</v>
      </c>
      <c r="AD57">
        <v>0.08</v>
      </c>
      <c r="AE57" t="s">
        <v>119</v>
      </c>
      <c r="AF57" t="s">
        <v>119</v>
      </c>
      <c r="AG57">
        <v>2.2799999999999998</v>
      </c>
      <c r="AH57" t="s">
        <v>548</v>
      </c>
      <c r="AI57" t="s">
        <v>549</v>
      </c>
      <c r="AJ57">
        <v>0.74</v>
      </c>
      <c r="AK57">
        <v>2607</v>
      </c>
      <c r="AL57">
        <v>65</v>
      </c>
      <c r="AM57">
        <v>2.8E-3</v>
      </c>
      <c r="AN57">
        <v>1</v>
      </c>
      <c r="AO57">
        <v>-4.99</v>
      </c>
      <c r="AP57">
        <v>-0.47</v>
      </c>
      <c r="AQ57">
        <v>-2.61</v>
      </c>
      <c r="AR57">
        <v>-2.02</v>
      </c>
      <c r="AS57">
        <v>-15.6</v>
      </c>
      <c r="AT57">
        <v>4</v>
      </c>
      <c r="AU57">
        <v>8.81</v>
      </c>
      <c r="AV57" t="s">
        <v>550</v>
      </c>
      <c r="AW57" t="s">
        <v>119</v>
      </c>
      <c r="AX57" t="s">
        <v>119</v>
      </c>
      <c r="AY57">
        <v>0.52</v>
      </c>
      <c r="AZ57" t="s">
        <v>256</v>
      </c>
      <c r="BA57">
        <v>13</v>
      </c>
      <c r="BB57">
        <v>6</v>
      </c>
      <c r="BC57">
        <v>4</v>
      </c>
      <c r="BD57">
        <v>-0.64</v>
      </c>
      <c r="BE57">
        <v>1.91</v>
      </c>
      <c r="BF57">
        <v>-0.8</v>
      </c>
      <c r="BG57">
        <v>1.1100000000000001</v>
      </c>
      <c r="BH57">
        <v>1.44</v>
      </c>
      <c r="BI57">
        <v>-1.0900000000000001</v>
      </c>
      <c r="BJ57">
        <v>1.61</v>
      </c>
      <c r="BK57">
        <v>20230825</v>
      </c>
      <c r="BL57">
        <v>20110621</v>
      </c>
      <c r="BM57">
        <v>3</v>
      </c>
      <c r="BN57" t="s">
        <v>119</v>
      </c>
      <c r="BO57" t="s">
        <v>119</v>
      </c>
      <c r="BP57">
        <v>11.16</v>
      </c>
      <c r="BQ57">
        <v>7.14</v>
      </c>
      <c r="BR57">
        <v>7.0000000000000007E-2</v>
      </c>
      <c r="BS57">
        <v>35.380000000000003</v>
      </c>
      <c r="BT57">
        <v>5.91</v>
      </c>
      <c r="BU57">
        <v>1.71</v>
      </c>
      <c r="BV57">
        <v>0.25</v>
      </c>
      <c r="BW57">
        <v>3.61</v>
      </c>
      <c r="BX57">
        <v>0.86</v>
      </c>
      <c r="BY57">
        <v>0.68</v>
      </c>
      <c r="BZ57">
        <v>2.4500000000000002</v>
      </c>
      <c r="CA57">
        <v>0.22</v>
      </c>
      <c r="CB57">
        <v>8.16</v>
      </c>
      <c r="CC57">
        <v>1.62</v>
      </c>
      <c r="CD57">
        <v>1.21</v>
      </c>
      <c r="CE57">
        <v>0</v>
      </c>
      <c r="CF57">
        <v>0.01</v>
      </c>
      <c r="CG57">
        <v>0.02</v>
      </c>
      <c r="CH57">
        <v>0.01</v>
      </c>
      <c r="CI57">
        <v>0.02</v>
      </c>
      <c r="CJ57">
        <v>-0.02</v>
      </c>
      <c r="CK57">
        <v>-4.32</v>
      </c>
      <c r="CL57">
        <v>0.47</v>
      </c>
      <c r="CM57">
        <v>0.17</v>
      </c>
      <c r="CN57">
        <v>33373</v>
      </c>
      <c r="CO57">
        <v>5749</v>
      </c>
      <c r="CP57" t="s">
        <v>551</v>
      </c>
      <c r="CQ57">
        <v>135.28</v>
      </c>
      <c r="CR57">
        <v>-6.46</v>
      </c>
      <c r="CS57">
        <v>2.66</v>
      </c>
      <c r="CT57">
        <v>40.299999999999997</v>
      </c>
      <c r="CU57">
        <v>11.7</v>
      </c>
      <c r="CV57">
        <v>0</v>
      </c>
      <c r="CW57" t="s">
        <v>451</v>
      </c>
      <c r="CX57">
        <v>2.38</v>
      </c>
      <c r="CY57">
        <v>2.72</v>
      </c>
      <c r="CZ57">
        <v>-1.44</v>
      </c>
      <c r="DA57">
        <v>0.16</v>
      </c>
      <c r="DB57">
        <v>64</v>
      </c>
      <c r="DC57" t="s">
        <v>552</v>
      </c>
      <c r="DD57">
        <v>25.26</v>
      </c>
      <c r="DE57">
        <v>-0.01</v>
      </c>
      <c r="DF57">
        <v>0.75</v>
      </c>
      <c r="DG57">
        <v>0.09</v>
      </c>
      <c r="DH57">
        <v>602</v>
      </c>
      <c r="DI57">
        <v>2591</v>
      </c>
      <c r="DJ57" t="s">
        <v>119</v>
      </c>
      <c r="DK57" t="s">
        <v>119</v>
      </c>
      <c r="DL57" t="s">
        <v>119</v>
      </c>
    </row>
    <row r="58" spans="1:116">
      <c r="A58" t="str">
        <f>"002601"</f>
        <v>002601</v>
      </c>
      <c r="B58" t="s">
        <v>553</v>
      </c>
      <c r="C58">
        <v>-0.49</v>
      </c>
      <c r="D58">
        <v>18.37</v>
      </c>
      <c r="E58">
        <v>-0.09</v>
      </c>
      <c r="F58">
        <v>18.37</v>
      </c>
      <c r="G58">
        <v>18.38</v>
      </c>
      <c r="H58">
        <v>65605</v>
      </c>
      <c r="I58">
        <v>1327</v>
      </c>
      <c r="J58">
        <v>-0.04</v>
      </c>
      <c r="K58">
        <v>0.44</v>
      </c>
      <c r="L58">
        <v>18.420000000000002</v>
      </c>
      <c r="M58">
        <v>18.55</v>
      </c>
      <c r="N58">
        <v>18.34</v>
      </c>
      <c r="O58">
        <v>18.46</v>
      </c>
      <c r="P58">
        <v>17.37</v>
      </c>
      <c r="Q58">
        <v>12095.88</v>
      </c>
      <c r="R58">
        <v>0.66</v>
      </c>
      <c r="S58" t="s">
        <v>554</v>
      </c>
      <c r="T58" t="s">
        <v>492</v>
      </c>
      <c r="U58">
        <v>1.1399999999999999</v>
      </c>
      <c r="V58">
        <v>18.440000000000001</v>
      </c>
      <c r="W58">
        <v>28194</v>
      </c>
      <c r="X58">
        <v>37411</v>
      </c>
      <c r="Y58">
        <v>0.75</v>
      </c>
      <c r="Z58">
        <v>350</v>
      </c>
      <c r="AA58">
        <v>31</v>
      </c>
      <c r="AB58" t="s">
        <v>119</v>
      </c>
      <c r="AC58">
        <v>12.53</v>
      </c>
      <c r="AD58">
        <v>0</v>
      </c>
      <c r="AE58" t="s">
        <v>119</v>
      </c>
      <c r="AF58" t="s">
        <v>119</v>
      </c>
      <c r="AG58">
        <v>14.87</v>
      </c>
      <c r="AH58" t="s">
        <v>555</v>
      </c>
      <c r="AI58" t="s">
        <v>556</v>
      </c>
      <c r="AJ58">
        <v>-0.54</v>
      </c>
      <c r="AK58">
        <v>3079</v>
      </c>
      <c r="AL58">
        <v>21</v>
      </c>
      <c r="AM58">
        <v>1E-4</v>
      </c>
      <c r="AN58">
        <v>-1</v>
      </c>
      <c r="AO58">
        <v>2.5</v>
      </c>
      <c r="AP58">
        <v>0.39</v>
      </c>
      <c r="AQ58">
        <v>1.32</v>
      </c>
      <c r="AR58">
        <v>13.32</v>
      </c>
      <c r="AS58">
        <v>0.27</v>
      </c>
      <c r="AT58">
        <v>0</v>
      </c>
      <c r="AU58">
        <v>0.44</v>
      </c>
      <c r="AV58" t="s">
        <v>555</v>
      </c>
      <c r="AW58">
        <v>18.239999999999998</v>
      </c>
      <c r="AX58">
        <v>12.88</v>
      </c>
      <c r="AY58">
        <v>1.02</v>
      </c>
      <c r="AZ58" t="s">
        <v>207</v>
      </c>
      <c r="BA58">
        <v>12</v>
      </c>
      <c r="BB58">
        <v>6</v>
      </c>
      <c r="BC58">
        <v>11</v>
      </c>
      <c r="BD58">
        <v>-0.22</v>
      </c>
      <c r="BE58">
        <v>0.49</v>
      </c>
      <c r="BF58">
        <v>-0.65</v>
      </c>
      <c r="BG58">
        <v>-0.11</v>
      </c>
      <c r="BH58">
        <v>-0.27</v>
      </c>
      <c r="BI58">
        <v>-0.97</v>
      </c>
      <c r="BJ58">
        <v>0.16</v>
      </c>
      <c r="BK58">
        <v>20230922</v>
      </c>
      <c r="BL58">
        <v>20110715</v>
      </c>
      <c r="BM58">
        <v>23.86</v>
      </c>
      <c r="BN58" t="s">
        <v>119</v>
      </c>
      <c r="BO58" t="s">
        <v>119</v>
      </c>
      <c r="BP58">
        <v>634.63</v>
      </c>
      <c r="BQ58">
        <v>224.61</v>
      </c>
      <c r="BR58">
        <v>38.29</v>
      </c>
      <c r="BS58">
        <v>58.57</v>
      </c>
      <c r="BT58">
        <v>219.34</v>
      </c>
      <c r="BU58">
        <v>193.41</v>
      </c>
      <c r="BV58">
        <v>68.900000000000006</v>
      </c>
      <c r="BW58">
        <v>234.33</v>
      </c>
      <c r="BX58">
        <v>82.12</v>
      </c>
      <c r="BY58">
        <v>74.430000000000007</v>
      </c>
      <c r="BZ58">
        <v>31.29</v>
      </c>
      <c r="CA58">
        <v>2.98</v>
      </c>
      <c r="CB58">
        <v>155.84</v>
      </c>
      <c r="CC58">
        <v>132.47999999999999</v>
      </c>
      <c r="CD58">
        <v>99.22</v>
      </c>
      <c r="CE58">
        <v>15.6</v>
      </c>
      <c r="CF58">
        <v>-0.19</v>
      </c>
      <c r="CG58">
        <v>15.66</v>
      </c>
      <c r="CH58">
        <v>13.39</v>
      </c>
      <c r="CI58">
        <v>12.62</v>
      </c>
      <c r="CJ58">
        <v>11.96</v>
      </c>
      <c r="CK58">
        <v>37.97</v>
      </c>
      <c r="CL58">
        <v>8.1999999999999993</v>
      </c>
      <c r="CM58">
        <v>3.63</v>
      </c>
      <c r="CN58">
        <v>127061</v>
      </c>
      <c r="CO58">
        <v>11699</v>
      </c>
      <c r="CP58" t="s">
        <v>557</v>
      </c>
      <c r="CQ58">
        <v>-44.31</v>
      </c>
      <c r="CR58">
        <v>6.84</v>
      </c>
      <c r="CS58">
        <v>1.95</v>
      </c>
      <c r="CT58">
        <v>53.46</v>
      </c>
      <c r="CU58">
        <v>3.31</v>
      </c>
      <c r="CV58">
        <v>4.34</v>
      </c>
      <c r="CW58" t="s">
        <v>481</v>
      </c>
      <c r="CX58">
        <v>9.41</v>
      </c>
      <c r="CY58">
        <v>6.53</v>
      </c>
      <c r="CZ58">
        <v>1.59</v>
      </c>
      <c r="DA58">
        <v>0.34</v>
      </c>
      <c r="DB58">
        <v>35.39</v>
      </c>
      <c r="DC58" t="s">
        <v>366</v>
      </c>
      <c r="DD58">
        <v>25.11</v>
      </c>
      <c r="DE58">
        <v>11.78</v>
      </c>
      <c r="DF58">
        <v>10.11</v>
      </c>
      <c r="DG58">
        <v>8.1300000000000008</v>
      </c>
      <c r="DH58">
        <v>15907</v>
      </c>
      <c r="DI58">
        <v>2601</v>
      </c>
      <c r="DJ58" t="s">
        <v>119</v>
      </c>
      <c r="DK58" t="s">
        <v>119</v>
      </c>
      <c r="DL58" t="s">
        <v>119</v>
      </c>
    </row>
    <row r="59" spans="1:116">
      <c r="A59" t="str">
        <f>"002639"</f>
        <v>002639</v>
      </c>
      <c r="B59" t="s">
        <v>558</v>
      </c>
      <c r="C59">
        <v>0.93</v>
      </c>
      <c r="D59">
        <v>7.58</v>
      </c>
      <c r="E59">
        <v>7.0000000000000007E-2</v>
      </c>
      <c r="F59">
        <v>7.57</v>
      </c>
      <c r="G59">
        <v>7.58</v>
      </c>
      <c r="H59">
        <v>51224</v>
      </c>
      <c r="I59">
        <v>1209</v>
      </c>
      <c r="J59">
        <v>0.26</v>
      </c>
      <c r="K59">
        <v>0.79</v>
      </c>
      <c r="L59">
        <v>7.54</v>
      </c>
      <c r="M59">
        <v>7.59</v>
      </c>
      <c r="N59">
        <v>7.53</v>
      </c>
      <c r="O59">
        <v>7.51</v>
      </c>
      <c r="P59">
        <v>239.51</v>
      </c>
      <c r="Q59">
        <v>3874.05</v>
      </c>
      <c r="R59">
        <v>1.03</v>
      </c>
      <c r="S59" t="s">
        <v>243</v>
      </c>
      <c r="T59" t="s">
        <v>559</v>
      </c>
      <c r="U59">
        <v>0.8</v>
      </c>
      <c r="V59">
        <v>7.56</v>
      </c>
      <c r="W59">
        <v>24586</v>
      </c>
      <c r="X59">
        <v>26638</v>
      </c>
      <c r="Y59">
        <v>0.92</v>
      </c>
      <c r="Z59">
        <v>699</v>
      </c>
      <c r="AA59">
        <v>2446</v>
      </c>
      <c r="AB59" t="s">
        <v>119</v>
      </c>
      <c r="AC59">
        <v>26.16</v>
      </c>
      <c r="AD59">
        <v>0.01</v>
      </c>
      <c r="AE59" t="s">
        <v>119</v>
      </c>
      <c r="AF59" t="s">
        <v>119</v>
      </c>
      <c r="AG59">
        <v>6.51</v>
      </c>
      <c r="AH59" t="s">
        <v>560</v>
      </c>
      <c r="AI59" t="s">
        <v>561</v>
      </c>
      <c r="AJ59">
        <v>0.88</v>
      </c>
      <c r="AK59">
        <v>1461</v>
      </c>
      <c r="AL59">
        <v>35</v>
      </c>
      <c r="AM59">
        <v>5.0000000000000001E-4</v>
      </c>
      <c r="AN59">
        <v>2</v>
      </c>
      <c r="AO59">
        <v>0.27</v>
      </c>
      <c r="AP59">
        <v>0.67</v>
      </c>
      <c r="AQ59">
        <v>-2.57</v>
      </c>
      <c r="AR59">
        <v>-7.9</v>
      </c>
      <c r="AS59">
        <v>-10.83</v>
      </c>
      <c r="AT59">
        <v>1</v>
      </c>
      <c r="AU59">
        <v>0.84</v>
      </c>
      <c r="AV59" t="s">
        <v>562</v>
      </c>
      <c r="AW59" t="s">
        <v>119</v>
      </c>
      <c r="AX59" t="s">
        <v>119</v>
      </c>
      <c r="AY59">
        <v>0.68</v>
      </c>
      <c r="AZ59" t="s">
        <v>141</v>
      </c>
      <c r="BA59">
        <v>7</v>
      </c>
      <c r="BB59">
        <v>7</v>
      </c>
      <c r="BC59">
        <v>9</v>
      </c>
      <c r="BD59">
        <v>0.4</v>
      </c>
      <c r="BE59">
        <v>1.07</v>
      </c>
      <c r="BF59">
        <v>0.27</v>
      </c>
      <c r="BG59">
        <v>0.67</v>
      </c>
      <c r="BH59">
        <v>0.53</v>
      </c>
      <c r="BI59">
        <v>-0.13</v>
      </c>
      <c r="BJ59">
        <v>0.66</v>
      </c>
      <c r="BK59">
        <v>20230823</v>
      </c>
      <c r="BL59">
        <v>20111205</v>
      </c>
      <c r="BM59">
        <v>7.73</v>
      </c>
      <c r="BN59" t="s">
        <v>119</v>
      </c>
      <c r="BO59" t="s">
        <v>119</v>
      </c>
      <c r="BP59">
        <v>45.38</v>
      </c>
      <c r="BQ59">
        <v>24.92</v>
      </c>
      <c r="BR59">
        <v>0.18</v>
      </c>
      <c r="BS59">
        <v>44.67</v>
      </c>
      <c r="BT59">
        <v>25.73</v>
      </c>
      <c r="BU59">
        <v>7.22</v>
      </c>
      <c r="BV59">
        <v>2.34</v>
      </c>
      <c r="BW59">
        <v>19.03</v>
      </c>
      <c r="BX59">
        <v>3.43</v>
      </c>
      <c r="BY59">
        <v>7.95</v>
      </c>
      <c r="BZ59">
        <v>7.53</v>
      </c>
      <c r="CA59">
        <v>2.23</v>
      </c>
      <c r="CB59">
        <v>19</v>
      </c>
      <c r="CC59">
        <v>8.9600000000000009</v>
      </c>
      <c r="CD59">
        <v>7.01</v>
      </c>
      <c r="CE59">
        <v>0.1</v>
      </c>
      <c r="CF59">
        <v>0</v>
      </c>
      <c r="CG59">
        <v>0.1</v>
      </c>
      <c r="CH59">
        <v>0.11</v>
      </c>
      <c r="CI59">
        <v>0.12</v>
      </c>
      <c r="CJ59">
        <v>0.05</v>
      </c>
      <c r="CK59">
        <v>-2.86</v>
      </c>
      <c r="CL59">
        <v>0.59</v>
      </c>
      <c r="CM59">
        <v>-0.53</v>
      </c>
      <c r="CN59">
        <v>114915</v>
      </c>
      <c r="CO59">
        <v>5323</v>
      </c>
      <c r="CP59" t="s">
        <v>563</v>
      </c>
      <c r="CQ59">
        <v>25.23</v>
      </c>
      <c r="CR59">
        <v>0.83</v>
      </c>
      <c r="CS59">
        <v>2.35</v>
      </c>
      <c r="CT59">
        <v>99.59</v>
      </c>
      <c r="CU59">
        <v>6.54</v>
      </c>
      <c r="CV59">
        <v>0</v>
      </c>
      <c r="CW59" t="s">
        <v>465</v>
      </c>
      <c r="CX59">
        <v>3.23</v>
      </c>
      <c r="CY59">
        <v>2.46</v>
      </c>
      <c r="CZ59">
        <v>-0.37</v>
      </c>
      <c r="DA59">
        <v>0.08</v>
      </c>
      <c r="DB59">
        <v>54.92</v>
      </c>
      <c r="DC59" t="s">
        <v>564</v>
      </c>
      <c r="DD59">
        <v>21.73</v>
      </c>
      <c r="DE59">
        <v>1.1100000000000001</v>
      </c>
      <c r="DF59">
        <v>1.28</v>
      </c>
      <c r="DG59">
        <v>0.36</v>
      </c>
      <c r="DH59">
        <v>4205</v>
      </c>
      <c r="DI59">
        <v>2639</v>
      </c>
      <c r="DJ59" t="s">
        <v>119</v>
      </c>
      <c r="DK59" t="s">
        <v>119</v>
      </c>
      <c r="DL59" t="s">
        <v>119</v>
      </c>
    </row>
    <row r="60" spans="1:116">
      <c r="A60" t="str">
        <f>"002648"</f>
        <v>002648</v>
      </c>
      <c r="B60" t="s">
        <v>565</v>
      </c>
      <c r="C60">
        <v>-1.67</v>
      </c>
      <c r="D60">
        <v>15.33</v>
      </c>
      <c r="E60">
        <v>-0.26</v>
      </c>
      <c r="F60">
        <v>15.33</v>
      </c>
      <c r="G60">
        <v>15.34</v>
      </c>
      <c r="H60">
        <v>118215</v>
      </c>
      <c r="I60">
        <v>3043</v>
      </c>
      <c r="J60">
        <v>-0.06</v>
      </c>
      <c r="K60">
        <v>0.35</v>
      </c>
      <c r="L60">
        <v>15.58</v>
      </c>
      <c r="M60">
        <v>15.76</v>
      </c>
      <c r="N60">
        <v>15.31</v>
      </c>
      <c r="O60">
        <v>15.59</v>
      </c>
      <c r="P60">
        <v>14.01</v>
      </c>
      <c r="Q60">
        <v>18304.39</v>
      </c>
      <c r="R60">
        <v>0.99</v>
      </c>
      <c r="S60" t="s">
        <v>454</v>
      </c>
      <c r="T60" t="s">
        <v>324</v>
      </c>
      <c r="U60">
        <v>2.89</v>
      </c>
      <c r="V60">
        <v>15.48</v>
      </c>
      <c r="W60">
        <v>69814</v>
      </c>
      <c r="X60">
        <v>48401</v>
      </c>
      <c r="Y60">
        <v>1.44</v>
      </c>
      <c r="Z60">
        <v>187</v>
      </c>
      <c r="AA60">
        <v>421</v>
      </c>
      <c r="AB60" t="s">
        <v>119</v>
      </c>
      <c r="AC60">
        <v>27.89</v>
      </c>
      <c r="AD60">
        <v>0</v>
      </c>
      <c r="AE60" t="s">
        <v>119</v>
      </c>
      <c r="AF60" t="s">
        <v>119</v>
      </c>
      <c r="AG60">
        <v>33.65</v>
      </c>
      <c r="AH60" t="s">
        <v>566</v>
      </c>
      <c r="AI60" t="s">
        <v>567</v>
      </c>
      <c r="AJ60">
        <v>-1.72</v>
      </c>
      <c r="AK60">
        <v>3352</v>
      </c>
      <c r="AL60">
        <v>35</v>
      </c>
      <c r="AM60">
        <v>1E-4</v>
      </c>
      <c r="AN60">
        <v>-1</v>
      </c>
      <c r="AO60">
        <v>1.23</v>
      </c>
      <c r="AP60">
        <v>-1.73</v>
      </c>
      <c r="AQ60">
        <v>0.2</v>
      </c>
      <c r="AR60">
        <v>3.02</v>
      </c>
      <c r="AS60">
        <v>-1.1000000000000001</v>
      </c>
      <c r="AT60">
        <v>0</v>
      </c>
      <c r="AU60">
        <v>0.71</v>
      </c>
      <c r="AV60" t="s">
        <v>568</v>
      </c>
      <c r="AW60">
        <v>24.93</v>
      </c>
      <c r="AX60">
        <v>17.149999999999999</v>
      </c>
      <c r="AY60">
        <v>0.96</v>
      </c>
      <c r="AZ60" t="s">
        <v>207</v>
      </c>
      <c r="BA60">
        <v>5</v>
      </c>
      <c r="BB60">
        <v>5</v>
      </c>
      <c r="BC60">
        <v>9</v>
      </c>
      <c r="BD60">
        <v>-0.06</v>
      </c>
      <c r="BE60">
        <v>1.0900000000000001</v>
      </c>
      <c r="BF60">
        <v>-1.8</v>
      </c>
      <c r="BG60">
        <v>-0.71</v>
      </c>
      <c r="BH60">
        <v>-1.6</v>
      </c>
      <c r="BI60">
        <v>-2.73</v>
      </c>
      <c r="BJ60">
        <v>0.13</v>
      </c>
      <c r="BK60">
        <v>20230904</v>
      </c>
      <c r="BL60">
        <v>20111228</v>
      </c>
      <c r="BM60">
        <v>33.69</v>
      </c>
      <c r="BN60" t="s">
        <v>119</v>
      </c>
      <c r="BO60" t="s">
        <v>119</v>
      </c>
      <c r="BP60">
        <v>611.41999999999996</v>
      </c>
      <c r="BQ60">
        <v>230.66</v>
      </c>
      <c r="BR60">
        <v>0.32</v>
      </c>
      <c r="BS60">
        <v>62.22</v>
      </c>
      <c r="BT60">
        <v>130.24</v>
      </c>
      <c r="BU60">
        <v>196.94</v>
      </c>
      <c r="BV60">
        <v>14.66</v>
      </c>
      <c r="BW60">
        <v>103.78</v>
      </c>
      <c r="BX60">
        <v>70.52</v>
      </c>
      <c r="BY60">
        <v>34.549999999999997</v>
      </c>
      <c r="BZ60">
        <v>6.33</v>
      </c>
      <c r="CA60">
        <v>7.37</v>
      </c>
      <c r="CB60">
        <v>49.88</v>
      </c>
      <c r="CC60">
        <v>200.14</v>
      </c>
      <c r="CD60">
        <v>165.09</v>
      </c>
      <c r="CE60">
        <v>21.27</v>
      </c>
      <c r="CF60">
        <v>-1.6</v>
      </c>
      <c r="CG60">
        <v>21.2</v>
      </c>
      <c r="CH60">
        <v>18.399999999999999</v>
      </c>
      <c r="CI60">
        <v>18.43</v>
      </c>
      <c r="CJ60">
        <v>19.52</v>
      </c>
      <c r="CK60">
        <v>139.04</v>
      </c>
      <c r="CL60">
        <v>29.3</v>
      </c>
      <c r="CM60">
        <v>19.260000000000002</v>
      </c>
      <c r="CN60">
        <v>45980</v>
      </c>
      <c r="CO60">
        <v>36268</v>
      </c>
      <c r="CP60" t="s">
        <v>569</v>
      </c>
      <c r="CQ60">
        <v>-34.130000000000003</v>
      </c>
      <c r="CR60">
        <v>6.38</v>
      </c>
      <c r="CS60">
        <v>2.2400000000000002</v>
      </c>
      <c r="CT60">
        <v>17.63</v>
      </c>
      <c r="CU60">
        <v>2.58</v>
      </c>
      <c r="CV60">
        <v>0</v>
      </c>
      <c r="CW60" t="s">
        <v>570</v>
      </c>
      <c r="CX60">
        <v>6.85</v>
      </c>
      <c r="CY60">
        <v>1.48</v>
      </c>
      <c r="CZ60">
        <v>4.13</v>
      </c>
      <c r="DA60">
        <v>0.87</v>
      </c>
      <c r="DB60">
        <v>37.72</v>
      </c>
      <c r="DC60" t="s">
        <v>571</v>
      </c>
      <c r="DD60">
        <v>17.510000000000002</v>
      </c>
      <c r="DE60">
        <v>10.63</v>
      </c>
      <c r="DF60">
        <v>9.1999999999999993</v>
      </c>
      <c r="DG60">
        <v>7.08</v>
      </c>
      <c r="DH60">
        <v>3964</v>
      </c>
      <c r="DI60">
        <v>2648</v>
      </c>
      <c r="DJ60" t="s">
        <v>119</v>
      </c>
      <c r="DK60" t="s">
        <v>119</v>
      </c>
      <c r="DL60" t="s">
        <v>119</v>
      </c>
    </row>
    <row r="61" spans="1:116">
      <c r="A61" t="str">
        <f>"002665"</f>
        <v>002665</v>
      </c>
      <c r="B61" t="s">
        <v>572</v>
      </c>
      <c r="C61">
        <v>0.7</v>
      </c>
      <c r="D61">
        <v>2.86</v>
      </c>
      <c r="E61">
        <v>0.02</v>
      </c>
      <c r="F61">
        <v>2.86</v>
      </c>
      <c r="G61">
        <v>2.87</v>
      </c>
      <c r="H61">
        <v>235906</v>
      </c>
      <c r="I61">
        <v>4918</v>
      </c>
      <c r="J61">
        <v>-0.34</v>
      </c>
      <c r="K61">
        <v>0.96</v>
      </c>
      <c r="L61">
        <v>2.85</v>
      </c>
      <c r="M61">
        <v>2.89</v>
      </c>
      <c r="N61">
        <v>2.84</v>
      </c>
      <c r="O61">
        <v>2.84</v>
      </c>
      <c r="P61" t="s">
        <v>119</v>
      </c>
      <c r="Q61">
        <v>6743.04</v>
      </c>
      <c r="R61">
        <v>1.1299999999999999</v>
      </c>
      <c r="S61" t="s">
        <v>399</v>
      </c>
      <c r="T61" t="s">
        <v>573</v>
      </c>
      <c r="U61">
        <v>1.76</v>
      </c>
      <c r="V61">
        <v>2.86</v>
      </c>
      <c r="W61">
        <v>97453</v>
      </c>
      <c r="X61">
        <v>138453</v>
      </c>
      <c r="Y61">
        <v>0.7</v>
      </c>
      <c r="Z61">
        <v>13535</v>
      </c>
      <c r="AA61">
        <v>12456</v>
      </c>
      <c r="AB61" t="s">
        <v>119</v>
      </c>
      <c r="AC61">
        <v>27.87</v>
      </c>
      <c r="AD61">
        <v>0</v>
      </c>
      <c r="AE61" t="s">
        <v>119</v>
      </c>
      <c r="AF61" t="s">
        <v>119</v>
      </c>
      <c r="AG61">
        <v>24.62</v>
      </c>
      <c r="AH61" t="s">
        <v>574</v>
      </c>
      <c r="AI61" t="s">
        <v>575</v>
      </c>
      <c r="AJ61">
        <v>0.65</v>
      </c>
      <c r="AK61">
        <v>1605</v>
      </c>
      <c r="AL61">
        <v>147</v>
      </c>
      <c r="AM61">
        <v>5.9999999999999995E-4</v>
      </c>
      <c r="AN61">
        <v>2</v>
      </c>
      <c r="AO61">
        <v>0.35</v>
      </c>
      <c r="AP61">
        <v>0.35</v>
      </c>
      <c r="AQ61">
        <v>-1.72</v>
      </c>
      <c r="AR61">
        <v>-22.08</v>
      </c>
      <c r="AS61">
        <v>-20.11</v>
      </c>
      <c r="AT61">
        <v>3</v>
      </c>
      <c r="AU61">
        <v>1.07</v>
      </c>
      <c r="AV61" t="s">
        <v>576</v>
      </c>
      <c r="AW61" t="s">
        <v>119</v>
      </c>
      <c r="AX61" t="s">
        <v>119</v>
      </c>
      <c r="AY61">
        <v>1.1299999999999999</v>
      </c>
      <c r="AZ61" t="s">
        <v>207</v>
      </c>
      <c r="BA61">
        <v>13</v>
      </c>
      <c r="BB61">
        <v>13</v>
      </c>
      <c r="BC61">
        <v>4</v>
      </c>
      <c r="BD61">
        <v>0.35</v>
      </c>
      <c r="BE61">
        <v>1.76</v>
      </c>
      <c r="BF61">
        <v>0</v>
      </c>
      <c r="BG61">
        <v>0.7</v>
      </c>
      <c r="BH61">
        <v>0.35</v>
      </c>
      <c r="BI61">
        <v>-1.04</v>
      </c>
      <c r="BJ61">
        <v>0.7</v>
      </c>
      <c r="BK61">
        <v>20230829</v>
      </c>
      <c r="BL61">
        <v>20120327</v>
      </c>
      <c r="BM61">
        <v>25.04</v>
      </c>
      <c r="BN61" t="s">
        <v>119</v>
      </c>
      <c r="BO61" t="s">
        <v>119</v>
      </c>
      <c r="BP61">
        <v>74.25</v>
      </c>
      <c r="BQ61">
        <v>50.71</v>
      </c>
      <c r="BR61">
        <v>0.2</v>
      </c>
      <c r="BS61">
        <v>31.44</v>
      </c>
      <c r="BT61">
        <v>25.15</v>
      </c>
      <c r="BU61">
        <v>33.21</v>
      </c>
      <c r="BV61">
        <v>2.16</v>
      </c>
      <c r="BW61">
        <v>9.69</v>
      </c>
      <c r="BX61">
        <v>1.46</v>
      </c>
      <c r="BY61">
        <v>6.39</v>
      </c>
      <c r="BZ61">
        <v>11.03</v>
      </c>
      <c r="CA61">
        <v>2.75</v>
      </c>
      <c r="CB61">
        <v>38.840000000000003</v>
      </c>
      <c r="CC61">
        <v>3.44</v>
      </c>
      <c r="CD61">
        <v>2.79</v>
      </c>
      <c r="CE61">
        <v>-1.69</v>
      </c>
      <c r="CF61">
        <v>-0.01</v>
      </c>
      <c r="CG61">
        <v>-1.68</v>
      </c>
      <c r="CH61">
        <v>-1.42</v>
      </c>
      <c r="CI61">
        <v>-1.43</v>
      </c>
      <c r="CJ61">
        <v>-1.46</v>
      </c>
      <c r="CK61">
        <v>-13.07</v>
      </c>
      <c r="CL61">
        <v>-1.35</v>
      </c>
      <c r="CM61">
        <v>-3.14</v>
      </c>
      <c r="CN61">
        <v>158142</v>
      </c>
      <c r="CO61">
        <v>13977</v>
      </c>
      <c r="CP61" t="s">
        <v>577</v>
      </c>
      <c r="CQ61">
        <v>-150.61000000000001</v>
      </c>
      <c r="CR61">
        <v>26.72</v>
      </c>
      <c r="CS61">
        <v>1.41</v>
      </c>
      <c r="CT61">
        <v>-53.06</v>
      </c>
      <c r="CU61">
        <v>20.8</v>
      </c>
      <c r="CV61">
        <v>0</v>
      </c>
      <c r="CW61" t="s">
        <v>435</v>
      </c>
      <c r="CX61">
        <v>2.0299999999999998</v>
      </c>
      <c r="CY61">
        <v>1.55</v>
      </c>
      <c r="CZ61">
        <v>-0.52</v>
      </c>
      <c r="DA61">
        <v>-0.05</v>
      </c>
      <c r="DB61">
        <v>68.290000000000006</v>
      </c>
      <c r="DC61" t="s">
        <v>578</v>
      </c>
      <c r="DD61">
        <v>18.89</v>
      </c>
      <c r="DE61">
        <v>-49.16</v>
      </c>
      <c r="DF61">
        <v>-41.34</v>
      </c>
      <c r="DG61">
        <v>0.24</v>
      </c>
      <c r="DH61">
        <v>809</v>
      </c>
      <c r="DI61">
        <v>2665</v>
      </c>
      <c r="DJ61" t="s">
        <v>119</v>
      </c>
      <c r="DK61" t="s">
        <v>119</v>
      </c>
      <c r="DL61" t="s">
        <v>119</v>
      </c>
    </row>
    <row r="62" spans="1:116">
      <c r="A62" t="str">
        <f>"002671"</f>
        <v>002671</v>
      </c>
      <c r="B62" t="s">
        <v>579</v>
      </c>
      <c r="C62">
        <v>0.85</v>
      </c>
      <c r="D62">
        <v>4.7699999999999996</v>
      </c>
      <c r="E62">
        <v>0.04</v>
      </c>
      <c r="F62">
        <v>4.76</v>
      </c>
      <c r="G62">
        <v>4.7699999999999996</v>
      </c>
      <c r="H62">
        <v>113461</v>
      </c>
      <c r="I62">
        <v>420</v>
      </c>
      <c r="J62">
        <v>0.42</v>
      </c>
      <c r="K62">
        <v>2.0499999999999998</v>
      </c>
      <c r="L62">
        <v>4.7300000000000004</v>
      </c>
      <c r="M62">
        <v>4.79</v>
      </c>
      <c r="N62">
        <v>4.7</v>
      </c>
      <c r="O62">
        <v>4.7300000000000004</v>
      </c>
      <c r="P62">
        <v>508.5</v>
      </c>
      <c r="Q62">
        <v>5391.88</v>
      </c>
      <c r="R62">
        <v>0.91</v>
      </c>
      <c r="S62" t="s">
        <v>580</v>
      </c>
      <c r="T62" t="s">
        <v>137</v>
      </c>
      <c r="U62">
        <v>1.9</v>
      </c>
      <c r="V62">
        <v>4.75</v>
      </c>
      <c r="W62">
        <v>45537</v>
      </c>
      <c r="X62">
        <v>67924</v>
      </c>
      <c r="Y62">
        <v>0.67</v>
      </c>
      <c r="Z62">
        <v>417</v>
      </c>
      <c r="AA62">
        <v>2862</v>
      </c>
      <c r="AB62" t="s">
        <v>119</v>
      </c>
      <c r="AC62">
        <v>10.5</v>
      </c>
      <c r="AD62">
        <v>0.01</v>
      </c>
      <c r="AE62" t="s">
        <v>119</v>
      </c>
      <c r="AF62" t="s">
        <v>119</v>
      </c>
      <c r="AG62">
        <v>5.54</v>
      </c>
      <c r="AH62" t="s">
        <v>581</v>
      </c>
      <c r="AI62" t="s">
        <v>582</v>
      </c>
      <c r="AJ62">
        <v>0.79</v>
      </c>
      <c r="AK62">
        <v>1893</v>
      </c>
      <c r="AL62">
        <v>60</v>
      </c>
      <c r="AM62">
        <v>1.1000000000000001E-3</v>
      </c>
      <c r="AN62">
        <v>1</v>
      </c>
      <c r="AO62">
        <v>-0.42</v>
      </c>
      <c r="AP62">
        <v>0.21</v>
      </c>
      <c r="AQ62">
        <v>2.58</v>
      </c>
      <c r="AR62">
        <v>11.19</v>
      </c>
      <c r="AS62">
        <v>10.42</v>
      </c>
      <c r="AT62">
        <v>3</v>
      </c>
      <c r="AU62">
        <v>3.45</v>
      </c>
      <c r="AV62" t="s">
        <v>583</v>
      </c>
      <c r="AW62" t="s">
        <v>119</v>
      </c>
      <c r="AX62" t="s">
        <v>119</v>
      </c>
      <c r="AY62">
        <v>0.84</v>
      </c>
      <c r="AZ62" t="s">
        <v>141</v>
      </c>
      <c r="BA62">
        <v>14</v>
      </c>
      <c r="BB62">
        <v>1</v>
      </c>
      <c r="BC62">
        <v>4</v>
      </c>
      <c r="BD62">
        <v>0</v>
      </c>
      <c r="BE62">
        <v>1.27</v>
      </c>
      <c r="BF62">
        <v>-0.63</v>
      </c>
      <c r="BG62">
        <v>0.42</v>
      </c>
      <c r="BH62">
        <v>0.85</v>
      </c>
      <c r="BI62">
        <v>-0.42</v>
      </c>
      <c r="BJ62">
        <v>1.49</v>
      </c>
      <c r="BK62">
        <v>20230914</v>
      </c>
      <c r="BL62">
        <v>20120426</v>
      </c>
      <c r="BM62">
        <v>5.66</v>
      </c>
      <c r="BN62" t="s">
        <v>119</v>
      </c>
      <c r="BO62" t="s">
        <v>119</v>
      </c>
      <c r="BP62">
        <v>25.46</v>
      </c>
      <c r="BQ62">
        <v>15.8</v>
      </c>
      <c r="BR62">
        <v>0</v>
      </c>
      <c r="BS62">
        <v>37.92</v>
      </c>
      <c r="BT62">
        <v>14.71</v>
      </c>
      <c r="BU62">
        <v>5.78</v>
      </c>
      <c r="BV62">
        <v>1.99</v>
      </c>
      <c r="BW62">
        <v>8.07</v>
      </c>
      <c r="BX62">
        <v>2.85</v>
      </c>
      <c r="BY62">
        <v>1.95</v>
      </c>
      <c r="BZ62">
        <v>7.07</v>
      </c>
      <c r="CA62">
        <v>0.97</v>
      </c>
      <c r="CB62">
        <v>13.8</v>
      </c>
      <c r="CC62">
        <v>4.9000000000000004</v>
      </c>
      <c r="CD62">
        <v>3.71</v>
      </c>
      <c r="CE62">
        <v>0.02</v>
      </c>
      <c r="CF62">
        <v>-0.01</v>
      </c>
      <c r="CG62">
        <v>0.03</v>
      </c>
      <c r="CH62">
        <v>0.01</v>
      </c>
      <c r="CI62">
        <v>0.03</v>
      </c>
      <c r="CJ62">
        <v>0.02</v>
      </c>
      <c r="CK62">
        <v>-4.5199999999999996</v>
      </c>
      <c r="CL62">
        <v>0.32</v>
      </c>
      <c r="CM62">
        <v>-1.1399999999999999</v>
      </c>
      <c r="CN62">
        <v>24528</v>
      </c>
      <c r="CO62">
        <v>13418</v>
      </c>
      <c r="CP62" t="s">
        <v>584</v>
      </c>
      <c r="CQ62">
        <v>104.94</v>
      </c>
      <c r="CR62">
        <v>18.52</v>
      </c>
      <c r="CS62">
        <v>1.71</v>
      </c>
      <c r="CT62">
        <v>83.33</v>
      </c>
      <c r="CU62">
        <v>5.51</v>
      </c>
      <c r="CV62">
        <v>0</v>
      </c>
      <c r="CW62" t="s">
        <v>585</v>
      </c>
      <c r="CX62">
        <v>2.79</v>
      </c>
      <c r="CY62">
        <v>2.44</v>
      </c>
      <c r="CZ62">
        <v>-0.8</v>
      </c>
      <c r="DA62">
        <v>0.06</v>
      </c>
      <c r="DB62">
        <v>62.06</v>
      </c>
      <c r="DC62" t="s">
        <v>586</v>
      </c>
      <c r="DD62">
        <v>24.19</v>
      </c>
      <c r="DE62">
        <v>0.45</v>
      </c>
      <c r="DF62">
        <v>0.21</v>
      </c>
      <c r="DG62">
        <v>0.08</v>
      </c>
      <c r="DH62">
        <v>1290</v>
      </c>
      <c r="DI62">
        <v>2671</v>
      </c>
      <c r="DJ62" t="s">
        <v>119</v>
      </c>
      <c r="DK62" t="s">
        <v>119</v>
      </c>
      <c r="DL62" t="s">
        <v>119</v>
      </c>
    </row>
    <row r="63" spans="1:116">
      <c r="A63" t="str">
        <f>"002722"</f>
        <v>002722</v>
      </c>
      <c r="B63" t="s">
        <v>587</v>
      </c>
      <c r="C63">
        <v>-0.14000000000000001</v>
      </c>
      <c r="D63">
        <v>14.37</v>
      </c>
      <c r="E63">
        <v>-0.02</v>
      </c>
      <c r="F63">
        <v>14.37</v>
      </c>
      <c r="G63">
        <v>14.38</v>
      </c>
      <c r="H63">
        <v>29443</v>
      </c>
      <c r="I63">
        <v>583</v>
      </c>
      <c r="J63">
        <v>0</v>
      </c>
      <c r="K63">
        <v>1.68</v>
      </c>
      <c r="L63">
        <v>14.43</v>
      </c>
      <c r="M63">
        <v>14.45</v>
      </c>
      <c r="N63">
        <v>14.28</v>
      </c>
      <c r="O63">
        <v>14.39</v>
      </c>
      <c r="P63">
        <v>28.98</v>
      </c>
      <c r="Q63">
        <v>4230.37</v>
      </c>
      <c r="R63">
        <v>0.7</v>
      </c>
      <c r="S63" t="s">
        <v>127</v>
      </c>
      <c r="T63" t="s">
        <v>154</v>
      </c>
      <c r="U63">
        <v>1.18</v>
      </c>
      <c r="V63">
        <v>14.37</v>
      </c>
      <c r="W63">
        <v>16403</v>
      </c>
      <c r="X63">
        <v>13040</v>
      </c>
      <c r="Y63">
        <v>1.26</v>
      </c>
      <c r="Z63">
        <v>821</v>
      </c>
      <c r="AA63">
        <v>90</v>
      </c>
      <c r="AB63" t="s">
        <v>119</v>
      </c>
      <c r="AC63">
        <v>66.23</v>
      </c>
      <c r="AD63">
        <v>0.05</v>
      </c>
      <c r="AE63" t="s">
        <v>119</v>
      </c>
      <c r="AF63" t="s">
        <v>119</v>
      </c>
      <c r="AG63">
        <v>1.75</v>
      </c>
      <c r="AH63" t="s">
        <v>588</v>
      </c>
      <c r="AI63" t="s">
        <v>589</v>
      </c>
      <c r="AJ63">
        <v>-0.19</v>
      </c>
      <c r="AK63">
        <v>1352</v>
      </c>
      <c r="AL63">
        <v>22</v>
      </c>
      <c r="AM63">
        <v>1.1999999999999999E-3</v>
      </c>
      <c r="AN63">
        <v>-1</v>
      </c>
      <c r="AO63">
        <v>0.14000000000000001</v>
      </c>
      <c r="AP63">
        <v>3.01</v>
      </c>
      <c r="AQ63">
        <v>6.05</v>
      </c>
      <c r="AR63">
        <v>3.76</v>
      </c>
      <c r="AS63">
        <v>10.63</v>
      </c>
      <c r="AT63">
        <v>3</v>
      </c>
      <c r="AU63">
        <v>3.16</v>
      </c>
      <c r="AV63" t="s">
        <v>590</v>
      </c>
      <c r="AW63">
        <v>28.78</v>
      </c>
      <c r="AX63">
        <v>28.61</v>
      </c>
      <c r="AY63">
        <v>0.59</v>
      </c>
      <c r="AZ63" t="s">
        <v>442</v>
      </c>
      <c r="BA63">
        <v>6</v>
      </c>
      <c r="BB63">
        <v>5</v>
      </c>
      <c r="BC63">
        <v>14</v>
      </c>
      <c r="BD63">
        <v>0.28000000000000003</v>
      </c>
      <c r="BE63">
        <v>0.42</v>
      </c>
      <c r="BF63">
        <v>-0.76</v>
      </c>
      <c r="BG63">
        <v>-0.14000000000000001</v>
      </c>
      <c r="BH63">
        <v>-0.42</v>
      </c>
      <c r="BI63">
        <v>-0.55000000000000004</v>
      </c>
      <c r="BJ63">
        <v>0.63</v>
      </c>
      <c r="BK63">
        <v>20230822</v>
      </c>
      <c r="BL63">
        <v>20140128</v>
      </c>
      <c r="BM63">
        <v>2.0699999999999998</v>
      </c>
      <c r="BN63" t="s">
        <v>119</v>
      </c>
      <c r="BO63" t="s">
        <v>119</v>
      </c>
      <c r="BP63">
        <v>28.78</v>
      </c>
      <c r="BQ63">
        <v>24.29</v>
      </c>
      <c r="BR63">
        <v>0.02</v>
      </c>
      <c r="BS63">
        <v>15.51</v>
      </c>
      <c r="BT63">
        <v>16.62</v>
      </c>
      <c r="BU63">
        <v>3.97</v>
      </c>
      <c r="BV63">
        <v>0.97</v>
      </c>
      <c r="BW63">
        <v>2.27</v>
      </c>
      <c r="BX63">
        <v>3.93</v>
      </c>
      <c r="BY63">
        <v>4.29</v>
      </c>
      <c r="BZ63">
        <v>5.67</v>
      </c>
      <c r="CA63">
        <v>0.25</v>
      </c>
      <c r="CB63">
        <v>13.9</v>
      </c>
      <c r="CC63">
        <v>13.71</v>
      </c>
      <c r="CD63">
        <v>11.66</v>
      </c>
      <c r="CE63">
        <v>0.68</v>
      </c>
      <c r="CF63">
        <v>-0.01</v>
      </c>
      <c r="CG63">
        <v>0.68</v>
      </c>
      <c r="CH63">
        <v>0.51</v>
      </c>
      <c r="CI63">
        <v>0.51</v>
      </c>
      <c r="CJ63">
        <v>0.49</v>
      </c>
      <c r="CK63">
        <v>6.8</v>
      </c>
      <c r="CL63">
        <v>0.48</v>
      </c>
      <c r="CM63">
        <v>1.1000000000000001</v>
      </c>
      <c r="CN63">
        <v>22617</v>
      </c>
      <c r="CO63">
        <v>4118</v>
      </c>
      <c r="CP63" t="s">
        <v>591</v>
      </c>
      <c r="CQ63">
        <v>-1.19</v>
      </c>
      <c r="CR63">
        <v>1.59</v>
      </c>
      <c r="CS63">
        <v>1.25</v>
      </c>
      <c r="CT63">
        <v>61.46</v>
      </c>
      <c r="CU63">
        <v>2.16</v>
      </c>
      <c r="CV63">
        <v>0.76</v>
      </c>
      <c r="CW63" t="s">
        <v>489</v>
      </c>
      <c r="CX63">
        <v>11.53</v>
      </c>
      <c r="CY63">
        <v>6.73</v>
      </c>
      <c r="CZ63">
        <v>3.29</v>
      </c>
      <c r="DA63">
        <v>0.23</v>
      </c>
      <c r="DB63">
        <v>84.41</v>
      </c>
      <c r="DC63" t="s">
        <v>592</v>
      </c>
      <c r="DD63">
        <v>14.93</v>
      </c>
      <c r="DE63">
        <v>4.97</v>
      </c>
      <c r="DF63">
        <v>3.72</v>
      </c>
      <c r="DG63">
        <v>0.19</v>
      </c>
      <c r="DH63">
        <v>1899</v>
      </c>
      <c r="DI63">
        <v>2722</v>
      </c>
      <c r="DJ63" t="s">
        <v>119</v>
      </c>
      <c r="DK63" t="s">
        <v>119</v>
      </c>
      <c r="DL63" t="s">
        <v>119</v>
      </c>
    </row>
    <row r="64" spans="1:116">
      <c r="A64" t="str">
        <f>"002733"</f>
        <v>002733</v>
      </c>
      <c r="B64" t="s">
        <v>593</v>
      </c>
      <c r="C64">
        <v>0.84</v>
      </c>
      <c r="D64">
        <v>14.36</v>
      </c>
      <c r="E64">
        <v>0.12</v>
      </c>
      <c r="F64">
        <v>14.35</v>
      </c>
      <c r="G64">
        <v>14.36</v>
      </c>
      <c r="H64">
        <v>28755</v>
      </c>
      <c r="I64">
        <v>440</v>
      </c>
      <c r="J64">
        <v>0</v>
      </c>
      <c r="K64">
        <v>0.79</v>
      </c>
      <c r="L64">
        <v>14.29</v>
      </c>
      <c r="M64">
        <v>14.4</v>
      </c>
      <c r="N64">
        <v>14.21</v>
      </c>
      <c r="O64">
        <v>14.24</v>
      </c>
      <c r="P64">
        <v>26.15</v>
      </c>
      <c r="Q64">
        <v>4122.28</v>
      </c>
      <c r="R64">
        <v>1.02</v>
      </c>
      <c r="S64" t="s">
        <v>594</v>
      </c>
      <c r="T64" t="s">
        <v>118</v>
      </c>
      <c r="U64">
        <v>1.33</v>
      </c>
      <c r="V64">
        <v>14.34</v>
      </c>
      <c r="W64">
        <v>13585</v>
      </c>
      <c r="X64">
        <v>15170</v>
      </c>
      <c r="Y64">
        <v>0.9</v>
      </c>
      <c r="Z64">
        <v>258</v>
      </c>
      <c r="AA64">
        <v>560</v>
      </c>
      <c r="AB64" t="s">
        <v>119</v>
      </c>
      <c r="AC64">
        <v>12.15</v>
      </c>
      <c r="AD64">
        <v>0</v>
      </c>
      <c r="AE64" t="s">
        <v>119</v>
      </c>
      <c r="AF64" t="s">
        <v>119</v>
      </c>
      <c r="AG64">
        <v>3.66</v>
      </c>
      <c r="AH64" t="s">
        <v>595</v>
      </c>
      <c r="AI64" t="s">
        <v>596</v>
      </c>
      <c r="AJ64">
        <v>0.79</v>
      </c>
      <c r="AK64">
        <v>1678</v>
      </c>
      <c r="AL64">
        <v>17</v>
      </c>
      <c r="AM64">
        <v>5.0000000000000001E-4</v>
      </c>
      <c r="AN64">
        <v>2</v>
      </c>
      <c r="AO64">
        <v>1.35</v>
      </c>
      <c r="AP64">
        <v>2.13</v>
      </c>
      <c r="AQ64">
        <v>-0.14000000000000001</v>
      </c>
      <c r="AR64">
        <v>-16.27</v>
      </c>
      <c r="AS64">
        <v>-15.78</v>
      </c>
      <c r="AT64">
        <v>2</v>
      </c>
      <c r="AU64">
        <v>1.25</v>
      </c>
      <c r="AV64" t="s">
        <v>597</v>
      </c>
      <c r="AW64">
        <v>29.17</v>
      </c>
      <c r="AX64">
        <v>34.869999999999997</v>
      </c>
      <c r="AY64">
        <v>1.1399999999999999</v>
      </c>
      <c r="AZ64" t="s">
        <v>207</v>
      </c>
      <c r="BA64">
        <v>13</v>
      </c>
      <c r="BB64">
        <v>9</v>
      </c>
      <c r="BC64">
        <v>1</v>
      </c>
      <c r="BD64">
        <v>0.35</v>
      </c>
      <c r="BE64">
        <v>1.1200000000000001</v>
      </c>
      <c r="BF64">
        <v>-0.21</v>
      </c>
      <c r="BG64">
        <v>0.7</v>
      </c>
      <c r="BH64">
        <v>0.49</v>
      </c>
      <c r="BI64">
        <v>-0.28000000000000003</v>
      </c>
      <c r="BJ64">
        <v>1.06</v>
      </c>
      <c r="BK64">
        <v>20230831</v>
      </c>
      <c r="BL64">
        <v>20141203</v>
      </c>
      <c r="BM64">
        <v>3.84</v>
      </c>
      <c r="BN64" t="s">
        <v>119</v>
      </c>
      <c r="BO64" t="s">
        <v>119</v>
      </c>
      <c r="BP64">
        <v>55.82</v>
      </c>
      <c r="BQ64">
        <v>27.26</v>
      </c>
      <c r="BR64">
        <v>1.01</v>
      </c>
      <c r="BS64">
        <v>49.34</v>
      </c>
      <c r="BT64">
        <v>38.24</v>
      </c>
      <c r="BU64">
        <v>5.27</v>
      </c>
      <c r="BV64">
        <v>2.2799999999999998</v>
      </c>
      <c r="BW64">
        <v>23.31</v>
      </c>
      <c r="BX64">
        <v>11.65</v>
      </c>
      <c r="BY64">
        <v>8.18</v>
      </c>
      <c r="BZ64">
        <v>11.44</v>
      </c>
      <c r="CA64">
        <v>0.3</v>
      </c>
      <c r="CB64">
        <v>18.09</v>
      </c>
      <c r="CC64">
        <v>21.11</v>
      </c>
      <c r="CD64">
        <v>17.940000000000001</v>
      </c>
      <c r="CE64">
        <v>0.98</v>
      </c>
      <c r="CF64">
        <v>0.05</v>
      </c>
      <c r="CG64">
        <v>1.1299999999999999</v>
      </c>
      <c r="CH64">
        <v>1.02</v>
      </c>
      <c r="CI64">
        <v>1.06</v>
      </c>
      <c r="CJ64">
        <v>0.69</v>
      </c>
      <c r="CK64">
        <v>4.51</v>
      </c>
      <c r="CL64">
        <v>2.37</v>
      </c>
      <c r="CM64">
        <v>-0.63</v>
      </c>
      <c r="CN64">
        <v>50621</v>
      </c>
      <c r="CO64">
        <v>4561</v>
      </c>
      <c r="CP64" t="s">
        <v>598</v>
      </c>
      <c r="CQ64">
        <v>40.96</v>
      </c>
      <c r="CR64">
        <v>24.07</v>
      </c>
      <c r="CS64">
        <v>2.02</v>
      </c>
      <c r="CT64">
        <v>23.29</v>
      </c>
      <c r="CU64">
        <v>2.61</v>
      </c>
      <c r="CV64">
        <v>0.7</v>
      </c>
      <c r="CW64" t="s">
        <v>599</v>
      </c>
      <c r="CX64">
        <v>7.1</v>
      </c>
      <c r="CY64">
        <v>4.71</v>
      </c>
      <c r="CZ64">
        <v>1.18</v>
      </c>
      <c r="DA64">
        <v>0.62</v>
      </c>
      <c r="DB64">
        <v>48.84</v>
      </c>
      <c r="DC64" t="s">
        <v>600</v>
      </c>
      <c r="DD64">
        <v>15.06</v>
      </c>
      <c r="DE64">
        <v>4.66</v>
      </c>
      <c r="DF64">
        <v>4.84</v>
      </c>
      <c r="DG64">
        <v>0.6</v>
      </c>
      <c r="DH64">
        <v>3422</v>
      </c>
      <c r="DI64">
        <v>2733</v>
      </c>
      <c r="DJ64" t="s">
        <v>119</v>
      </c>
      <c r="DK64" t="s">
        <v>119</v>
      </c>
      <c r="DL64" t="s">
        <v>119</v>
      </c>
    </row>
    <row r="65" spans="1:116">
      <c r="A65" t="str">
        <f>"002783"</f>
        <v>002783</v>
      </c>
      <c r="B65" t="s">
        <v>601</v>
      </c>
      <c r="C65">
        <v>1.31</v>
      </c>
      <c r="D65">
        <v>8.49</v>
      </c>
      <c r="E65">
        <v>0.11</v>
      </c>
      <c r="F65">
        <v>8.48</v>
      </c>
      <c r="G65">
        <v>8.49</v>
      </c>
      <c r="H65">
        <v>42453</v>
      </c>
      <c r="I65">
        <v>225</v>
      </c>
      <c r="J65">
        <v>0.12</v>
      </c>
      <c r="K65">
        <v>1.24</v>
      </c>
      <c r="L65">
        <v>8.43</v>
      </c>
      <c r="M65">
        <v>8.49</v>
      </c>
      <c r="N65">
        <v>8.32</v>
      </c>
      <c r="O65">
        <v>8.3800000000000008</v>
      </c>
      <c r="P65">
        <v>14.83</v>
      </c>
      <c r="Q65">
        <v>3575.19</v>
      </c>
      <c r="R65">
        <v>1.1299999999999999</v>
      </c>
      <c r="S65" t="s">
        <v>602</v>
      </c>
      <c r="T65" t="s">
        <v>261</v>
      </c>
      <c r="U65">
        <v>2.0299999999999998</v>
      </c>
      <c r="V65">
        <v>8.42</v>
      </c>
      <c r="W65">
        <v>17821</v>
      </c>
      <c r="X65">
        <v>24632</v>
      </c>
      <c r="Y65">
        <v>0.72</v>
      </c>
      <c r="Z65">
        <v>95</v>
      </c>
      <c r="AA65">
        <v>526</v>
      </c>
      <c r="AB65" t="s">
        <v>119</v>
      </c>
      <c r="AC65">
        <v>0</v>
      </c>
      <c r="AD65">
        <v>0</v>
      </c>
      <c r="AE65" t="s">
        <v>119</v>
      </c>
      <c r="AF65" t="s">
        <v>119</v>
      </c>
      <c r="AG65">
        <v>3.44</v>
      </c>
      <c r="AH65" t="s">
        <v>603</v>
      </c>
      <c r="AI65" t="s">
        <v>604</v>
      </c>
      <c r="AJ65">
        <v>1.26</v>
      </c>
      <c r="AK65">
        <v>1664</v>
      </c>
      <c r="AL65">
        <v>26</v>
      </c>
      <c r="AM65">
        <v>6.9999999999999999E-4</v>
      </c>
      <c r="AN65">
        <v>2</v>
      </c>
      <c r="AO65">
        <v>0.6</v>
      </c>
      <c r="AP65">
        <v>0.24</v>
      </c>
      <c r="AQ65">
        <v>0.35</v>
      </c>
      <c r="AR65">
        <v>0.47</v>
      </c>
      <c r="AS65">
        <v>1.19</v>
      </c>
      <c r="AT65">
        <v>0</v>
      </c>
      <c r="AU65">
        <v>1.55</v>
      </c>
      <c r="AV65" t="s">
        <v>605</v>
      </c>
      <c r="AW65">
        <v>26.24</v>
      </c>
      <c r="AX65">
        <v>24.58</v>
      </c>
      <c r="AY65">
        <v>0.66</v>
      </c>
      <c r="AZ65" t="s">
        <v>141</v>
      </c>
      <c r="BA65">
        <v>2</v>
      </c>
      <c r="BB65">
        <v>7</v>
      </c>
      <c r="BC65">
        <v>4</v>
      </c>
      <c r="BD65">
        <v>0.6</v>
      </c>
      <c r="BE65">
        <v>1.31</v>
      </c>
      <c r="BF65">
        <v>-0.72</v>
      </c>
      <c r="BG65">
        <v>0.48</v>
      </c>
      <c r="BH65">
        <v>0.71</v>
      </c>
      <c r="BI65">
        <v>0</v>
      </c>
      <c r="BJ65">
        <v>2.04</v>
      </c>
      <c r="BK65">
        <v>20230830</v>
      </c>
      <c r="BL65">
        <v>20151209</v>
      </c>
      <c r="BM65">
        <v>3.91</v>
      </c>
      <c r="BN65" t="s">
        <v>119</v>
      </c>
      <c r="BO65" t="s">
        <v>119</v>
      </c>
      <c r="BP65">
        <v>73.7</v>
      </c>
      <c r="BQ65">
        <v>15.07</v>
      </c>
      <c r="BR65">
        <v>9.0399999999999991</v>
      </c>
      <c r="BS65">
        <v>67.290000000000006</v>
      </c>
      <c r="BT65">
        <v>22.96</v>
      </c>
      <c r="BU65">
        <v>32.11</v>
      </c>
      <c r="BV65">
        <v>8.52</v>
      </c>
      <c r="BW65">
        <v>38.96</v>
      </c>
      <c r="BX65">
        <v>6.53</v>
      </c>
      <c r="BY65">
        <v>3.89</v>
      </c>
      <c r="BZ65">
        <v>6.44</v>
      </c>
      <c r="CA65">
        <v>0.83</v>
      </c>
      <c r="CB65">
        <v>5.7</v>
      </c>
      <c r="CC65">
        <v>17.11</v>
      </c>
      <c r="CD65">
        <v>12.15</v>
      </c>
      <c r="CE65">
        <v>1.7</v>
      </c>
      <c r="CF65">
        <v>7.0000000000000007E-2</v>
      </c>
      <c r="CG65">
        <v>1.7</v>
      </c>
      <c r="CH65">
        <v>1.43</v>
      </c>
      <c r="CI65">
        <v>1.1200000000000001</v>
      </c>
      <c r="CJ65">
        <v>1.02</v>
      </c>
      <c r="CK65">
        <v>3.89</v>
      </c>
      <c r="CL65">
        <v>1.73</v>
      </c>
      <c r="CM65">
        <v>-1.97</v>
      </c>
      <c r="CN65">
        <v>24594</v>
      </c>
      <c r="CO65">
        <v>11127</v>
      </c>
      <c r="CP65" t="s">
        <v>606</v>
      </c>
      <c r="CQ65">
        <v>-6.99</v>
      </c>
      <c r="CR65">
        <v>5.05</v>
      </c>
      <c r="CS65">
        <v>2.2000000000000002</v>
      </c>
      <c r="CT65">
        <v>19.149999999999999</v>
      </c>
      <c r="CU65">
        <v>1.94</v>
      </c>
      <c r="CV65">
        <v>1.19</v>
      </c>
      <c r="CW65" t="s">
        <v>373</v>
      </c>
      <c r="CX65">
        <v>3.85</v>
      </c>
      <c r="CY65">
        <v>1.46</v>
      </c>
      <c r="CZ65">
        <v>0.99</v>
      </c>
      <c r="DA65">
        <v>0.44</v>
      </c>
      <c r="DB65">
        <v>20.45</v>
      </c>
      <c r="DC65" t="s">
        <v>607</v>
      </c>
      <c r="DD65">
        <v>28.98</v>
      </c>
      <c r="DE65">
        <v>9.93</v>
      </c>
      <c r="DF65">
        <v>8.3800000000000008</v>
      </c>
      <c r="DG65">
        <v>0.4</v>
      </c>
      <c r="DH65">
        <v>3847</v>
      </c>
      <c r="DI65">
        <v>2783</v>
      </c>
      <c r="DJ65" t="s">
        <v>119</v>
      </c>
      <c r="DK65" t="s">
        <v>119</v>
      </c>
      <c r="DL65" t="s">
        <v>119</v>
      </c>
    </row>
    <row r="66" spans="1:116">
      <c r="A66" t="str">
        <f>"002825"</f>
        <v>002825</v>
      </c>
      <c r="B66" t="s">
        <v>608</v>
      </c>
      <c r="C66">
        <v>1.81</v>
      </c>
      <c r="D66">
        <v>7.87</v>
      </c>
      <c r="E66">
        <v>0.14000000000000001</v>
      </c>
      <c r="F66">
        <v>7.86</v>
      </c>
      <c r="G66">
        <v>7.87</v>
      </c>
      <c r="H66">
        <v>24469</v>
      </c>
      <c r="I66">
        <v>256</v>
      </c>
      <c r="J66">
        <v>0</v>
      </c>
      <c r="K66">
        <v>0.95</v>
      </c>
      <c r="L66">
        <v>7.74</v>
      </c>
      <c r="M66">
        <v>7.88</v>
      </c>
      <c r="N66">
        <v>7.72</v>
      </c>
      <c r="O66">
        <v>7.73</v>
      </c>
      <c r="P66">
        <v>32.96</v>
      </c>
      <c r="Q66">
        <v>1912.52</v>
      </c>
      <c r="R66">
        <v>0.9</v>
      </c>
      <c r="S66" t="s">
        <v>609</v>
      </c>
      <c r="T66" t="s">
        <v>610</v>
      </c>
      <c r="U66">
        <v>2.0699999999999998</v>
      </c>
      <c r="V66">
        <v>7.82</v>
      </c>
      <c r="W66">
        <v>11083</v>
      </c>
      <c r="X66">
        <v>13386</v>
      </c>
      <c r="Y66">
        <v>0.83</v>
      </c>
      <c r="Z66">
        <v>35</v>
      </c>
      <c r="AA66">
        <v>204</v>
      </c>
      <c r="AB66" t="s">
        <v>119</v>
      </c>
      <c r="AC66">
        <v>1.01</v>
      </c>
      <c r="AD66">
        <v>0</v>
      </c>
      <c r="AE66" t="s">
        <v>119</v>
      </c>
      <c r="AF66" t="s">
        <v>119</v>
      </c>
      <c r="AG66">
        <v>2.58</v>
      </c>
      <c r="AH66" t="s">
        <v>611</v>
      </c>
      <c r="AI66" t="s">
        <v>612</v>
      </c>
      <c r="AJ66">
        <v>1.76</v>
      </c>
      <c r="AK66">
        <v>1185</v>
      </c>
      <c r="AL66">
        <v>21</v>
      </c>
      <c r="AM66">
        <v>8.0000000000000004E-4</v>
      </c>
      <c r="AN66">
        <v>1</v>
      </c>
      <c r="AO66">
        <v>-0.51</v>
      </c>
      <c r="AP66">
        <v>-0.13</v>
      </c>
      <c r="AQ66">
        <v>-3.2</v>
      </c>
      <c r="AR66">
        <v>-10.26</v>
      </c>
      <c r="AS66">
        <v>-5.18</v>
      </c>
      <c r="AT66">
        <v>1</v>
      </c>
      <c r="AU66">
        <v>1.35</v>
      </c>
      <c r="AV66" t="s">
        <v>613</v>
      </c>
      <c r="AW66">
        <v>68.040000000000006</v>
      </c>
      <c r="AX66">
        <v>7.52</v>
      </c>
      <c r="AY66">
        <v>0.9</v>
      </c>
      <c r="AZ66" t="s">
        <v>256</v>
      </c>
      <c r="BA66">
        <v>7</v>
      </c>
      <c r="BB66">
        <v>13</v>
      </c>
      <c r="BC66">
        <v>1</v>
      </c>
      <c r="BD66">
        <v>0.13</v>
      </c>
      <c r="BE66">
        <v>1.94</v>
      </c>
      <c r="BF66">
        <v>-0.13</v>
      </c>
      <c r="BG66">
        <v>1.1599999999999999</v>
      </c>
      <c r="BH66">
        <v>1.68</v>
      </c>
      <c r="BI66">
        <v>-0.13</v>
      </c>
      <c r="BJ66">
        <v>1.94</v>
      </c>
      <c r="BK66">
        <v>20230911</v>
      </c>
      <c r="BL66">
        <v>20161129</v>
      </c>
      <c r="BM66">
        <v>3.42</v>
      </c>
      <c r="BN66" t="s">
        <v>119</v>
      </c>
      <c r="BO66" t="s">
        <v>119</v>
      </c>
      <c r="BP66">
        <v>22.32</v>
      </c>
      <c r="BQ66">
        <v>14.25</v>
      </c>
      <c r="BR66">
        <v>0.24</v>
      </c>
      <c r="BS66">
        <v>35.08</v>
      </c>
      <c r="BT66">
        <v>11.22</v>
      </c>
      <c r="BU66">
        <v>3.18</v>
      </c>
      <c r="BV66">
        <v>0.82</v>
      </c>
      <c r="BW66">
        <v>5.83</v>
      </c>
      <c r="BX66">
        <v>6.04</v>
      </c>
      <c r="BY66">
        <v>1.69</v>
      </c>
      <c r="BZ66">
        <v>1.8</v>
      </c>
      <c r="CA66">
        <v>0.22</v>
      </c>
      <c r="CB66">
        <v>4.43</v>
      </c>
      <c r="CC66">
        <v>6.65</v>
      </c>
      <c r="CD66">
        <v>5.34</v>
      </c>
      <c r="CE66">
        <v>0.48</v>
      </c>
      <c r="CF66">
        <v>0.17</v>
      </c>
      <c r="CG66">
        <v>0.48</v>
      </c>
      <c r="CH66">
        <v>0.42</v>
      </c>
      <c r="CI66">
        <v>0.41</v>
      </c>
      <c r="CJ66">
        <v>0.48</v>
      </c>
      <c r="CK66">
        <v>7.07</v>
      </c>
      <c r="CL66">
        <v>0.68</v>
      </c>
      <c r="CM66">
        <v>1.37</v>
      </c>
      <c r="CN66">
        <v>25696</v>
      </c>
      <c r="CO66">
        <v>7053</v>
      </c>
      <c r="CP66" t="s">
        <v>614</v>
      </c>
      <c r="CQ66">
        <v>-88.46</v>
      </c>
      <c r="CR66">
        <v>-30.34</v>
      </c>
      <c r="CS66">
        <v>1.89</v>
      </c>
      <c r="CT66">
        <v>39.700000000000003</v>
      </c>
      <c r="CU66">
        <v>4.05</v>
      </c>
      <c r="CV66">
        <v>2.77</v>
      </c>
      <c r="CW66" t="s">
        <v>615</v>
      </c>
      <c r="CX66">
        <v>4.16</v>
      </c>
      <c r="CY66">
        <v>1.29</v>
      </c>
      <c r="CZ66">
        <v>2.06</v>
      </c>
      <c r="DA66">
        <v>0.2</v>
      </c>
      <c r="DB66">
        <v>63.82</v>
      </c>
      <c r="DC66" t="s">
        <v>616</v>
      </c>
      <c r="DD66">
        <v>19.73</v>
      </c>
      <c r="DE66">
        <v>7.2</v>
      </c>
      <c r="DF66">
        <v>6.25</v>
      </c>
      <c r="DG66">
        <v>0.36</v>
      </c>
      <c r="DH66">
        <v>838</v>
      </c>
      <c r="DI66">
        <v>2825</v>
      </c>
      <c r="DJ66" t="s">
        <v>119</v>
      </c>
      <c r="DK66" t="s">
        <v>119</v>
      </c>
      <c r="DL66" t="s">
        <v>119</v>
      </c>
    </row>
    <row r="67" spans="1:116">
      <c r="A67" t="str">
        <f>"002911"</f>
        <v>002911</v>
      </c>
      <c r="B67" t="s">
        <v>617</v>
      </c>
      <c r="C67">
        <v>0.08</v>
      </c>
      <c r="D67">
        <v>12.01</v>
      </c>
      <c r="E67">
        <v>0.01</v>
      </c>
      <c r="F67">
        <v>12</v>
      </c>
      <c r="G67">
        <v>12.01</v>
      </c>
      <c r="H67">
        <v>28936</v>
      </c>
      <c r="I67">
        <v>530</v>
      </c>
      <c r="J67">
        <v>0.08</v>
      </c>
      <c r="K67">
        <v>0.3</v>
      </c>
      <c r="L67">
        <v>11.99</v>
      </c>
      <c r="M67">
        <v>12.15</v>
      </c>
      <c r="N67">
        <v>11.93</v>
      </c>
      <c r="O67">
        <v>12</v>
      </c>
      <c r="P67">
        <v>21.48</v>
      </c>
      <c r="Q67">
        <v>3475.82</v>
      </c>
      <c r="R67">
        <v>1.32</v>
      </c>
      <c r="S67" t="s">
        <v>618</v>
      </c>
      <c r="T67" t="s">
        <v>146</v>
      </c>
      <c r="U67">
        <v>1.83</v>
      </c>
      <c r="V67">
        <v>12.01</v>
      </c>
      <c r="W67">
        <v>18200</v>
      </c>
      <c r="X67">
        <v>10736</v>
      </c>
      <c r="Y67">
        <v>1.7</v>
      </c>
      <c r="Z67">
        <v>150</v>
      </c>
      <c r="AA67">
        <v>184</v>
      </c>
      <c r="AB67" t="s">
        <v>119</v>
      </c>
      <c r="AC67">
        <v>6.71</v>
      </c>
      <c r="AD67">
        <v>0</v>
      </c>
      <c r="AE67" t="s">
        <v>119</v>
      </c>
      <c r="AF67" t="s">
        <v>119</v>
      </c>
      <c r="AG67">
        <v>9.52</v>
      </c>
      <c r="AH67" t="s">
        <v>619</v>
      </c>
      <c r="AI67" t="s">
        <v>620</v>
      </c>
      <c r="AJ67">
        <v>0.03</v>
      </c>
      <c r="AK67">
        <v>1373</v>
      </c>
      <c r="AL67">
        <v>21</v>
      </c>
      <c r="AM67">
        <v>2.0000000000000001E-4</v>
      </c>
      <c r="AN67">
        <v>1</v>
      </c>
      <c r="AO67">
        <v>0</v>
      </c>
      <c r="AP67">
        <v>0.41</v>
      </c>
      <c r="AQ67">
        <v>-2.44</v>
      </c>
      <c r="AR67">
        <v>-5.95</v>
      </c>
      <c r="AS67">
        <v>4.08</v>
      </c>
      <c r="AT67">
        <v>3</v>
      </c>
      <c r="AU67">
        <v>2.42</v>
      </c>
      <c r="AV67" t="s">
        <v>621</v>
      </c>
      <c r="AW67">
        <v>17.78</v>
      </c>
      <c r="AX67">
        <v>17.940000000000001</v>
      </c>
      <c r="AY67">
        <v>0.45</v>
      </c>
      <c r="AZ67" t="s">
        <v>141</v>
      </c>
      <c r="BA67">
        <v>7</v>
      </c>
      <c r="BB67">
        <v>10</v>
      </c>
      <c r="BC67">
        <v>10</v>
      </c>
      <c r="BD67">
        <v>-0.08</v>
      </c>
      <c r="BE67">
        <v>1.25</v>
      </c>
      <c r="BF67">
        <v>-0.57999999999999996</v>
      </c>
      <c r="BG67">
        <v>0.08</v>
      </c>
      <c r="BH67">
        <v>0.17</v>
      </c>
      <c r="BI67">
        <v>-1.1499999999999999</v>
      </c>
      <c r="BJ67">
        <v>0.67</v>
      </c>
      <c r="BK67">
        <v>20230921</v>
      </c>
      <c r="BL67">
        <v>20171122</v>
      </c>
      <c r="BM67">
        <v>9.7899999999999991</v>
      </c>
      <c r="BN67" t="s">
        <v>119</v>
      </c>
      <c r="BO67" t="s">
        <v>119</v>
      </c>
      <c r="BP67">
        <v>166.08</v>
      </c>
      <c r="BQ67">
        <v>53.27</v>
      </c>
      <c r="BR67">
        <v>9.56</v>
      </c>
      <c r="BS67">
        <v>62.17</v>
      </c>
      <c r="BT67">
        <v>49.93</v>
      </c>
      <c r="BU67">
        <v>65.73</v>
      </c>
      <c r="BV67">
        <v>21.24</v>
      </c>
      <c r="BW67">
        <v>67.77</v>
      </c>
      <c r="BX67">
        <v>16.53</v>
      </c>
      <c r="BY67">
        <v>9.64</v>
      </c>
      <c r="BZ67">
        <v>9.4700000000000006</v>
      </c>
      <c r="CA67">
        <v>14.82</v>
      </c>
      <c r="CB67">
        <v>3.98</v>
      </c>
      <c r="CC67">
        <v>110.84</v>
      </c>
      <c r="CD67">
        <v>103.27</v>
      </c>
      <c r="CE67">
        <v>4.99</v>
      </c>
      <c r="CF67">
        <v>1.32</v>
      </c>
      <c r="CG67">
        <v>4.95</v>
      </c>
      <c r="CH67">
        <v>2.9</v>
      </c>
      <c r="CI67">
        <v>2.74</v>
      </c>
      <c r="CJ67">
        <v>2.46</v>
      </c>
      <c r="CK67">
        <v>16.61</v>
      </c>
      <c r="CL67">
        <v>5.96</v>
      </c>
      <c r="CM67">
        <v>2.0099999999999998</v>
      </c>
      <c r="CN67">
        <v>23000</v>
      </c>
      <c r="CO67">
        <v>5202</v>
      </c>
      <c r="CP67" t="s">
        <v>622</v>
      </c>
      <c r="CQ67">
        <v>2.11</v>
      </c>
      <c r="CR67">
        <v>34.450000000000003</v>
      </c>
      <c r="CS67">
        <v>2.99</v>
      </c>
      <c r="CT67">
        <v>19.72</v>
      </c>
      <c r="CU67">
        <v>1.06</v>
      </c>
      <c r="CV67">
        <v>3.66</v>
      </c>
      <c r="CW67" t="s">
        <v>373</v>
      </c>
      <c r="CX67">
        <v>4.01</v>
      </c>
      <c r="CY67">
        <v>0.41</v>
      </c>
      <c r="CZ67">
        <v>1.7</v>
      </c>
      <c r="DA67">
        <v>0.61</v>
      </c>
      <c r="DB67">
        <v>32.08</v>
      </c>
      <c r="DC67" t="s">
        <v>623</v>
      </c>
      <c r="DD67">
        <v>6.83</v>
      </c>
      <c r="DE67">
        <v>4.5</v>
      </c>
      <c r="DF67">
        <v>2.62</v>
      </c>
      <c r="DG67">
        <v>1.41</v>
      </c>
      <c r="DH67">
        <v>2404</v>
      </c>
      <c r="DI67">
        <v>2911</v>
      </c>
      <c r="DJ67" t="s">
        <v>119</v>
      </c>
      <c r="DK67" t="s">
        <v>119</v>
      </c>
      <c r="DL67" t="s">
        <v>119</v>
      </c>
    </row>
    <row r="68" spans="1:116">
      <c r="A68" t="str">
        <f>"002971"</f>
        <v>002971</v>
      </c>
      <c r="B68" t="s">
        <v>624</v>
      </c>
      <c r="C68">
        <v>0.83</v>
      </c>
      <c r="D68">
        <v>23.04</v>
      </c>
      <c r="E68">
        <v>0.19</v>
      </c>
      <c r="F68">
        <v>23.04</v>
      </c>
      <c r="G68">
        <v>23.05</v>
      </c>
      <c r="H68">
        <v>11583</v>
      </c>
      <c r="I68">
        <v>66</v>
      </c>
      <c r="J68">
        <v>-0.08</v>
      </c>
      <c r="K68">
        <v>0.93</v>
      </c>
      <c r="L68">
        <v>22.96</v>
      </c>
      <c r="M68">
        <v>23.2</v>
      </c>
      <c r="N68">
        <v>22.8</v>
      </c>
      <c r="O68">
        <v>22.85</v>
      </c>
      <c r="P68">
        <v>46.31</v>
      </c>
      <c r="Q68">
        <v>2661.05</v>
      </c>
      <c r="R68">
        <v>1.0900000000000001</v>
      </c>
      <c r="S68" t="s">
        <v>625</v>
      </c>
      <c r="T68" t="s">
        <v>261</v>
      </c>
      <c r="U68">
        <v>1.75</v>
      </c>
      <c r="V68">
        <v>22.97</v>
      </c>
      <c r="W68">
        <v>4597</v>
      </c>
      <c r="X68">
        <v>6986</v>
      </c>
      <c r="Y68">
        <v>0.66</v>
      </c>
      <c r="Z68">
        <v>27</v>
      </c>
      <c r="AA68">
        <v>75</v>
      </c>
      <c r="AB68" t="s">
        <v>119</v>
      </c>
      <c r="AC68">
        <v>9.18</v>
      </c>
      <c r="AD68">
        <v>0.01</v>
      </c>
      <c r="AE68" t="s">
        <v>119</v>
      </c>
      <c r="AF68" t="s">
        <v>119</v>
      </c>
      <c r="AG68">
        <v>1.25</v>
      </c>
      <c r="AH68" t="s">
        <v>626</v>
      </c>
      <c r="AI68" t="s">
        <v>627</v>
      </c>
      <c r="AJ68">
        <v>0.78</v>
      </c>
      <c r="AK68">
        <v>1248</v>
      </c>
      <c r="AL68">
        <v>9</v>
      </c>
      <c r="AM68">
        <v>6.9999999999999999E-4</v>
      </c>
      <c r="AN68">
        <v>2</v>
      </c>
      <c r="AO68">
        <v>0.04</v>
      </c>
      <c r="AP68">
        <v>0.74</v>
      </c>
      <c r="AQ68">
        <v>1.99</v>
      </c>
      <c r="AR68">
        <v>-11.42</v>
      </c>
      <c r="AS68">
        <v>27.36</v>
      </c>
      <c r="AT68">
        <v>1</v>
      </c>
      <c r="AU68">
        <v>1.51</v>
      </c>
      <c r="AV68" t="s">
        <v>628</v>
      </c>
      <c r="AW68">
        <v>49.06</v>
      </c>
      <c r="AX68">
        <v>48.64</v>
      </c>
      <c r="AY68">
        <v>0.87</v>
      </c>
      <c r="AZ68" t="s">
        <v>165</v>
      </c>
      <c r="BA68">
        <v>9</v>
      </c>
      <c r="BB68">
        <v>9</v>
      </c>
      <c r="BC68">
        <v>10</v>
      </c>
      <c r="BD68">
        <v>0.48</v>
      </c>
      <c r="BE68">
        <v>1.53</v>
      </c>
      <c r="BF68">
        <v>-0.22</v>
      </c>
      <c r="BG68">
        <v>0.53</v>
      </c>
      <c r="BH68">
        <v>0.35</v>
      </c>
      <c r="BI68">
        <v>-0.69</v>
      </c>
      <c r="BJ68">
        <v>1.05</v>
      </c>
      <c r="BK68">
        <v>20230925</v>
      </c>
      <c r="BL68">
        <v>20200113</v>
      </c>
      <c r="BM68">
        <v>1.6</v>
      </c>
      <c r="BN68" t="s">
        <v>119</v>
      </c>
      <c r="BO68" t="s">
        <v>119</v>
      </c>
      <c r="BP68">
        <v>34.96</v>
      </c>
      <c r="BQ68">
        <v>12.45</v>
      </c>
      <c r="BR68">
        <v>0.06</v>
      </c>
      <c r="BS68">
        <v>64.22</v>
      </c>
      <c r="BT68">
        <v>8.09</v>
      </c>
      <c r="BU68">
        <v>12.27</v>
      </c>
      <c r="BV68">
        <v>0.99</v>
      </c>
      <c r="BW68">
        <v>10.119999999999999</v>
      </c>
      <c r="BX68">
        <v>2.14</v>
      </c>
      <c r="BY68">
        <v>0.48</v>
      </c>
      <c r="BZ68">
        <v>2.4300000000000002</v>
      </c>
      <c r="CA68">
        <v>0.08</v>
      </c>
      <c r="CB68">
        <v>4.9000000000000004</v>
      </c>
      <c r="CC68">
        <v>7.17</v>
      </c>
      <c r="CD68">
        <v>5.82</v>
      </c>
      <c r="CE68">
        <v>0.48</v>
      </c>
      <c r="CF68">
        <v>0</v>
      </c>
      <c r="CG68">
        <v>0.47</v>
      </c>
      <c r="CH68">
        <v>0.4</v>
      </c>
      <c r="CI68">
        <v>0.4</v>
      </c>
      <c r="CJ68">
        <v>0.28000000000000003</v>
      </c>
      <c r="CK68">
        <v>5.54</v>
      </c>
      <c r="CL68">
        <v>7.0000000000000007E-2</v>
      </c>
      <c r="CM68">
        <v>-0.05</v>
      </c>
      <c r="CN68">
        <v>11701</v>
      </c>
      <c r="CO68">
        <v>6543</v>
      </c>
      <c r="CP68" t="s">
        <v>629</v>
      </c>
      <c r="CQ68">
        <v>-1.61</v>
      </c>
      <c r="CR68">
        <v>1.96</v>
      </c>
      <c r="CS68">
        <v>2.96</v>
      </c>
      <c r="CT68">
        <v>514.09</v>
      </c>
      <c r="CU68">
        <v>5.14</v>
      </c>
      <c r="CV68">
        <v>0</v>
      </c>
      <c r="CW68" t="s">
        <v>489</v>
      </c>
      <c r="CX68">
        <v>7.78</v>
      </c>
      <c r="CY68">
        <v>3.06</v>
      </c>
      <c r="CZ68">
        <v>3.46</v>
      </c>
      <c r="DA68">
        <v>0.04</v>
      </c>
      <c r="DB68">
        <v>35.61</v>
      </c>
      <c r="DC68" t="s">
        <v>630</v>
      </c>
      <c r="DD68">
        <v>18.93</v>
      </c>
      <c r="DE68">
        <v>6.75</v>
      </c>
      <c r="DF68">
        <v>5.55</v>
      </c>
      <c r="DG68">
        <v>0.19</v>
      </c>
      <c r="DH68">
        <v>1062</v>
      </c>
      <c r="DI68">
        <v>2971</v>
      </c>
      <c r="DJ68" t="s">
        <v>119</v>
      </c>
      <c r="DK68" t="s">
        <v>119</v>
      </c>
      <c r="DL68" t="s">
        <v>119</v>
      </c>
    </row>
    <row r="69" spans="1:116">
      <c r="A69" t="str">
        <f>"300007"</f>
        <v>300007</v>
      </c>
      <c r="B69" t="s">
        <v>631</v>
      </c>
      <c r="C69">
        <v>1.0900000000000001</v>
      </c>
      <c r="D69">
        <v>16.690000000000001</v>
      </c>
      <c r="E69">
        <v>0.18</v>
      </c>
      <c r="F69">
        <v>16.68</v>
      </c>
      <c r="G69">
        <v>16.690000000000001</v>
      </c>
      <c r="H69">
        <v>74640</v>
      </c>
      <c r="I69">
        <v>1712</v>
      </c>
      <c r="J69">
        <v>0.06</v>
      </c>
      <c r="K69">
        <v>2.65</v>
      </c>
      <c r="L69">
        <v>16.579999999999998</v>
      </c>
      <c r="M69">
        <v>16.739999999999998</v>
      </c>
      <c r="N69">
        <v>16.45</v>
      </c>
      <c r="O69">
        <v>16.510000000000002</v>
      </c>
      <c r="P69">
        <v>38.94</v>
      </c>
      <c r="Q69">
        <v>12395.51</v>
      </c>
      <c r="R69">
        <v>0.66</v>
      </c>
      <c r="S69" t="s">
        <v>632</v>
      </c>
      <c r="T69" t="s">
        <v>492</v>
      </c>
      <c r="U69">
        <v>1.76</v>
      </c>
      <c r="V69">
        <v>16.61</v>
      </c>
      <c r="W69">
        <v>41842</v>
      </c>
      <c r="X69">
        <v>32798</v>
      </c>
      <c r="Y69">
        <v>1.28</v>
      </c>
      <c r="Z69">
        <v>244</v>
      </c>
      <c r="AA69">
        <v>536</v>
      </c>
      <c r="AB69" t="s">
        <v>119</v>
      </c>
      <c r="AC69">
        <v>30.67</v>
      </c>
      <c r="AD69">
        <v>0.01</v>
      </c>
      <c r="AE69" t="s">
        <v>119</v>
      </c>
      <c r="AF69" t="s">
        <v>119</v>
      </c>
      <c r="AG69">
        <v>2.82</v>
      </c>
      <c r="AH69" t="s">
        <v>633</v>
      </c>
      <c r="AI69" t="s">
        <v>634</v>
      </c>
      <c r="AJ69">
        <v>1.04</v>
      </c>
      <c r="AK69">
        <v>2300</v>
      </c>
      <c r="AL69">
        <v>32</v>
      </c>
      <c r="AM69">
        <v>1.1999999999999999E-3</v>
      </c>
      <c r="AN69">
        <v>1</v>
      </c>
      <c r="AO69">
        <v>-0.42</v>
      </c>
      <c r="AP69">
        <v>0.54</v>
      </c>
      <c r="AQ69">
        <v>0.36</v>
      </c>
      <c r="AR69">
        <v>-16.760000000000002</v>
      </c>
      <c r="AS69">
        <v>-0.54</v>
      </c>
      <c r="AT69">
        <v>0</v>
      </c>
      <c r="AU69">
        <v>2.98</v>
      </c>
      <c r="AV69" t="s">
        <v>342</v>
      </c>
      <c r="AW69">
        <v>26.68</v>
      </c>
      <c r="AX69">
        <v>19.5</v>
      </c>
      <c r="AY69">
        <v>1.26</v>
      </c>
      <c r="AZ69" t="s">
        <v>207</v>
      </c>
      <c r="BA69">
        <v>11</v>
      </c>
      <c r="BB69">
        <v>1</v>
      </c>
      <c r="BC69">
        <v>9</v>
      </c>
      <c r="BD69">
        <v>0.42</v>
      </c>
      <c r="BE69">
        <v>1.39</v>
      </c>
      <c r="BF69">
        <v>-0.36</v>
      </c>
      <c r="BG69">
        <v>0.61</v>
      </c>
      <c r="BH69">
        <v>0.66</v>
      </c>
      <c r="BI69">
        <v>-0.3</v>
      </c>
      <c r="BJ69">
        <v>1.46</v>
      </c>
      <c r="BK69">
        <v>20230831</v>
      </c>
      <c r="BL69">
        <v>20091030</v>
      </c>
      <c r="BM69">
        <v>3.26</v>
      </c>
      <c r="BN69" t="s">
        <v>119</v>
      </c>
      <c r="BO69" t="s">
        <v>119</v>
      </c>
      <c r="BP69">
        <v>58.39</v>
      </c>
      <c r="BQ69">
        <v>27.94</v>
      </c>
      <c r="BR69">
        <v>3.22</v>
      </c>
      <c r="BS69">
        <v>46.63</v>
      </c>
      <c r="BT69">
        <v>31.59</v>
      </c>
      <c r="BU69">
        <v>12.51</v>
      </c>
      <c r="BV69">
        <v>4.33</v>
      </c>
      <c r="BW69">
        <v>17.25</v>
      </c>
      <c r="BX69">
        <v>11.41</v>
      </c>
      <c r="BY69">
        <v>4.2300000000000004</v>
      </c>
      <c r="BZ69">
        <v>11.08</v>
      </c>
      <c r="CA69">
        <v>1.4</v>
      </c>
      <c r="CB69">
        <v>12.91</v>
      </c>
      <c r="CC69">
        <v>10.93</v>
      </c>
      <c r="CD69">
        <v>7.78</v>
      </c>
      <c r="CE69">
        <v>0.84</v>
      </c>
      <c r="CF69">
        <v>0.02</v>
      </c>
      <c r="CG69">
        <v>0.83</v>
      </c>
      <c r="CH69">
        <v>0.73</v>
      </c>
      <c r="CI69">
        <v>0.7</v>
      </c>
      <c r="CJ69">
        <v>0.37</v>
      </c>
      <c r="CK69">
        <v>10.63</v>
      </c>
      <c r="CL69">
        <v>-1.47</v>
      </c>
      <c r="CM69">
        <v>-1.45</v>
      </c>
      <c r="CN69">
        <v>34081</v>
      </c>
      <c r="CO69">
        <v>7351</v>
      </c>
      <c r="CP69" t="s">
        <v>635</v>
      </c>
      <c r="CQ69">
        <v>-51.52</v>
      </c>
      <c r="CR69">
        <v>-7.44</v>
      </c>
      <c r="CS69">
        <v>1.95</v>
      </c>
      <c r="CT69">
        <v>-37.119999999999997</v>
      </c>
      <c r="CU69">
        <v>4.9800000000000004</v>
      </c>
      <c r="CV69">
        <v>0.73</v>
      </c>
      <c r="CW69" t="s">
        <v>636</v>
      </c>
      <c r="CX69">
        <v>8.56</v>
      </c>
      <c r="CY69">
        <v>3.96</v>
      </c>
      <c r="CZ69">
        <v>3.26</v>
      </c>
      <c r="DA69">
        <v>-0.45</v>
      </c>
      <c r="DB69">
        <v>47.86</v>
      </c>
      <c r="DC69" t="s">
        <v>637</v>
      </c>
      <c r="DD69">
        <v>28.85</v>
      </c>
      <c r="DE69">
        <v>7.71</v>
      </c>
      <c r="DF69">
        <v>6.68</v>
      </c>
      <c r="DG69">
        <v>0.84</v>
      </c>
      <c r="DH69">
        <v>2968</v>
      </c>
      <c r="DI69">
        <v>300007</v>
      </c>
      <c r="DJ69" t="s">
        <v>119</v>
      </c>
      <c r="DK69" t="s">
        <v>119</v>
      </c>
      <c r="DL69" t="s">
        <v>119</v>
      </c>
    </row>
    <row r="70" spans="1:116">
      <c r="A70" t="str">
        <f>"300091"</f>
        <v>300091</v>
      </c>
      <c r="B70" t="s">
        <v>638</v>
      </c>
      <c r="C70">
        <v>0</v>
      </c>
      <c r="D70">
        <v>2.97</v>
      </c>
      <c r="E70">
        <v>0</v>
      </c>
      <c r="F70">
        <v>2.97</v>
      </c>
      <c r="G70">
        <v>2.98</v>
      </c>
      <c r="H70">
        <v>117996</v>
      </c>
      <c r="I70">
        <v>3514</v>
      </c>
      <c r="J70">
        <v>0</v>
      </c>
      <c r="K70">
        <v>1.07</v>
      </c>
      <c r="L70">
        <v>2.97</v>
      </c>
      <c r="M70">
        <v>2.99</v>
      </c>
      <c r="N70">
        <v>2.96</v>
      </c>
      <c r="O70">
        <v>2.97</v>
      </c>
      <c r="P70" t="s">
        <v>119</v>
      </c>
      <c r="Q70">
        <v>3510.08</v>
      </c>
      <c r="R70">
        <v>1.23</v>
      </c>
      <c r="S70" t="s">
        <v>308</v>
      </c>
      <c r="T70" t="s">
        <v>154</v>
      </c>
      <c r="U70">
        <v>1.01</v>
      </c>
      <c r="V70">
        <v>2.97</v>
      </c>
      <c r="W70">
        <v>40860</v>
      </c>
      <c r="X70">
        <v>77136</v>
      </c>
      <c r="Y70">
        <v>0.53</v>
      </c>
      <c r="Z70">
        <v>7264</v>
      </c>
      <c r="AA70">
        <v>3251</v>
      </c>
      <c r="AB70" t="s">
        <v>119</v>
      </c>
      <c r="AC70">
        <v>9.0299999999999994</v>
      </c>
      <c r="AD70">
        <v>0</v>
      </c>
      <c r="AE70" t="s">
        <v>119</v>
      </c>
      <c r="AF70" t="s">
        <v>119</v>
      </c>
      <c r="AG70">
        <v>11</v>
      </c>
      <c r="AH70" t="s">
        <v>639</v>
      </c>
      <c r="AI70" t="s">
        <v>640</v>
      </c>
      <c r="AJ70">
        <v>-0.05</v>
      </c>
      <c r="AK70">
        <v>1601</v>
      </c>
      <c r="AL70">
        <v>74</v>
      </c>
      <c r="AM70">
        <v>6.9999999999999999E-4</v>
      </c>
      <c r="AN70">
        <v>0</v>
      </c>
      <c r="AO70">
        <v>1.02</v>
      </c>
      <c r="AP70">
        <v>3.48</v>
      </c>
      <c r="AQ70">
        <v>0.68</v>
      </c>
      <c r="AR70">
        <v>-1</v>
      </c>
      <c r="AS70">
        <v>-16.34</v>
      </c>
      <c r="AT70">
        <v>0</v>
      </c>
      <c r="AU70">
        <v>1.31</v>
      </c>
      <c r="AV70" t="s">
        <v>641</v>
      </c>
      <c r="AW70" t="s">
        <v>119</v>
      </c>
      <c r="AX70" t="s">
        <v>119</v>
      </c>
      <c r="AY70">
        <v>0.93</v>
      </c>
      <c r="AZ70" t="s">
        <v>141</v>
      </c>
      <c r="BA70">
        <v>14</v>
      </c>
      <c r="BB70">
        <v>11</v>
      </c>
      <c r="BC70">
        <v>11</v>
      </c>
      <c r="BD70">
        <v>0</v>
      </c>
      <c r="BE70">
        <v>0.67</v>
      </c>
      <c r="BF70">
        <v>-0.34</v>
      </c>
      <c r="BG70">
        <v>0</v>
      </c>
      <c r="BH70">
        <v>0</v>
      </c>
      <c r="BI70">
        <v>-0.67</v>
      </c>
      <c r="BJ70">
        <v>0.34</v>
      </c>
      <c r="BK70">
        <v>20230829</v>
      </c>
      <c r="BL70">
        <v>20100625</v>
      </c>
      <c r="BM70">
        <v>14.89</v>
      </c>
      <c r="BN70" t="s">
        <v>119</v>
      </c>
      <c r="BO70" t="s">
        <v>119</v>
      </c>
      <c r="BP70">
        <v>63.62</v>
      </c>
      <c r="BQ70">
        <v>23.63</v>
      </c>
      <c r="BR70">
        <v>-0.11</v>
      </c>
      <c r="BS70">
        <v>63.03</v>
      </c>
      <c r="BT70">
        <v>38.1</v>
      </c>
      <c r="BU70">
        <v>7.86</v>
      </c>
      <c r="BV70">
        <v>1.86</v>
      </c>
      <c r="BW70">
        <v>34.520000000000003</v>
      </c>
      <c r="BX70">
        <v>4.41</v>
      </c>
      <c r="BY70">
        <v>5.79</v>
      </c>
      <c r="BZ70">
        <v>8.06</v>
      </c>
      <c r="CA70">
        <v>3.24</v>
      </c>
      <c r="CB70">
        <v>13.5</v>
      </c>
      <c r="CC70">
        <v>6.39</v>
      </c>
      <c r="CD70">
        <v>5.7</v>
      </c>
      <c r="CE70">
        <v>-0.71</v>
      </c>
      <c r="CF70">
        <v>0.19</v>
      </c>
      <c r="CG70">
        <v>-0.71</v>
      </c>
      <c r="CH70">
        <v>-0.59</v>
      </c>
      <c r="CI70">
        <v>-0.53</v>
      </c>
      <c r="CJ70">
        <v>-0.72</v>
      </c>
      <c r="CK70">
        <v>-5.24</v>
      </c>
      <c r="CL70">
        <v>-0.94</v>
      </c>
      <c r="CM70">
        <v>-0.12</v>
      </c>
      <c r="CN70">
        <v>42876</v>
      </c>
      <c r="CO70">
        <v>21017</v>
      </c>
      <c r="CP70" t="s">
        <v>642</v>
      </c>
      <c r="CQ70">
        <v>-231.87</v>
      </c>
      <c r="CR70">
        <v>-23.3</v>
      </c>
      <c r="CS70">
        <v>1.87</v>
      </c>
      <c r="CT70">
        <v>-47.01</v>
      </c>
      <c r="CU70">
        <v>6.92</v>
      </c>
      <c r="CV70">
        <v>0</v>
      </c>
      <c r="CW70" t="s">
        <v>175</v>
      </c>
      <c r="CX70">
        <v>1.59</v>
      </c>
      <c r="CY70">
        <v>0.91</v>
      </c>
      <c r="CZ70">
        <v>-0.35</v>
      </c>
      <c r="DA70">
        <v>-0.06</v>
      </c>
      <c r="DB70">
        <v>37.15</v>
      </c>
      <c r="DC70" t="s">
        <v>643</v>
      </c>
      <c r="DD70">
        <v>10.74</v>
      </c>
      <c r="DE70">
        <v>-11.06</v>
      </c>
      <c r="DF70">
        <v>-9.19</v>
      </c>
      <c r="DG70">
        <v>0.31</v>
      </c>
      <c r="DH70">
        <v>1672</v>
      </c>
      <c r="DI70">
        <v>300091</v>
      </c>
      <c r="DJ70" t="s">
        <v>119</v>
      </c>
      <c r="DK70" t="s">
        <v>119</v>
      </c>
      <c r="DL70" t="s">
        <v>119</v>
      </c>
    </row>
    <row r="71" spans="1:116">
      <c r="A71" t="str">
        <f>"300092"</f>
        <v>300092</v>
      </c>
      <c r="B71" t="s">
        <v>644</v>
      </c>
      <c r="C71">
        <v>0.75</v>
      </c>
      <c r="D71">
        <v>13.5</v>
      </c>
      <c r="E71">
        <v>0.1</v>
      </c>
      <c r="F71">
        <v>13.5</v>
      </c>
      <c r="G71">
        <v>13.51</v>
      </c>
      <c r="H71">
        <v>30707</v>
      </c>
      <c r="I71">
        <v>407</v>
      </c>
      <c r="J71">
        <v>0</v>
      </c>
      <c r="K71">
        <v>1.46</v>
      </c>
      <c r="L71">
        <v>13.39</v>
      </c>
      <c r="M71">
        <v>13.68</v>
      </c>
      <c r="N71">
        <v>13.36</v>
      </c>
      <c r="O71">
        <v>13.4</v>
      </c>
      <c r="P71">
        <v>20.420000000000002</v>
      </c>
      <c r="Q71">
        <v>4148.13</v>
      </c>
      <c r="R71">
        <v>0.67</v>
      </c>
      <c r="S71" t="s">
        <v>260</v>
      </c>
      <c r="T71" t="s">
        <v>446</v>
      </c>
      <c r="U71">
        <v>2.39</v>
      </c>
      <c r="V71">
        <v>13.51</v>
      </c>
      <c r="W71">
        <v>15218</v>
      </c>
      <c r="X71">
        <v>15489</v>
      </c>
      <c r="Y71">
        <v>0.98</v>
      </c>
      <c r="Z71">
        <v>72</v>
      </c>
      <c r="AA71">
        <v>79</v>
      </c>
      <c r="AB71" t="s">
        <v>119</v>
      </c>
      <c r="AC71">
        <v>49.68</v>
      </c>
      <c r="AD71">
        <v>0.02</v>
      </c>
      <c r="AE71" t="s">
        <v>119</v>
      </c>
      <c r="AF71" t="s">
        <v>119</v>
      </c>
      <c r="AG71">
        <v>2.1</v>
      </c>
      <c r="AH71" t="s">
        <v>645</v>
      </c>
      <c r="AI71" t="s">
        <v>646</v>
      </c>
      <c r="AJ71">
        <v>0.69</v>
      </c>
      <c r="AK71">
        <v>1833</v>
      </c>
      <c r="AL71">
        <v>17</v>
      </c>
      <c r="AM71">
        <v>8.0000000000000004E-4</v>
      </c>
      <c r="AN71">
        <v>5</v>
      </c>
      <c r="AO71">
        <v>2.52</v>
      </c>
      <c r="AP71">
        <v>5.46</v>
      </c>
      <c r="AQ71">
        <v>-5.13</v>
      </c>
      <c r="AR71">
        <v>-11.94</v>
      </c>
      <c r="AS71">
        <v>2.66</v>
      </c>
      <c r="AT71">
        <v>0</v>
      </c>
      <c r="AU71">
        <v>1.91</v>
      </c>
      <c r="AV71" t="s">
        <v>647</v>
      </c>
      <c r="AW71">
        <v>23.88</v>
      </c>
      <c r="AX71">
        <v>30.28</v>
      </c>
      <c r="AY71">
        <v>1.28</v>
      </c>
      <c r="AZ71" t="s">
        <v>247</v>
      </c>
      <c r="BA71">
        <v>9</v>
      </c>
      <c r="BB71">
        <v>9</v>
      </c>
      <c r="BC71">
        <v>10</v>
      </c>
      <c r="BD71">
        <v>-7.0000000000000007E-2</v>
      </c>
      <c r="BE71">
        <v>2.09</v>
      </c>
      <c r="BF71">
        <v>-0.3</v>
      </c>
      <c r="BG71">
        <v>0.82</v>
      </c>
      <c r="BH71">
        <v>0.82</v>
      </c>
      <c r="BI71">
        <v>-1.32</v>
      </c>
      <c r="BJ71">
        <v>1.05</v>
      </c>
      <c r="BK71">
        <v>20230922</v>
      </c>
      <c r="BL71">
        <v>20100708</v>
      </c>
      <c r="BM71">
        <v>2.74</v>
      </c>
      <c r="BN71" t="s">
        <v>119</v>
      </c>
      <c r="BO71" t="s">
        <v>119</v>
      </c>
      <c r="BP71">
        <v>23.49</v>
      </c>
      <c r="BQ71">
        <v>14.49</v>
      </c>
      <c r="BR71" t="s">
        <v>119</v>
      </c>
      <c r="BS71">
        <v>38.31</v>
      </c>
      <c r="BT71">
        <v>20.23</v>
      </c>
      <c r="BU71">
        <v>1.85</v>
      </c>
      <c r="BV71">
        <v>0.28000000000000003</v>
      </c>
      <c r="BW71">
        <v>8.9700000000000006</v>
      </c>
      <c r="BX71">
        <v>3.48</v>
      </c>
      <c r="BY71">
        <v>6.19</v>
      </c>
      <c r="BZ71">
        <v>3.6</v>
      </c>
      <c r="CA71">
        <v>5.9</v>
      </c>
      <c r="CB71">
        <v>7.63</v>
      </c>
      <c r="CC71">
        <v>7.71</v>
      </c>
      <c r="CD71">
        <v>5.96</v>
      </c>
      <c r="CE71">
        <v>1.03</v>
      </c>
      <c r="CF71">
        <v>0.01</v>
      </c>
      <c r="CG71">
        <v>1.03</v>
      </c>
      <c r="CH71">
        <v>0.91</v>
      </c>
      <c r="CI71">
        <v>0.91</v>
      </c>
      <c r="CJ71">
        <v>0.89</v>
      </c>
      <c r="CK71">
        <v>3.63</v>
      </c>
      <c r="CL71">
        <v>-0.78</v>
      </c>
      <c r="CM71">
        <v>1.52</v>
      </c>
      <c r="CN71">
        <v>13409</v>
      </c>
      <c r="CO71">
        <v>11978</v>
      </c>
      <c r="CP71" t="s">
        <v>648</v>
      </c>
      <c r="CQ71">
        <v>55.93</v>
      </c>
      <c r="CR71">
        <v>48.56</v>
      </c>
      <c r="CS71">
        <v>2.5499999999999998</v>
      </c>
      <c r="CT71">
        <v>-47.27</v>
      </c>
      <c r="CU71">
        <v>4.8</v>
      </c>
      <c r="CV71">
        <v>1.49</v>
      </c>
      <c r="CW71" t="s">
        <v>649</v>
      </c>
      <c r="CX71">
        <v>5.29</v>
      </c>
      <c r="CY71">
        <v>2.79</v>
      </c>
      <c r="CZ71">
        <v>1.32</v>
      </c>
      <c r="DA71">
        <v>-0.28999999999999998</v>
      </c>
      <c r="DB71">
        <v>61.69</v>
      </c>
      <c r="DC71" t="s">
        <v>650</v>
      </c>
      <c r="DD71">
        <v>22.65</v>
      </c>
      <c r="DE71">
        <v>13.33</v>
      </c>
      <c r="DF71">
        <v>11.74</v>
      </c>
      <c r="DG71">
        <v>0.19</v>
      </c>
      <c r="DH71">
        <v>838</v>
      </c>
      <c r="DI71">
        <v>300092</v>
      </c>
      <c r="DJ71" t="s">
        <v>119</v>
      </c>
      <c r="DK71" t="s">
        <v>119</v>
      </c>
      <c r="DL71" t="s">
        <v>119</v>
      </c>
    </row>
    <row r="72" spans="1:116">
      <c r="A72" t="str">
        <f>"300099"</f>
        <v>300099</v>
      </c>
      <c r="B72" t="s">
        <v>651</v>
      </c>
      <c r="C72">
        <v>1.84</v>
      </c>
      <c r="D72">
        <v>6.1</v>
      </c>
      <c r="E72">
        <v>0.11</v>
      </c>
      <c r="F72">
        <v>6.09</v>
      </c>
      <c r="G72">
        <v>6.1</v>
      </c>
      <c r="H72">
        <v>75985</v>
      </c>
      <c r="I72">
        <v>1312</v>
      </c>
      <c r="J72">
        <v>0</v>
      </c>
      <c r="K72">
        <v>1.31</v>
      </c>
      <c r="L72">
        <v>6.05</v>
      </c>
      <c r="M72">
        <v>6.11</v>
      </c>
      <c r="N72">
        <v>6.01</v>
      </c>
      <c r="O72">
        <v>5.99</v>
      </c>
      <c r="P72">
        <v>46.59</v>
      </c>
      <c r="Q72">
        <v>4615.13</v>
      </c>
      <c r="R72">
        <v>1.53</v>
      </c>
      <c r="S72" t="s">
        <v>260</v>
      </c>
      <c r="T72" t="s">
        <v>137</v>
      </c>
      <c r="U72">
        <v>1.67</v>
      </c>
      <c r="V72">
        <v>6.07</v>
      </c>
      <c r="W72">
        <v>28253</v>
      </c>
      <c r="X72">
        <v>47732</v>
      </c>
      <c r="Y72">
        <v>0.59</v>
      </c>
      <c r="Z72">
        <v>59</v>
      </c>
      <c r="AA72">
        <v>547</v>
      </c>
      <c r="AB72" t="s">
        <v>119</v>
      </c>
      <c r="AC72">
        <v>16.760000000000002</v>
      </c>
      <c r="AD72">
        <v>0.01</v>
      </c>
      <c r="AE72" t="s">
        <v>119</v>
      </c>
      <c r="AF72" t="s">
        <v>119</v>
      </c>
      <c r="AG72">
        <v>5.79</v>
      </c>
      <c r="AH72" t="s">
        <v>652</v>
      </c>
      <c r="AI72" t="s">
        <v>653</v>
      </c>
      <c r="AJ72">
        <v>1.78</v>
      </c>
      <c r="AK72">
        <v>1490</v>
      </c>
      <c r="AL72">
        <v>51</v>
      </c>
      <c r="AM72">
        <v>8.9999999999999998E-4</v>
      </c>
      <c r="AN72">
        <v>3</v>
      </c>
      <c r="AO72">
        <v>0.33</v>
      </c>
      <c r="AP72">
        <v>2.5099999999999998</v>
      </c>
      <c r="AQ72">
        <v>0.69</v>
      </c>
      <c r="AR72">
        <v>-1.38</v>
      </c>
      <c r="AS72">
        <v>6.71</v>
      </c>
      <c r="AT72">
        <v>0</v>
      </c>
      <c r="AU72">
        <v>1.62</v>
      </c>
      <c r="AV72" t="s">
        <v>654</v>
      </c>
      <c r="AW72">
        <v>44.05</v>
      </c>
      <c r="AX72">
        <v>41.07</v>
      </c>
      <c r="AY72">
        <v>1.05</v>
      </c>
      <c r="AZ72" t="s">
        <v>247</v>
      </c>
      <c r="BA72">
        <v>9</v>
      </c>
      <c r="BB72">
        <v>13</v>
      </c>
      <c r="BC72">
        <v>9</v>
      </c>
      <c r="BD72">
        <v>1</v>
      </c>
      <c r="BE72">
        <v>2</v>
      </c>
      <c r="BF72">
        <v>0.33</v>
      </c>
      <c r="BG72">
        <v>1.34</v>
      </c>
      <c r="BH72">
        <v>0.83</v>
      </c>
      <c r="BI72">
        <v>-0.16</v>
      </c>
      <c r="BJ72">
        <v>1.5</v>
      </c>
      <c r="BK72">
        <v>20230829</v>
      </c>
      <c r="BL72">
        <v>20100806</v>
      </c>
      <c r="BM72">
        <v>7.37</v>
      </c>
      <c r="BN72" t="s">
        <v>119</v>
      </c>
      <c r="BO72" t="s">
        <v>119</v>
      </c>
      <c r="BP72">
        <v>26.66</v>
      </c>
      <c r="BQ72">
        <v>23.5</v>
      </c>
      <c r="BR72">
        <v>0.04</v>
      </c>
      <c r="BS72">
        <v>11.71</v>
      </c>
      <c r="BT72">
        <v>16.27</v>
      </c>
      <c r="BU72">
        <v>3.08</v>
      </c>
      <c r="BV72">
        <v>0.38</v>
      </c>
      <c r="BW72">
        <v>2.94</v>
      </c>
      <c r="BX72">
        <v>4.53</v>
      </c>
      <c r="BY72">
        <v>3.42</v>
      </c>
      <c r="BZ72">
        <v>3.95</v>
      </c>
      <c r="CA72">
        <v>0.19</v>
      </c>
      <c r="CB72">
        <v>11.03</v>
      </c>
      <c r="CC72">
        <v>2.5299999999999998</v>
      </c>
      <c r="CD72">
        <v>1.29</v>
      </c>
      <c r="CE72">
        <v>0.5</v>
      </c>
      <c r="CF72">
        <v>0.03</v>
      </c>
      <c r="CG72">
        <v>0.49</v>
      </c>
      <c r="CH72">
        <v>0.43</v>
      </c>
      <c r="CI72">
        <v>0.48</v>
      </c>
      <c r="CJ72">
        <v>0.46</v>
      </c>
      <c r="CK72">
        <v>4.13</v>
      </c>
      <c r="CL72">
        <v>0.3</v>
      </c>
      <c r="CM72">
        <v>-1.39</v>
      </c>
      <c r="CN72">
        <v>37896</v>
      </c>
      <c r="CO72">
        <v>12349</v>
      </c>
      <c r="CP72" t="s">
        <v>655</v>
      </c>
      <c r="CQ72">
        <v>-13.32</v>
      </c>
      <c r="CR72">
        <v>0.85</v>
      </c>
      <c r="CS72">
        <v>1.91</v>
      </c>
      <c r="CT72">
        <v>149.83000000000001</v>
      </c>
      <c r="CU72">
        <v>17.760000000000002</v>
      </c>
      <c r="CV72">
        <v>4.4000000000000004</v>
      </c>
      <c r="CW72" t="s">
        <v>133</v>
      </c>
      <c r="CX72">
        <v>3.19</v>
      </c>
      <c r="CY72">
        <v>1.5</v>
      </c>
      <c r="CZ72">
        <v>0.56000000000000005</v>
      </c>
      <c r="DA72">
        <v>0.04</v>
      </c>
      <c r="DB72">
        <v>88.16</v>
      </c>
      <c r="DC72" t="s">
        <v>656</v>
      </c>
      <c r="DD72">
        <v>49.24</v>
      </c>
      <c r="DE72">
        <v>19.850000000000001</v>
      </c>
      <c r="DF72">
        <v>17.170000000000002</v>
      </c>
      <c r="DG72">
        <v>0.25</v>
      </c>
      <c r="DH72">
        <v>700</v>
      </c>
      <c r="DI72">
        <v>300099</v>
      </c>
      <c r="DJ72" t="s">
        <v>119</v>
      </c>
      <c r="DK72" t="s">
        <v>119</v>
      </c>
      <c r="DL72" t="s">
        <v>119</v>
      </c>
    </row>
    <row r="73" spans="1:116">
      <c r="A73" t="str">
        <f>"300112"</f>
        <v>300112</v>
      </c>
      <c r="B73" t="s">
        <v>657</v>
      </c>
      <c r="C73">
        <v>1.1200000000000001</v>
      </c>
      <c r="D73">
        <v>10.85</v>
      </c>
      <c r="E73">
        <v>0.12</v>
      </c>
      <c r="F73">
        <v>10.84</v>
      </c>
      <c r="G73">
        <v>10.85</v>
      </c>
      <c r="H73">
        <v>180484</v>
      </c>
      <c r="I73">
        <v>3761</v>
      </c>
      <c r="J73">
        <v>0</v>
      </c>
      <c r="K73">
        <v>8.14</v>
      </c>
      <c r="L73">
        <v>10.9</v>
      </c>
      <c r="M73">
        <v>10.97</v>
      </c>
      <c r="N73">
        <v>10.7</v>
      </c>
      <c r="O73">
        <v>10.73</v>
      </c>
      <c r="P73">
        <v>41.22</v>
      </c>
      <c r="Q73">
        <v>19582.72</v>
      </c>
      <c r="R73">
        <v>0.8</v>
      </c>
      <c r="S73" t="s">
        <v>632</v>
      </c>
      <c r="T73" t="s">
        <v>118</v>
      </c>
      <c r="U73">
        <v>2.52</v>
      </c>
      <c r="V73">
        <v>10.85</v>
      </c>
      <c r="W73">
        <v>94507</v>
      </c>
      <c r="X73">
        <v>85977</v>
      </c>
      <c r="Y73">
        <v>1.1000000000000001</v>
      </c>
      <c r="Z73">
        <v>587</v>
      </c>
      <c r="AA73">
        <v>355</v>
      </c>
      <c r="AB73" t="s">
        <v>119</v>
      </c>
      <c r="AC73">
        <v>227.7</v>
      </c>
      <c r="AD73">
        <v>0.1</v>
      </c>
      <c r="AE73" t="s">
        <v>119</v>
      </c>
      <c r="AF73" t="s">
        <v>119</v>
      </c>
      <c r="AG73">
        <v>2.2200000000000002</v>
      </c>
      <c r="AH73" t="s">
        <v>658</v>
      </c>
      <c r="AI73" t="s">
        <v>659</v>
      </c>
      <c r="AJ73">
        <v>1.07</v>
      </c>
      <c r="AK73">
        <v>2949</v>
      </c>
      <c r="AL73">
        <v>61</v>
      </c>
      <c r="AM73">
        <v>2.8E-3</v>
      </c>
      <c r="AN73">
        <v>1</v>
      </c>
      <c r="AO73">
        <v>-2.37</v>
      </c>
      <c r="AP73">
        <v>0.92</v>
      </c>
      <c r="AQ73">
        <v>5.75</v>
      </c>
      <c r="AR73">
        <v>-2.96</v>
      </c>
      <c r="AS73">
        <v>22.18</v>
      </c>
      <c r="AT73">
        <v>0</v>
      </c>
      <c r="AU73">
        <v>8.9</v>
      </c>
      <c r="AV73" t="s">
        <v>660</v>
      </c>
      <c r="AW73">
        <v>33.26</v>
      </c>
      <c r="AX73">
        <v>33.229999999999997</v>
      </c>
      <c r="AY73">
        <v>1.01</v>
      </c>
      <c r="AZ73" t="s">
        <v>207</v>
      </c>
      <c r="BA73">
        <v>11</v>
      </c>
      <c r="BB73">
        <v>5</v>
      </c>
      <c r="BC73">
        <v>1</v>
      </c>
      <c r="BD73">
        <v>1.58</v>
      </c>
      <c r="BE73">
        <v>2.2400000000000002</v>
      </c>
      <c r="BF73">
        <v>-0.28000000000000003</v>
      </c>
      <c r="BG73">
        <v>1.1200000000000001</v>
      </c>
      <c r="BH73">
        <v>-0.46</v>
      </c>
      <c r="BI73">
        <v>-1.0900000000000001</v>
      </c>
      <c r="BJ73">
        <v>1.4</v>
      </c>
      <c r="BK73">
        <v>20230822</v>
      </c>
      <c r="BL73">
        <v>20100827</v>
      </c>
      <c r="BM73">
        <v>2.94</v>
      </c>
      <c r="BN73" t="s">
        <v>119</v>
      </c>
      <c r="BO73" t="s">
        <v>119</v>
      </c>
      <c r="BP73">
        <v>17.190000000000001</v>
      </c>
      <c r="BQ73">
        <v>12.03</v>
      </c>
      <c r="BR73">
        <v>0.48</v>
      </c>
      <c r="BS73">
        <v>27.19</v>
      </c>
      <c r="BT73">
        <v>10.27</v>
      </c>
      <c r="BU73">
        <v>2.68</v>
      </c>
      <c r="BV73">
        <v>0.55000000000000004</v>
      </c>
      <c r="BW73">
        <v>2.65</v>
      </c>
      <c r="BX73">
        <v>1.3</v>
      </c>
      <c r="BY73">
        <v>2.48</v>
      </c>
      <c r="BZ73">
        <v>3.02</v>
      </c>
      <c r="CA73">
        <v>0.37</v>
      </c>
      <c r="CB73">
        <v>5.37</v>
      </c>
      <c r="CC73">
        <v>4.83</v>
      </c>
      <c r="CD73">
        <v>2.5099999999999998</v>
      </c>
      <c r="CE73">
        <v>0.41</v>
      </c>
      <c r="CF73">
        <v>0.18</v>
      </c>
      <c r="CG73">
        <v>0.41</v>
      </c>
      <c r="CH73">
        <v>0.4</v>
      </c>
      <c r="CI73">
        <v>0.39</v>
      </c>
      <c r="CJ73">
        <v>0.19</v>
      </c>
      <c r="CK73">
        <v>3.12</v>
      </c>
      <c r="CL73">
        <v>0.01</v>
      </c>
      <c r="CM73">
        <v>-0.56999999999999995</v>
      </c>
      <c r="CN73">
        <v>24967</v>
      </c>
      <c r="CO73">
        <v>8124</v>
      </c>
      <c r="CP73" t="s">
        <v>661</v>
      </c>
      <c r="CQ73">
        <v>-0.18</v>
      </c>
      <c r="CR73">
        <v>0.82</v>
      </c>
      <c r="CS73">
        <v>2.78</v>
      </c>
      <c r="CT73">
        <v>4384.29</v>
      </c>
      <c r="CU73">
        <v>6.6</v>
      </c>
      <c r="CV73">
        <v>1.86</v>
      </c>
      <c r="CW73" t="s">
        <v>515</v>
      </c>
      <c r="CX73">
        <v>3.9</v>
      </c>
      <c r="CY73">
        <v>1.83</v>
      </c>
      <c r="CZ73">
        <v>1.06</v>
      </c>
      <c r="DA73">
        <v>0</v>
      </c>
      <c r="DB73">
        <v>70.010000000000005</v>
      </c>
      <c r="DC73" t="s">
        <v>662</v>
      </c>
      <c r="DD73">
        <v>47.9</v>
      </c>
      <c r="DE73">
        <v>8.52</v>
      </c>
      <c r="DF73">
        <v>8.3699999999999992</v>
      </c>
      <c r="DG73">
        <v>0.42</v>
      </c>
      <c r="DH73">
        <v>1561</v>
      </c>
      <c r="DI73">
        <v>300112</v>
      </c>
      <c r="DJ73" t="s">
        <v>119</v>
      </c>
      <c r="DK73" t="s">
        <v>119</v>
      </c>
      <c r="DL73" t="s">
        <v>119</v>
      </c>
    </row>
    <row r="74" spans="1:116">
      <c r="A74" t="str">
        <f>"300115"</f>
        <v>300115</v>
      </c>
      <c r="B74" t="s">
        <v>663</v>
      </c>
      <c r="C74">
        <v>5.83</v>
      </c>
      <c r="D74">
        <v>10.34</v>
      </c>
      <c r="E74">
        <v>0.56999999999999995</v>
      </c>
      <c r="F74">
        <v>10.33</v>
      </c>
      <c r="G74">
        <v>10.34</v>
      </c>
      <c r="H74">
        <v>235611</v>
      </c>
      <c r="I74">
        <v>3192</v>
      </c>
      <c r="J74">
        <v>0.19</v>
      </c>
      <c r="K74">
        <v>1.97</v>
      </c>
      <c r="L74">
        <v>9.83</v>
      </c>
      <c r="M74">
        <v>10.4</v>
      </c>
      <c r="N74">
        <v>9.82</v>
      </c>
      <c r="O74">
        <v>9.77</v>
      </c>
      <c r="P74" t="s">
        <v>119</v>
      </c>
      <c r="Q74">
        <v>23976.3</v>
      </c>
      <c r="R74">
        <v>2.4700000000000002</v>
      </c>
      <c r="S74" t="s">
        <v>664</v>
      </c>
      <c r="T74" t="s">
        <v>118</v>
      </c>
      <c r="U74">
        <v>5.94</v>
      </c>
      <c r="V74">
        <v>10.18</v>
      </c>
      <c r="W74">
        <v>89933</v>
      </c>
      <c r="X74">
        <v>145678</v>
      </c>
      <c r="Y74">
        <v>0.62</v>
      </c>
      <c r="Z74">
        <v>1270</v>
      </c>
      <c r="AA74">
        <v>2111</v>
      </c>
      <c r="AB74" t="s">
        <v>119</v>
      </c>
      <c r="AC74">
        <v>8.75</v>
      </c>
      <c r="AD74">
        <v>0</v>
      </c>
      <c r="AE74" t="s">
        <v>119</v>
      </c>
      <c r="AF74" t="s">
        <v>119</v>
      </c>
      <c r="AG74">
        <v>11.99</v>
      </c>
      <c r="AH74" t="s">
        <v>665</v>
      </c>
      <c r="AI74" t="s">
        <v>666</v>
      </c>
      <c r="AJ74">
        <v>5.78</v>
      </c>
      <c r="AK74">
        <v>3138</v>
      </c>
      <c r="AL74">
        <v>75</v>
      </c>
      <c r="AM74">
        <v>5.9999999999999995E-4</v>
      </c>
      <c r="AN74">
        <v>1</v>
      </c>
      <c r="AO74">
        <v>-0.61</v>
      </c>
      <c r="AP74">
        <v>2.88</v>
      </c>
      <c r="AQ74">
        <v>1.57</v>
      </c>
      <c r="AR74">
        <v>-12.74</v>
      </c>
      <c r="AS74">
        <v>0.1</v>
      </c>
      <c r="AT74">
        <v>0</v>
      </c>
      <c r="AU74">
        <v>3.12</v>
      </c>
      <c r="AV74" t="s">
        <v>667</v>
      </c>
      <c r="AW74">
        <v>65.930000000000007</v>
      </c>
      <c r="AX74">
        <v>276.31</v>
      </c>
      <c r="AY74">
        <v>1.42</v>
      </c>
      <c r="AZ74" t="s">
        <v>207</v>
      </c>
      <c r="BA74">
        <v>7</v>
      </c>
      <c r="BB74">
        <v>13</v>
      </c>
      <c r="BC74">
        <v>4</v>
      </c>
      <c r="BD74">
        <v>0.61</v>
      </c>
      <c r="BE74">
        <v>6.45</v>
      </c>
      <c r="BF74">
        <v>0.51</v>
      </c>
      <c r="BG74">
        <v>4.2</v>
      </c>
      <c r="BH74">
        <v>5.19</v>
      </c>
      <c r="BI74">
        <v>-0.57999999999999996</v>
      </c>
      <c r="BJ74">
        <v>5.3</v>
      </c>
      <c r="BK74">
        <v>20230831</v>
      </c>
      <c r="BL74">
        <v>20100902</v>
      </c>
      <c r="BM74">
        <v>12.03</v>
      </c>
      <c r="BN74" t="s">
        <v>119</v>
      </c>
      <c r="BO74" t="s">
        <v>119</v>
      </c>
      <c r="BP74">
        <v>174.18</v>
      </c>
      <c r="BQ74">
        <v>55.81</v>
      </c>
      <c r="BR74">
        <v>2.97</v>
      </c>
      <c r="BS74">
        <v>66.25</v>
      </c>
      <c r="BT74">
        <v>88.5</v>
      </c>
      <c r="BU74">
        <v>50.73</v>
      </c>
      <c r="BV74">
        <v>5.66</v>
      </c>
      <c r="BW74">
        <v>90.08</v>
      </c>
      <c r="BX74">
        <v>22.21</v>
      </c>
      <c r="BY74">
        <v>33.64</v>
      </c>
      <c r="BZ74">
        <v>22.94</v>
      </c>
      <c r="CA74">
        <v>0.64</v>
      </c>
      <c r="CB74">
        <v>26.02</v>
      </c>
      <c r="CC74">
        <v>59.1</v>
      </c>
      <c r="CD74">
        <v>48.51</v>
      </c>
      <c r="CE74">
        <v>-0.96</v>
      </c>
      <c r="CF74">
        <v>-0.14000000000000001</v>
      </c>
      <c r="CG74">
        <v>-0.96</v>
      </c>
      <c r="CH74">
        <v>-0.99</v>
      </c>
      <c r="CI74">
        <v>-1.32</v>
      </c>
      <c r="CJ74">
        <v>-1.82</v>
      </c>
      <c r="CK74">
        <v>15.41</v>
      </c>
      <c r="CL74">
        <v>4.74</v>
      </c>
      <c r="CM74">
        <v>2.5</v>
      </c>
      <c r="CN74">
        <v>62694</v>
      </c>
      <c r="CO74">
        <v>12039</v>
      </c>
      <c r="CP74" t="s">
        <v>668</v>
      </c>
      <c r="CQ74">
        <v>50.74</v>
      </c>
      <c r="CR74">
        <v>-16.510000000000002</v>
      </c>
      <c r="CS74">
        <v>2.23</v>
      </c>
      <c r="CT74">
        <v>26.24</v>
      </c>
      <c r="CU74">
        <v>2.11</v>
      </c>
      <c r="CV74">
        <v>0</v>
      </c>
      <c r="CW74" t="s">
        <v>669</v>
      </c>
      <c r="CX74">
        <v>4.6399999999999997</v>
      </c>
      <c r="CY74">
        <v>2.16</v>
      </c>
      <c r="CZ74">
        <v>1.28</v>
      </c>
      <c r="DA74">
        <v>0.39</v>
      </c>
      <c r="DB74">
        <v>32.04</v>
      </c>
      <c r="DC74" t="s">
        <v>670</v>
      </c>
      <c r="DD74">
        <v>17.920000000000002</v>
      </c>
      <c r="DE74">
        <v>-1.62</v>
      </c>
      <c r="DF74">
        <v>-1.67</v>
      </c>
      <c r="DG74">
        <v>5.86</v>
      </c>
      <c r="DH74">
        <v>27963</v>
      </c>
      <c r="DI74">
        <v>300115</v>
      </c>
      <c r="DJ74" t="s">
        <v>119</v>
      </c>
      <c r="DK74" t="s">
        <v>119</v>
      </c>
      <c r="DL74" t="s">
        <v>119</v>
      </c>
    </row>
    <row r="75" spans="1:116">
      <c r="A75" t="str">
        <f>"300152"</f>
        <v>300152</v>
      </c>
      <c r="B75" t="s">
        <v>671</v>
      </c>
      <c r="C75">
        <v>1.42</v>
      </c>
      <c r="D75">
        <v>2.85</v>
      </c>
      <c r="E75">
        <v>0.04</v>
      </c>
      <c r="F75">
        <v>2.85</v>
      </c>
      <c r="G75">
        <v>2.86</v>
      </c>
      <c r="H75">
        <v>98970</v>
      </c>
      <c r="I75">
        <v>1434</v>
      </c>
      <c r="J75">
        <v>0</v>
      </c>
      <c r="K75">
        <v>1.39</v>
      </c>
      <c r="L75">
        <v>2.82</v>
      </c>
      <c r="M75">
        <v>2.87</v>
      </c>
      <c r="N75">
        <v>2.8</v>
      </c>
      <c r="O75">
        <v>2.81</v>
      </c>
      <c r="P75" t="s">
        <v>119</v>
      </c>
      <c r="Q75">
        <v>2811.83</v>
      </c>
      <c r="R75">
        <v>1.5</v>
      </c>
      <c r="S75" t="s">
        <v>547</v>
      </c>
      <c r="T75" t="s">
        <v>194</v>
      </c>
      <c r="U75">
        <v>2.4900000000000002</v>
      </c>
      <c r="V75">
        <v>2.84</v>
      </c>
      <c r="W75">
        <v>34532</v>
      </c>
      <c r="X75">
        <v>64438</v>
      </c>
      <c r="Y75">
        <v>0.54</v>
      </c>
      <c r="Z75">
        <v>857</v>
      </c>
      <c r="AA75">
        <v>15097</v>
      </c>
      <c r="AB75" t="s">
        <v>119</v>
      </c>
      <c r="AC75">
        <v>8.6</v>
      </c>
      <c r="AD75">
        <v>0.01</v>
      </c>
      <c r="AE75" t="s">
        <v>119</v>
      </c>
      <c r="AF75" t="s">
        <v>119</v>
      </c>
      <c r="AG75">
        <v>7.12</v>
      </c>
      <c r="AH75" t="s">
        <v>672</v>
      </c>
      <c r="AI75" t="s">
        <v>673</v>
      </c>
      <c r="AJ75">
        <v>1.37</v>
      </c>
      <c r="AK75">
        <v>1391</v>
      </c>
      <c r="AL75">
        <v>71</v>
      </c>
      <c r="AM75">
        <v>1E-3</v>
      </c>
      <c r="AN75">
        <v>2</v>
      </c>
      <c r="AO75">
        <v>1.44</v>
      </c>
      <c r="AP75">
        <v>2.88</v>
      </c>
      <c r="AQ75">
        <v>-2.73</v>
      </c>
      <c r="AR75">
        <v>-1.04</v>
      </c>
      <c r="AS75">
        <v>-15.18</v>
      </c>
      <c r="AT75">
        <v>0</v>
      </c>
      <c r="AU75">
        <v>1.67</v>
      </c>
      <c r="AV75" t="s">
        <v>674</v>
      </c>
      <c r="AW75" t="s">
        <v>119</v>
      </c>
      <c r="AX75" t="s">
        <v>119</v>
      </c>
      <c r="AY75">
        <v>0.44</v>
      </c>
      <c r="AZ75" t="s">
        <v>207</v>
      </c>
      <c r="BA75">
        <v>14</v>
      </c>
      <c r="BB75">
        <v>7</v>
      </c>
      <c r="BC75">
        <v>11</v>
      </c>
      <c r="BD75">
        <v>0.36</v>
      </c>
      <c r="BE75">
        <v>2.14</v>
      </c>
      <c r="BF75">
        <v>-0.36</v>
      </c>
      <c r="BG75">
        <v>1.07</v>
      </c>
      <c r="BH75">
        <v>1.06</v>
      </c>
      <c r="BI75">
        <v>-0.7</v>
      </c>
      <c r="BJ75">
        <v>1.79</v>
      </c>
      <c r="BK75">
        <v>20230828</v>
      </c>
      <c r="BL75">
        <v>20101229</v>
      </c>
      <c r="BM75">
        <v>7.13</v>
      </c>
      <c r="BN75" t="s">
        <v>119</v>
      </c>
      <c r="BO75" t="s">
        <v>119</v>
      </c>
      <c r="BP75">
        <v>9.26</v>
      </c>
      <c r="BQ75">
        <v>3.92</v>
      </c>
      <c r="BR75" t="s">
        <v>119</v>
      </c>
      <c r="BS75">
        <v>57.62</v>
      </c>
      <c r="BT75">
        <v>4.78</v>
      </c>
      <c r="BU75">
        <v>1.1499999999999999</v>
      </c>
      <c r="BV75">
        <v>0.92</v>
      </c>
      <c r="BW75">
        <v>4.0199999999999996</v>
      </c>
      <c r="BX75">
        <v>0.13</v>
      </c>
      <c r="BY75">
        <v>1.64</v>
      </c>
      <c r="BZ75">
        <v>1.29</v>
      </c>
      <c r="CA75">
        <v>1.36</v>
      </c>
      <c r="CB75">
        <v>5.87</v>
      </c>
      <c r="CC75">
        <v>1.08</v>
      </c>
      <c r="CD75">
        <v>0.82</v>
      </c>
      <c r="CE75">
        <v>-0.05</v>
      </c>
      <c r="CF75">
        <v>0</v>
      </c>
      <c r="CG75">
        <v>-0.05</v>
      </c>
      <c r="CH75">
        <v>-0.05</v>
      </c>
      <c r="CI75">
        <v>-0.05</v>
      </c>
      <c r="CJ75">
        <v>-0.05</v>
      </c>
      <c r="CK75">
        <v>-9.5399999999999991</v>
      </c>
      <c r="CL75">
        <v>-0.03</v>
      </c>
      <c r="CM75">
        <v>-0.06</v>
      </c>
      <c r="CN75">
        <v>49233</v>
      </c>
      <c r="CO75">
        <v>12022</v>
      </c>
      <c r="CP75" t="s">
        <v>675</v>
      </c>
      <c r="CQ75">
        <v>-130.62</v>
      </c>
      <c r="CR75">
        <v>4.62</v>
      </c>
      <c r="CS75">
        <v>5.17</v>
      </c>
      <c r="CT75">
        <v>-654.42999999999995</v>
      </c>
      <c r="CU75">
        <v>18.84</v>
      </c>
      <c r="CV75">
        <v>0</v>
      </c>
      <c r="CW75" t="s">
        <v>676</v>
      </c>
      <c r="CX75">
        <v>0.55000000000000004</v>
      </c>
      <c r="CY75">
        <v>0.82</v>
      </c>
      <c r="CZ75">
        <v>-1.34</v>
      </c>
      <c r="DA75">
        <v>0</v>
      </c>
      <c r="DB75">
        <v>42.38</v>
      </c>
      <c r="DC75" t="s">
        <v>677</v>
      </c>
      <c r="DD75">
        <v>24.23</v>
      </c>
      <c r="DE75">
        <v>-4.25</v>
      </c>
      <c r="DF75">
        <v>-4.97</v>
      </c>
      <c r="DG75">
        <v>0.04</v>
      </c>
      <c r="DH75">
        <v>257</v>
      </c>
      <c r="DI75">
        <v>300152</v>
      </c>
      <c r="DJ75" t="s">
        <v>119</v>
      </c>
      <c r="DK75" t="s">
        <v>119</v>
      </c>
      <c r="DL75" t="s">
        <v>119</v>
      </c>
    </row>
    <row r="76" spans="1:116">
      <c r="A76" t="str">
        <f>"300157"</f>
        <v>300157</v>
      </c>
      <c r="B76" t="s">
        <v>678</v>
      </c>
      <c r="C76">
        <v>4.4000000000000004</v>
      </c>
      <c r="D76">
        <v>3.56</v>
      </c>
      <c r="E76">
        <v>0.15</v>
      </c>
      <c r="F76">
        <v>3.55</v>
      </c>
      <c r="G76">
        <v>3.56</v>
      </c>
      <c r="H76">
        <v>286614</v>
      </c>
      <c r="I76">
        <v>3433</v>
      </c>
      <c r="J76">
        <v>0</v>
      </c>
      <c r="K76">
        <v>4.1100000000000003</v>
      </c>
      <c r="L76">
        <v>3.48</v>
      </c>
      <c r="M76">
        <v>3.59</v>
      </c>
      <c r="N76">
        <v>3.45</v>
      </c>
      <c r="O76">
        <v>3.41</v>
      </c>
      <c r="P76" t="s">
        <v>119</v>
      </c>
      <c r="Q76">
        <v>10139.540000000001</v>
      </c>
      <c r="R76">
        <v>2.88</v>
      </c>
      <c r="S76" t="s">
        <v>532</v>
      </c>
      <c r="T76" t="s">
        <v>291</v>
      </c>
      <c r="U76">
        <v>4.1100000000000003</v>
      </c>
      <c r="V76">
        <v>3.54</v>
      </c>
      <c r="W76">
        <v>121683</v>
      </c>
      <c r="X76">
        <v>164931</v>
      </c>
      <c r="Y76">
        <v>0.74</v>
      </c>
      <c r="Z76">
        <v>3100</v>
      </c>
      <c r="AA76">
        <v>2964</v>
      </c>
      <c r="AB76" t="s">
        <v>119</v>
      </c>
      <c r="AC76">
        <v>111.53</v>
      </c>
      <c r="AD76">
        <v>0.06</v>
      </c>
      <c r="AE76" t="s">
        <v>119</v>
      </c>
      <c r="AF76" t="s">
        <v>119</v>
      </c>
      <c r="AG76">
        <v>6.97</v>
      </c>
      <c r="AH76" t="s">
        <v>679</v>
      </c>
      <c r="AI76" t="s">
        <v>680</v>
      </c>
      <c r="AJ76">
        <v>4.3499999999999996</v>
      </c>
      <c r="AK76">
        <v>2389</v>
      </c>
      <c r="AL76">
        <v>120</v>
      </c>
      <c r="AM76">
        <v>1.6999999999999999E-3</v>
      </c>
      <c r="AN76">
        <v>3</v>
      </c>
      <c r="AO76">
        <v>3.33</v>
      </c>
      <c r="AP76">
        <v>8.5299999999999994</v>
      </c>
      <c r="AQ76">
        <v>5.64</v>
      </c>
      <c r="AR76">
        <v>9.8800000000000008</v>
      </c>
      <c r="AS76">
        <v>11.25</v>
      </c>
      <c r="AT76">
        <v>0</v>
      </c>
      <c r="AU76">
        <v>5.43</v>
      </c>
      <c r="AV76" t="s">
        <v>681</v>
      </c>
      <c r="AW76" t="s">
        <v>119</v>
      </c>
      <c r="AX76" t="s">
        <v>119</v>
      </c>
      <c r="AY76">
        <v>0.88</v>
      </c>
      <c r="AZ76" t="s">
        <v>141</v>
      </c>
      <c r="BA76">
        <v>1</v>
      </c>
      <c r="BB76">
        <v>5</v>
      </c>
      <c r="BC76">
        <v>11</v>
      </c>
      <c r="BD76">
        <v>2.0499999999999998</v>
      </c>
      <c r="BE76">
        <v>5.28</v>
      </c>
      <c r="BF76">
        <v>1.17</v>
      </c>
      <c r="BG76">
        <v>3.81</v>
      </c>
      <c r="BH76">
        <v>2.2999999999999998</v>
      </c>
      <c r="BI76">
        <v>-0.84</v>
      </c>
      <c r="BJ76">
        <v>3.19</v>
      </c>
      <c r="BK76">
        <v>20230922</v>
      </c>
      <c r="BL76">
        <v>20110107</v>
      </c>
      <c r="BM76">
        <v>7.26</v>
      </c>
      <c r="BN76" t="s">
        <v>119</v>
      </c>
      <c r="BO76" t="s">
        <v>119</v>
      </c>
      <c r="BP76">
        <v>20.23</v>
      </c>
      <c r="BQ76">
        <v>1.77</v>
      </c>
      <c r="BR76">
        <v>1.08</v>
      </c>
      <c r="BS76">
        <v>85.92</v>
      </c>
      <c r="BT76">
        <v>9.17</v>
      </c>
      <c r="BU76">
        <v>2.27</v>
      </c>
      <c r="BV76">
        <v>0.81</v>
      </c>
      <c r="BW76">
        <v>15.16</v>
      </c>
      <c r="BX76">
        <v>0.65</v>
      </c>
      <c r="BY76">
        <v>2.6</v>
      </c>
      <c r="BZ76">
        <v>3.03</v>
      </c>
      <c r="CA76">
        <v>2.33</v>
      </c>
      <c r="CB76">
        <v>25.25</v>
      </c>
      <c r="CC76">
        <v>3.89</v>
      </c>
      <c r="CD76">
        <v>3.26</v>
      </c>
      <c r="CE76">
        <v>-0.57999999999999996</v>
      </c>
      <c r="CF76">
        <v>0.03</v>
      </c>
      <c r="CG76">
        <v>-0.69</v>
      </c>
      <c r="CH76">
        <v>-0.68</v>
      </c>
      <c r="CI76">
        <v>-0.7</v>
      </c>
      <c r="CJ76">
        <v>-0.61</v>
      </c>
      <c r="CK76">
        <v>-32.74</v>
      </c>
      <c r="CL76">
        <v>-0.47</v>
      </c>
      <c r="CM76">
        <v>-1.08</v>
      </c>
      <c r="CN76">
        <v>34894</v>
      </c>
      <c r="CO76">
        <v>15121</v>
      </c>
      <c r="CP76" t="s">
        <v>682</v>
      </c>
      <c r="CQ76">
        <v>11.96</v>
      </c>
      <c r="CR76">
        <v>149.62</v>
      </c>
      <c r="CS76">
        <v>-395.56</v>
      </c>
      <c r="CT76">
        <v>-55.04</v>
      </c>
      <c r="CU76">
        <v>6.65</v>
      </c>
      <c r="CV76">
        <v>0</v>
      </c>
      <c r="CW76" t="s">
        <v>683</v>
      </c>
      <c r="CX76">
        <v>-0.01</v>
      </c>
      <c r="CY76">
        <v>3.48</v>
      </c>
      <c r="CZ76">
        <v>-4.51</v>
      </c>
      <c r="DA76">
        <v>-0.06</v>
      </c>
      <c r="DB76">
        <v>8.73</v>
      </c>
      <c r="DC76" t="s">
        <v>684</v>
      </c>
      <c r="DD76">
        <v>16.09</v>
      </c>
      <c r="DE76">
        <v>-14.87</v>
      </c>
      <c r="DF76">
        <v>-17.579999999999998</v>
      </c>
      <c r="DG76">
        <v>0.1</v>
      </c>
      <c r="DH76">
        <v>930</v>
      </c>
      <c r="DI76">
        <v>300157</v>
      </c>
      <c r="DJ76" t="s">
        <v>119</v>
      </c>
      <c r="DK76" t="s">
        <v>119</v>
      </c>
      <c r="DL76" t="s">
        <v>119</v>
      </c>
    </row>
    <row r="77" spans="1:116">
      <c r="A77" t="str">
        <f>"300167"</f>
        <v>300167</v>
      </c>
      <c r="B77" t="s">
        <v>685</v>
      </c>
      <c r="C77">
        <v>0.69</v>
      </c>
      <c r="D77">
        <v>2.9</v>
      </c>
      <c r="E77">
        <v>0.02</v>
      </c>
      <c r="F77">
        <v>2.9</v>
      </c>
      <c r="G77">
        <v>2.92</v>
      </c>
      <c r="H77">
        <v>67366</v>
      </c>
      <c r="I77">
        <v>2404</v>
      </c>
      <c r="J77">
        <v>-0.67</v>
      </c>
      <c r="K77">
        <v>2.0699999999999998</v>
      </c>
      <c r="L77">
        <v>2.88</v>
      </c>
      <c r="M77">
        <v>2.94</v>
      </c>
      <c r="N77">
        <v>2.86</v>
      </c>
      <c r="O77">
        <v>2.88</v>
      </c>
      <c r="P77" t="s">
        <v>119</v>
      </c>
      <c r="Q77">
        <v>1954.93</v>
      </c>
      <c r="R77">
        <v>0.56000000000000005</v>
      </c>
      <c r="S77" t="s">
        <v>686</v>
      </c>
      <c r="T77" t="s">
        <v>118</v>
      </c>
      <c r="U77">
        <v>2.78</v>
      </c>
      <c r="V77">
        <v>2.9</v>
      </c>
      <c r="W77">
        <v>38982</v>
      </c>
      <c r="X77">
        <v>28384</v>
      </c>
      <c r="Y77">
        <v>1.37</v>
      </c>
      <c r="Z77">
        <v>2364</v>
      </c>
      <c r="AA77">
        <v>1248</v>
      </c>
      <c r="AB77" t="s">
        <v>119</v>
      </c>
      <c r="AC77">
        <v>17.45</v>
      </c>
      <c r="AD77">
        <v>0.02</v>
      </c>
      <c r="AE77" t="s">
        <v>119</v>
      </c>
      <c r="AF77" t="s">
        <v>119</v>
      </c>
      <c r="AG77">
        <v>3.26</v>
      </c>
      <c r="AH77" t="s">
        <v>687</v>
      </c>
      <c r="AI77" t="s">
        <v>688</v>
      </c>
      <c r="AJ77">
        <v>0.64</v>
      </c>
      <c r="AK77">
        <v>566</v>
      </c>
      <c r="AL77">
        <v>119</v>
      </c>
      <c r="AM77">
        <v>3.5999999999999999E-3</v>
      </c>
      <c r="AN77">
        <v>1</v>
      </c>
      <c r="AO77">
        <v>-2.7</v>
      </c>
      <c r="AP77">
        <v>0.35</v>
      </c>
      <c r="AQ77">
        <v>7.41</v>
      </c>
      <c r="AR77">
        <v>0.34</v>
      </c>
      <c r="AS77">
        <v>-40.090000000000003</v>
      </c>
      <c r="AT77">
        <v>0</v>
      </c>
      <c r="AU77">
        <v>2.4700000000000002</v>
      </c>
      <c r="AV77" t="s">
        <v>689</v>
      </c>
      <c r="AW77" t="s">
        <v>119</v>
      </c>
      <c r="AX77" t="s">
        <v>119</v>
      </c>
      <c r="AY77">
        <v>0.64</v>
      </c>
      <c r="AZ77" t="s">
        <v>207</v>
      </c>
      <c r="BA77">
        <v>5</v>
      </c>
      <c r="BB77">
        <v>11</v>
      </c>
      <c r="BC77">
        <v>9</v>
      </c>
      <c r="BD77">
        <v>0</v>
      </c>
      <c r="BE77">
        <v>2.08</v>
      </c>
      <c r="BF77">
        <v>-0.69</v>
      </c>
      <c r="BG77">
        <v>0.69</v>
      </c>
      <c r="BH77">
        <v>0.69</v>
      </c>
      <c r="BI77">
        <v>-1.36</v>
      </c>
      <c r="BJ77">
        <v>1.4</v>
      </c>
      <c r="BK77">
        <v>20230922</v>
      </c>
      <c r="BL77">
        <v>20110125</v>
      </c>
      <c r="BM77">
        <v>3.61</v>
      </c>
      <c r="BN77" t="s">
        <v>119</v>
      </c>
      <c r="BO77" t="s">
        <v>119</v>
      </c>
      <c r="BP77">
        <v>6.41</v>
      </c>
      <c r="BQ77">
        <v>0.21</v>
      </c>
      <c r="BR77">
        <v>0.67</v>
      </c>
      <c r="BS77">
        <v>86.27</v>
      </c>
      <c r="BT77">
        <v>4.63</v>
      </c>
      <c r="BU77">
        <v>0.54</v>
      </c>
      <c r="BV77">
        <v>0.15</v>
      </c>
      <c r="BW77">
        <v>4.95</v>
      </c>
      <c r="BX77">
        <v>0.47</v>
      </c>
      <c r="BY77">
        <v>0.37</v>
      </c>
      <c r="BZ77">
        <v>2.63</v>
      </c>
      <c r="CA77">
        <v>0.2</v>
      </c>
      <c r="CB77">
        <v>5.13</v>
      </c>
      <c r="CC77">
        <v>1.1000000000000001</v>
      </c>
      <c r="CD77">
        <v>0.8</v>
      </c>
      <c r="CE77">
        <v>-0.98</v>
      </c>
      <c r="CF77">
        <v>0</v>
      </c>
      <c r="CG77">
        <v>-0.98</v>
      </c>
      <c r="CH77">
        <v>-0.99</v>
      </c>
      <c r="CI77">
        <v>-0.99</v>
      </c>
      <c r="CJ77">
        <v>-0.99</v>
      </c>
      <c r="CK77">
        <v>-7.65</v>
      </c>
      <c r="CL77">
        <v>-0.04</v>
      </c>
      <c r="CM77">
        <v>0.02</v>
      </c>
      <c r="CN77">
        <v>15900</v>
      </c>
      <c r="CO77">
        <v>17157</v>
      </c>
      <c r="CP77" t="s">
        <v>690</v>
      </c>
      <c r="CQ77">
        <v>-9.8800000000000008</v>
      </c>
      <c r="CR77">
        <v>-39.380000000000003</v>
      </c>
      <c r="CS77">
        <v>49.15</v>
      </c>
      <c r="CT77">
        <v>-238.43</v>
      </c>
      <c r="CU77">
        <v>9.52</v>
      </c>
      <c r="CV77">
        <v>0</v>
      </c>
      <c r="CW77" t="s">
        <v>691</v>
      </c>
      <c r="CX77">
        <v>0.06</v>
      </c>
      <c r="CY77">
        <v>1.42</v>
      </c>
      <c r="CZ77">
        <v>-2.12</v>
      </c>
      <c r="DA77">
        <v>-0.01</v>
      </c>
      <c r="DB77">
        <v>3.3</v>
      </c>
      <c r="DC77" t="s">
        <v>692</v>
      </c>
      <c r="DD77">
        <v>26.84</v>
      </c>
      <c r="DE77">
        <v>-89.18</v>
      </c>
      <c r="DF77">
        <v>-89.99</v>
      </c>
      <c r="DG77">
        <v>7.0000000000000007E-2</v>
      </c>
      <c r="DH77">
        <v>975</v>
      </c>
      <c r="DI77">
        <v>300167</v>
      </c>
      <c r="DJ77" t="s">
        <v>119</v>
      </c>
      <c r="DK77" t="s">
        <v>119</v>
      </c>
      <c r="DL77" t="s">
        <v>119</v>
      </c>
    </row>
    <row r="78" spans="1:116">
      <c r="A78" t="str">
        <f>"300228"</f>
        <v>300228</v>
      </c>
      <c r="B78" t="s">
        <v>693</v>
      </c>
      <c r="C78">
        <v>1.6</v>
      </c>
      <c r="D78">
        <v>6.35</v>
      </c>
      <c r="E78">
        <v>0.1</v>
      </c>
      <c r="F78">
        <v>6.34</v>
      </c>
      <c r="G78">
        <v>6.35</v>
      </c>
      <c r="H78">
        <v>123325</v>
      </c>
      <c r="I78">
        <v>2442</v>
      </c>
      <c r="J78">
        <v>0.16</v>
      </c>
      <c r="K78">
        <v>2.27</v>
      </c>
      <c r="L78">
        <v>6.22</v>
      </c>
      <c r="M78">
        <v>6.37</v>
      </c>
      <c r="N78">
        <v>6.22</v>
      </c>
      <c r="O78">
        <v>6.25</v>
      </c>
      <c r="P78">
        <v>103.29</v>
      </c>
      <c r="Q78">
        <v>7790.75</v>
      </c>
      <c r="R78">
        <v>0.73</v>
      </c>
      <c r="S78" t="s">
        <v>476</v>
      </c>
      <c r="T78" t="s">
        <v>154</v>
      </c>
      <c r="U78">
        <v>2.4</v>
      </c>
      <c r="V78">
        <v>6.32</v>
      </c>
      <c r="W78">
        <v>60017</v>
      </c>
      <c r="X78">
        <v>63308</v>
      </c>
      <c r="Y78">
        <v>0.95</v>
      </c>
      <c r="Z78">
        <v>157</v>
      </c>
      <c r="AA78">
        <v>3495</v>
      </c>
      <c r="AB78" t="s">
        <v>119</v>
      </c>
      <c r="AC78">
        <v>121.48</v>
      </c>
      <c r="AD78">
        <v>0.04</v>
      </c>
      <c r="AE78" t="s">
        <v>119</v>
      </c>
      <c r="AF78" t="s">
        <v>119</v>
      </c>
      <c r="AG78">
        <v>5.43</v>
      </c>
      <c r="AH78" t="s">
        <v>694</v>
      </c>
      <c r="AI78" t="s">
        <v>695</v>
      </c>
      <c r="AJ78">
        <v>1.55</v>
      </c>
      <c r="AK78">
        <v>2415</v>
      </c>
      <c r="AL78">
        <v>51</v>
      </c>
      <c r="AM78">
        <v>8.9999999999999998E-4</v>
      </c>
      <c r="AN78">
        <v>1</v>
      </c>
      <c r="AO78">
        <v>-1.1100000000000001</v>
      </c>
      <c r="AP78">
        <v>2.58</v>
      </c>
      <c r="AQ78">
        <v>10.050000000000001</v>
      </c>
      <c r="AR78">
        <v>-1.0900000000000001</v>
      </c>
      <c r="AS78">
        <v>24.27</v>
      </c>
      <c r="AT78">
        <v>0</v>
      </c>
      <c r="AU78">
        <v>2.3199999999999998</v>
      </c>
      <c r="AV78" t="s">
        <v>696</v>
      </c>
      <c r="AW78" t="s">
        <v>119</v>
      </c>
      <c r="AX78" t="s">
        <v>119</v>
      </c>
      <c r="AY78">
        <v>0.88</v>
      </c>
      <c r="AZ78" t="s">
        <v>442</v>
      </c>
      <c r="BA78">
        <v>13</v>
      </c>
      <c r="BB78">
        <v>1</v>
      </c>
      <c r="BC78">
        <v>11</v>
      </c>
      <c r="BD78">
        <v>-0.48</v>
      </c>
      <c r="BE78">
        <v>1.92</v>
      </c>
      <c r="BF78">
        <v>-0.48</v>
      </c>
      <c r="BG78">
        <v>1.1200000000000001</v>
      </c>
      <c r="BH78">
        <v>2.09</v>
      </c>
      <c r="BI78">
        <v>-0.31</v>
      </c>
      <c r="BJ78">
        <v>2.09</v>
      </c>
      <c r="BK78">
        <v>20230915</v>
      </c>
      <c r="BL78">
        <v>20110608</v>
      </c>
      <c r="BM78">
        <v>5.75</v>
      </c>
      <c r="BN78" t="s">
        <v>119</v>
      </c>
      <c r="BO78" t="s">
        <v>119</v>
      </c>
      <c r="BP78">
        <v>43.2</v>
      </c>
      <c r="BQ78">
        <v>17.489999999999998</v>
      </c>
      <c r="BR78">
        <v>0.75</v>
      </c>
      <c r="BS78">
        <v>57.79</v>
      </c>
      <c r="BT78">
        <v>29.15</v>
      </c>
      <c r="BU78">
        <v>9.2200000000000006</v>
      </c>
      <c r="BV78">
        <v>1.79</v>
      </c>
      <c r="BW78">
        <v>24.82</v>
      </c>
      <c r="BX78">
        <v>9.1999999999999993</v>
      </c>
      <c r="BY78">
        <v>8.5299999999999994</v>
      </c>
      <c r="BZ78">
        <v>6.72</v>
      </c>
      <c r="CA78">
        <v>5.84</v>
      </c>
      <c r="CB78">
        <v>12.01</v>
      </c>
      <c r="CC78">
        <v>13.75</v>
      </c>
      <c r="CD78">
        <v>11.9</v>
      </c>
      <c r="CE78">
        <v>0.42</v>
      </c>
      <c r="CF78">
        <v>0.01</v>
      </c>
      <c r="CG78">
        <v>0.42</v>
      </c>
      <c r="CH78">
        <v>0.25</v>
      </c>
      <c r="CI78">
        <v>0.18</v>
      </c>
      <c r="CJ78">
        <v>0.27</v>
      </c>
      <c r="CK78">
        <v>-0.65</v>
      </c>
      <c r="CL78">
        <v>0.5</v>
      </c>
      <c r="CM78">
        <v>1.1499999999999999</v>
      </c>
      <c r="CN78">
        <v>48287</v>
      </c>
      <c r="CO78">
        <v>11019</v>
      </c>
      <c r="CP78" t="s">
        <v>697</v>
      </c>
      <c r="CQ78">
        <v>145.12</v>
      </c>
      <c r="CR78">
        <v>82.23</v>
      </c>
      <c r="CS78">
        <v>2.09</v>
      </c>
      <c r="CT78">
        <v>73.47</v>
      </c>
      <c r="CU78">
        <v>2.66</v>
      </c>
      <c r="CV78">
        <v>0</v>
      </c>
      <c r="CW78" t="s">
        <v>167</v>
      </c>
      <c r="CX78">
        <v>3.04</v>
      </c>
      <c r="CY78">
        <v>2.09</v>
      </c>
      <c r="CZ78">
        <v>-0.11</v>
      </c>
      <c r="DA78">
        <v>0.09</v>
      </c>
      <c r="DB78">
        <v>40.479999999999997</v>
      </c>
      <c r="DC78" t="s">
        <v>698</v>
      </c>
      <c r="DD78">
        <v>13.45</v>
      </c>
      <c r="DE78">
        <v>3.02</v>
      </c>
      <c r="DF78">
        <v>1.79</v>
      </c>
      <c r="DG78">
        <v>0.33</v>
      </c>
      <c r="DH78">
        <v>1642</v>
      </c>
      <c r="DI78">
        <v>300228</v>
      </c>
      <c r="DJ78" t="s">
        <v>119</v>
      </c>
      <c r="DK78" t="s">
        <v>119</v>
      </c>
      <c r="DL78" t="s">
        <v>119</v>
      </c>
    </row>
    <row r="79" spans="1:116">
      <c r="A79" t="str">
        <f>"300234"</f>
        <v>300234</v>
      </c>
      <c r="B79" t="s">
        <v>699</v>
      </c>
      <c r="C79">
        <v>1.31</v>
      </c>
      <c r="D79">
        <v>5.42</v>
      </c>
      <c r="E79">
        <v>7.0000000000000007E-2</v>
      </c>
      <c r="F79">
        <v>5.41</v>
      </c>
      <c r="G79">
        <v>5.42</v>
      </c>
      <c r="H79">
        <v>34667</v>
      </c>
      <c r="I79">
        <v>218</v>
      </c>
      <c r="J79">
        <v>0</v>
      </c>
      <c r="K79">
        <v>1</v>
      </c>
      <c r="L79">
        <v>5.4</v>
      </c>
      <c r="M79">
        <v>5.44</v>
      </c>
      <c r="N79">
        <v>5.35</v>
      </c>
      <c r="O79">
        <v>5.35</v>
      </c>
      <c r="P79">
        <v>49.33</v>
      </c>
      <c r="Q79">
        <v>1870.86</v>
      </c>
      <c r="R79">
        <v>1.23</v>
      </c>
      <c r="S79" t="s">
        <v>700</v>
      </c>
      <c r="T79" t="s">
        <v>324</v>
      </c>
      <c r="U79">
        <v>1.68</v>
      </c>
      <c r="V79">
        <v>5.4</v>
      </c>
      <c r="W79">
        <v>14778</v>
      </c>
      <c r="X79">
        <v>19889</v>
      </c>
      <c r="Y79">
        <v>0.74</v>
      </c>
      <c r="Z79">
        <v>426</v>
      </c>
      <c r="AA79">
        <v>376</v>
      </c>
      <c r="AB79" t="s">
        <v>119</v>
      </c>
      <c r="AC79">
        <v>3.4</v>
      </c>
      <c r="AD79">
        <v>0</v>
      </c>
      <c r="AE79" t="s">
        <v>119</v>
      </c>
      <c r="AF79" t="s">
        <v>119</v>
      </c>
      <c r="AG79">
        <v>3.48</v>
      </c>
      <c r="AH79" t="s">
        <v>701</v>
      </c>
      <c r="AI79" t="s">
        <v>702</v>
      </c>
      <c r="AJ79">
        <v>1.26</v>
      </c>
      <c r="AK79">
        <v>1377</v>
      </c>
      <c r="AL79">
        <v>25</v>
      </c>
      <c r="AM79">
        <v>6.9999999999999999E-4</v>
      </c>
      <c r="AN79">
        <v>1</v>
      </c>
      <c r="AO79">
        <v>0</v>
      </c>
      <c r="AP79">
        <v>0.93</v>
      </c>
      <c r="AQ79">
        <v>-3.9</v>
      </c>
      <c r="AR79">
        <v>-0.18</v>
      </c>
      <c r="AS79">
        <v>8.4</v>
      </c>
      <c r="AT79">
        <v>0</v>
      </c>
      <c r="AU79">
        <v>1.17</v>
      </c>
      <c r="AV79" t="s">
        <v>703</v>
      </c>
      <c r="AW79">
        <v>34.33</v>
      </c>
      <c r="AX79">
        <v>37.19</v>
      </c>
      <c r="AY79">
        <v>0.69</v>
      </c>
      <c r="AZ79" t="s">
        <v>141</v>
      </c>
      <c r="BA79">
        <v>4</v>
      </c>
      <c r="BB79">
        <v>7</v>
      </c>
      <c r="BC79">
        <v>11</v>
      </c>
      <c r="BD79">
        <v>0.93</v>
      </c>
      <c r="BE79">
        <v>1.68</v>
      </c>
      <c r="BF79">
        <v>0</v>
      </c>
      <c r="BG79">
        <v>0.93</v>
      </c>
      <c r="BH79">
        <v>0.37</v>
      </c>
      <c r="BI79">
        <v>-0.37</v>
      </c>
      <c r="BJ79">
        <v>1.31</v>
      </c>
      <c r="BK79">
        <v>20230812</v>
      </c>
      <c r="BL79">
        <v>20110622</v>
      </c>
      <c r="BM79">
        <v>5.07</v>
      </c>
      <c r="BN79" t="s">
        <v>119</v>
      </c>
      <c r="BO79" t="s">
        <v>119</v>
      </c>
      <c r="BP79">
        <v>14.62</v>
      </c>
      <c r="BQ79">
        <v>10.84</v>
      </c>
      <c r="BR79">
        <v>0.08</v>
      </c>
      <c r="BS79">
        <v>25.37</v>
      </c>
      <c r="BT79">
        <v>10.35</v>
      </c>
      <c r="BU79">
        <v>2.44</v>
      </c>
      <c r="BV79">
        <v>0.39</v>
      </c>
      <c r="BW79">
        <v>3.46</v>
      </c>
      <c r="BX79">
        <v>2.31</v>
      </c>
      <c r="BY79">
        <v>2.19</v>
      </c>
      <c r="BZ79">
        <v>3.21</v>
      </c>
      <c r="CA79">
        <v>0.77</v>
      </c>
      <c r="CB79">
        <v>1.54</v>
      </c>
      <c r="CC79">
        <v>2.21</v>
      </c>
      <c r="CD79">
        <v>1.49</v>
      </c>
      <c r="CE79">
        <v>0.31</v>
      </c>
      <c r="CF79">
        <v>0</v>
      </c>
      <c r="CG79">
        <v>0.32</v>
      </c>
      <c r="CH79">
        <v>0.28000000000000003</v>
      </c>
      <c r="CI79">
        <v>0.28000000000000003</v>
      </c>
      <c r="CJ79">
        <v>0.23</v>
      </c>
      <c r="CK79">
        <v>4.46</v>
      </c>
      <c r="CL79">
        <v>0.64</v>
      </c>
      <c r="CM79">
        <v>0.67</v>
      </c>
      <c r="CN79">
        <v>31399</v>
      </c>
      <c r="CO79">
        <v>9427</v>
      </c>
      <c r="CP79" t="s">
        <v>704</v>
      </c>
      <c r="CQ79">
        <v>27.88</v>
      </c>
      <c r="CR79">
        <v>-16.510000000000002</v>
      </c>
      <c r="CS79">
        <v>2.54</v>
      </c>
      <c r="CT79">
        <v>42.72</v>
      </c>
      <c r="CU79">
        <v>12.46</v>
      </c>
      <c r="CV79">
        <v>0.28000000000000003</v>
      </c>
      <c r="CW79" t="s">
        <v>705</v>
      </c>
      <c r="CX79">
        <v>2.13</v>
      </c>
      <c r="CY79">
        <v>0.3</v>
      </c>
      <c r="CZ79">
        <v>0.88</v>
      </c>
      <c r="DA79">
        <v>0.13</v>
      </c>
      <c r="DB79">
        <v>74.09</v>
      </c>
      <c r="DC79" t="s">
        <v>706</v>
      </c>
      <c r="DD79">
        <v>32.28</v>
      </c>
      <c r="DE79">
        <v>14.12</v>
      </c>
      <c r="DF79">
        <v>12.81</v>
      </c>
      <c r="DG79">
        <v>0.13</v>
      </c>
      <c r="DH79">
        <v>687</v>
      </c>
      <c r="DI79">
        <v>300234</v>
      </c>
      <c r="DJ79" t="s">
        <v>119</v>
      </c>
      <c r="DK79" t="s">
        <v>119</v>
      </c>
      <c r="DL79" t="s">
        <v>119</v>
      </c>
    </row>
    <row r="80" spans="1:116">
      <c r="A80" t="str">
        <f>"300257"</f>
        <v>300257</v>
      </c>
      <c r="B80" t="s">
        <v>707</v>
      </c>
      <c r="C80">
        <v>-0.62</v>
      </c>
      <c r="D80">
        <v>14.46</v>
      </c>
      <c r="E80">
        <v>-0.09</v>
      </c>
      <c r="F80">
        <v>14.43</v>
      </c>
      <c r="G80">
        <v>14.46</v>
      </c>
      <c r="H80">
        <v>19456</v>
      </c>
      <c r="I80">
        <v>488</v>
      </c>
      <c r="J80">
        <v>0.28000000000000003</v>
      </c>
      <c r="K80">
        <v>0.2</v>
      </c>
      <c r="L80">
        <v>14.58</v>
      </c>
      <c r="M80">
        <v>14.63</v>
      </c>
      <c r="N80">
        <v>14.39</v>
      </c>
      <c r="O80">
        <v>14.55</v>
      </c>
      <c r="P80">
        <v>30.81</v>
      </c>
      <c r="Q80">
        <v>2810.92</v>
      </c>
      <c r="R80">
        <v>0.82</v>
      </c>
      <c r="S80" t="s">
        <v>243</v>
      </c>
      <c r="T80" t="s">
        <v>610</v>
      </c>
      <c r="U80">
        <v>1.65</v>
      </c>
      <c r="V80">
        <v>14.45</v>
      </c>
      <c r="W80">
        <v>10827</v>
      </c>
      <c r="X80">
        <v>8629</v>
      </c>
      <c r="Y80">
        <v>1.25</v>
      </c>
      <c r="Z80">
        <v>5</v>
      </c>
      <c r="AA80">
        <v>72</v>
      </c>
      <c r="AB80" t="s">
        <v>119</v>
      </c>
      <c r="AC80">
        <v>7.29</v>
      </c>
      <c r="AD80">
        <v>0</v>
      </c>
      <c r="AE80" t="s">
        <v>119</v>
      </c>
      <c r="AF80" t="s">
        <v>119</v>
      </c>
      <c r="AG80">
        <v>9.5399999999999991</v>
      </c>
      <c r="AH80" t="s">
        <v>708</v>
      </c>
      <c r="AI80" t="s">
        <v>709</v>
      </c>
      <c r="AJ80">
        <v>-0.67</v>
      </c>
      <c r="AK80">
        <v>1542</v>
      </c>
      <c r="AL80">
        <v>13</v>
      </c>
      <c r="AM80">
        <v>1E-4</v>
      </c>
      <c r="AN80">
        <v>-1</v>
      </c>
      <c r="AO80">
        <v>1.46</v>
      </c>
      <c r="AP80">
        <v>-0.28000000000000003</v>
      </c>
      <c r="AQ80">
        <v>4.0999999999999996</v>
      </c>
      <c r="AR80">
        <v>-0.76</v>
      </c>
      <c r="AS80">
        <v>-2.95</v>
      </c>
      <c r="AT80">
        <v>0</v>
      </c>
      <c r="AU80">
        <v>0.52</v>
      </c>
      <c r="AV80" t="s">
        <v>710</v>
      </c>
      <c r="AW80">
        <v>35.17</v>
      </c>
      <c r="AX80">
        <v>35.380000000000003</v>
      </c>
      <c r="AY80">
        <v>0.61</v>
      </c>
      <c r="AZ80" t="s">
        <v>165</v>
      </c>
      <c r="BA80">
        <v>2</v>
      </c>
      <c r="BB80">
        <v>11</v>
      </c>
      <c r="BC80">
        <v>11</v>
      </c>
      <c r="BD80">
        <v>0.21</v>
      </c>
      <c r="BE80">
        <v>0.55000000000000004</v>
      </c>
      <c r="BF80">
        <v>-1.1000000000000001</v>
      </c>
      <c r="BG80">
        <v>-0.69</v>
      </c>
      <c r="BH80">
        <v>-0.82</v>
      </c>
      <c r="BI80">
        <v>-1.1599999999999999</v>
      </c>
      <c r="BJ80">
        <v>0.49</v>
      </c>
      <c r="BK80">
        <v>20230823</v>
      </c>
      <c r="BL80">
        <v>20110819</v>
      </c>
      <c r="BM80">
        <v>9.94</v>
      </c>
      <c r="BN80" t="s">
        <v>119</v>
      </c>
      <c r="BO80" t="s">
        <v>119</v>
      </c>
      <c r="BP80">
        <v>140.99</v>
      </c>
      <c r="BQ80">
        <v>62.87</v>
      </c>
      <c r="BR80">
        <v>0.13</v>
      </c>
      <c r="BS80">
        <v>55.31</v>
      </c>
      <c r="BT80">
        <v>36.229999999999997</v>
      </c>
      <c r="BU80">
        <v>68.010000000000005</v>
      </c>
      <c r="BV80">
        <v>3.59</v>
      </c>
      <c r="BW80">
        <v>59.34</v>
      </c>
      <c r="BX80">
        <v>6.35</v>
      </c>
      <c r="BY80">
        <v>13.99</v>
      </c>
      <c r="BZ80">
        <v>7.44</v>
      </c>
      <c r="CA80">
        <v>3.17</v>
      </c>
      <c r="CB80">
        <v>23.94</v>
      </c>
      <c r="CC80">
        <v>21.15</v>
      </c>
      <c r="CD80">
        <v>14.61</v>
      </c>
      <c r="CE80">
        <v>2.63</v>
      </c>
      <c r="CF80">
        <v>0.03</v>
      </c>
      <c r="CG80">
        <v>2.63</v>
      </c>
      <c r="CH80">
        <v>2.35</v>
      </c>
      <c r="CI80">
        <v>2.33</v>
      </c>
      <c r="CJ80">
        <v>2.2000000000000002</v>
      </c>
      <c r="CK80">
        <v>20.170000000000002</v>
      </c>
      <c r="CL80">
        <v>3.4</v>
      </c>
      <c r="CM80">
        <v>-0.87</v>
      </c>
      <c r="CN80">
        <v>12509</v>
      </c>
      <c r="CO80">
        <v>30040</v>
      </c>
      <c r="CP80" t="s">
        <v>711</v>
      </c>
      <c r="CQ80">
        <v>1.03</v>
      </c>
      <c r="CR80">
        <v>16.68</v>
      </c>
      <c r="CS80">
        <v>2.29</v>
      </c>
      <c r="CT80">
        <v>42.24</v>
      </c>
      <c r="CU80">
        <v>6.79</v>
      </c>
      <c r="CV80">
        <v>0.69</v>
      </c>
      <c r="CW80" t="s">
        <v>313</v>
      </c>
      <c r="CX80">
        <v>6.33</v>
      </c>
      <c r="CY80">
        <v>2.41</v>
      </c>
      <c r="CZ80">
        <v>2.0299999999999998</v>
      </c>
      <c r="DA80">
        <v>0.34</v>
      </c>
      <c r="DB80">
        <v>44.6</v>
      </c>
      <c r="DC80" t="s">
        <v>712</v>
      </c>
      <c r="DD80">
        <v>30.93</v>
      </c>
      <c r="DE80">
        <v>12.43</v>
      </c>
      <c r="DF80">
        <v>11.09</v>
      </c>
      <c r="DG80">
        <v>0.53</v>
      </c>
      <c r="DH80">
        <v>3603</v>
      </c>
      <c r="DI80">
        <v>300257</v>
      </c>
      <c r="DJ80" t="s">
        <v>119</v>
      </c>
      <c r="DK80" t="s">
        <v>119</v>
      </c>
      <c r="DL80" t="s">
        <v>119</v>
      </c>
    </row>
    <row r="81" spans="1:116">
      <c r="A81" t="str">
        <f>"300274"</f>
        <v>300274</v>
      </c>
      <c r="B81" t="s">
        <v>713</v>
      </c>
      <c r="C81">
        <v>2.2999999999999998</v>
      </c>
      <c r="D81">
        <v>89.51</v>
      </c>
      <c r="E81">
        <v>2.0099999999999998</v>
      </c>
      <c r="F81">
        <v>89.51</v>
      </c>
      <c r="G81">
        <v>89.52</v>
      </c>
      <c r="H81">
        <v>241103</v>
      </c>
      <c r="I81">
        <v>3591</v>
      </c>
      <c r="J81">
        <v>-0.09</v>
      </c>
      <c r="K81">
        <v>2.14</v>
      </c>
      <c r="L81">
        <v>87.94</v>
      </c>
      <c r="M81">
        <v>90.18</v>
      </c>
      <c r="N81">
        <v>87.47</v>
      </c>
      <c r="O81">
        <v>87.5</v>
      </c>
      <c r="P81">
        <v>15.27</v>
      </c>
      <c r="Q81">
        <v>213918.49</v>
      </c>
      <c r="R81">
        <v>1.1100000000000001</v>
      </c>
      <c r="S81" t="s">
        <v>714</v>
      </c>
      <c r="T81" t="s">
        <v>332</v>
      </c>
      <c r="U81">
        <v>3.1</v>
      </c>
      <c r="V81">
        <v>88.73</v>
      </c>
      <c r="W81">
        <v>126834</v>
      </c>
      <c r="X81">
        <v>114269</v>
      </c>
      <c r="Y81">
        <v>1.1100000000000001</v>
      </c>
      <c r="Z81">
        <v>31</v>
      </c>
      <c r="AA81">
        <v>36</v>
      </c>
      <c r="AB81" t="s">
        <v>119</v>
      </c>
      <c r="AC81">
        <v>2159.81</v>
      </c>
      <c r="AD81">
        <v>0.03</v>
      </c>
      <c r="AE81" t="s">
        <v>119</v>
      </c>
      <c r="AF81" t="s">
        <v>119</v>
      </c>
      <c r="AG81">
        <v>11.26</v>
      </c>
      <c r="AH81" t="s">
        <v>715</v>
      </c>
      <c r="AI81" t="s">
        <v>716</v>
      </c>
      <c r="AJ81">
        <v>2.25</v>
      </c>
      <c r="AK81">
        <v>4622</v>
      </c>
      <c r="AL81">
        <v>52</v>
      </c>
      <c r="AM81">
        <v>5.0000000000000001E-4</v>
      </c>
      <c r="AN81">
        <v>2</v>
      </c>
      <c r="AO81">
        <v>4.1399999999999997</v>
      </c>
      <c r="AP81">
        <v>5.83</v>
      </c>
      <c r="AQ81">
        <v>-10.26</v>
      </c>
      <c r="AR81">
        <v>-24.4</v>
      </c>
      <c r="AS81">
        <v>-19.78</v>
      </c>
      <c r="AT81">
        <v>0</v>
      </c>
      <c r="AU81">
        <v>2.4900000000000002</v>
      </c>
      <c r="AV81" t="s">
        <v>717</v>
      </c>
      <c r="AW81">
        <v>18.440000000000001</v>
      </c>
      <c r="AX81">
        <v>36.159999999999997</v>
      </c>
      <c r="AY81">
        <v>1.1299999999999999</v>
      </c>
      <c r="AZ81" t="s">
        <v>522</v>
      </c>
      <c r="BA81">
        <v>9</v>
      </c>
      <c r="BB81">
        <v>1</v>
      </c>
      <c r="BC81">
        <v>3</v>
      </c>
      <c r="BD81">
        <v>0.5</v>
      </c>
      <c r="BE81">
        <v>3.06</v>
      </c>
      <c r="BF81">
        <v>-0.03</v>
      </c>
      <c r="BG81">
        <v>1.41</v>
      </c>
      <c r="BH81">
        <v>1.79</v>
      </c>
      <c r="BI81">
        <v>-0.74</v>
      </c>
      <c r="BJ81">
        <v>2.33</v>
      </c>
      <c r="BK81">
        <v>20230912</v>
      </c>
      <c r="BL81">
        <v>20111102</v>
      </c>
      <c r="BM81">
        <v>14.85</v>
      </c>
      <c r="BN81" t="s">
        <v>119</v>
      </c>
      <c r="BO81" t="s">
        <v>119</v>
      </c>
      <c r="BP81">
        <v>726.84</v>
      </c>
      <c r="BQ81">
        <v>232.09</v>
      </c>
      <c r="BR81">
        <v>12.55</v>
      </c>
      <c r="BS81">
        <v>66.34</v>
      </c>
      <c r="BT81">
        <v>610.09</v>
      </c>
      <c r="BU81">
        <v>50.78</v>
      </c>
      <c r="BV81">
        <v>5.52</v>
      </c>
      <c r="BW81">
        <v>398.79</v>
      </c>
      <c r="BX81">
        <v>115.5</v>
      </c>
      <c r="BY81">
        <v>231.88</v>
      </c>
      <c r="BZ81">
        <v>144.80000000000001</v>
      </c>
      <c r="CA81">
        <v>56.65</v>
      </c>
      <c r="CB81">
        <v>71.569999999999993</v>
      </c>
      <c r="CC81">
        <v>286.22000000000003</v>
      </c>
      <c r="CD81">
        <v>202.01</v>
      </c>
      <c r="CE81">
        <v>50.19</v>
      </c>
      <c r="CF81">
        <v>-0.45</v>
      </c>
      <c r="CG81">
        <v>50.12</v>
      </c>
      <c r="CH81">
        <v>44.12</v>
      </c>
      <c r="CI81">
        <v>43.54</v>
      </c>
      <c r="CJ81">
        <v>42.82</v>
      </c>
      <c r="CK81">
        <v>136.41</v>
      </c>
      <c r="CL81">
        <v>47.7</v>
      </c>
      <c r="CM81">
        <v>-0.45</v>
      </c>
      <c r="CN81">
        <v>107156</v>
      </c>
      <c r="CO81">
        <v>9038</v>
      </c>
      <c r="CP81" t="s">
        <v>718</v>
      </c>
      <c r="CQ81">
        <v>383.55</v>
      </c>
      <c r="CR81">
        <v>133.06</v>
      </c>
      <c r="CS81">
        <v>5.73</v>
      </c>
      <c r="CT81">
        <v>27.87</v>
      </c>
      <c r="CU81">
        <v>4.6399999999999997</v>
      </c>
      <c r="CV81">
        <v>0.25</v>
      </c>
      <c r="CW81" t="s">
        <v>719</v>
      </c>
      <c r="CX81">
        <v>15.63</v>
      </c>
      <c r="CY81">
        <v>4.82</v>
      </c>
      <c r="CZ81">
        <v>9.19</v>
      </c>
      <c r="DA81">
        <v>3.21</v>
      </c>
      <c r="DB81">
        <v>31.93</v>
      </c>
      <c r="DC81" t="s">
        <v>720</v>
      </c>
      <c r="DD81">
        <v>29.42</v>
      </c>
      <c r="DE81">
        <v>17.53</v>
      </c>
      <c r="DF81">
        <v>15.41</v>
      </c>
      <c r="DG81">
        <v>10.49</v>
      </c>
      <c r="DH81">
        <v>9239</v>
      </c>
      <c r="DI81">
        <v>300274</v>
      </c>
      <c r="DJ81" t="s">
        <v>119</v>
      </c>
      <c r="DK81" t="s">
        <v>119</v>
      </c>
      <c r="DL81" t="s">
        <v>119</v>
      </c>
    </row>
    <row r="82" spans="1:116">
      <c r="A82" t="str">
        <f>"300365"</f>
        <v>300365</v>
      </c>
      <c r="B82" t="s">
        <v>721</v>
      </c>
      <c r="C82">
        <v>1.75</v>
      </c>
      <c r="D82">
        <v>6.97</v>
      </c>
      <c r="E82">
        <v>0.12</v>
      </c>
      <c r="F82">
        <v>6.97</v>
      </c>
      <c r="G82">
        <v>6.98</v>
      </c>
      <c r="H82">
        <v>104719</v>
      </c>
      <c r="I82">
        <v>1823</v>
      </c>
      <c r="J82">
        <v>-0.13</v>
      </c>
      <c r="K82">
        <v>2.29</v>
      </c>
      <c r="L82">
        <v>6.86</v>
      </c>
      <c r="M82">
        <v>7</v>
      </c>
      <c r="N82">
        <v>6.86</v>
      </c>
      <c r="O82">
        <v>6.85</v>
      </c>
      <c r="P82">
        <v>223.94</v>
      </c>
      <c r="Q82">
        <v>7287.23</v>
      </c>
      <c r="R82">
        <v>0.94</v>
      </c>
      <c r="S82" t="s">
        <v>686</v>
      </c>
      <c r="T82" t="s">
        <v>291</v>
      </c>
      <c r="U82">
        <v>2.04</v>
      </c>
      <c r="V82">
        <v>6.96</v>
      </c>
      <c r="W82">
        <v>47767</v>
      </c>
      <c r="X82">
        <v>56952</v>
      </c>
      <c r="Y82">
        <v>0.84</v>
      </c>
      <c r="Z82">
        <v>480</v>
      </c>
      <c r="AA82">
        <v>3544</v>
      </c>
      <c r="AB82" t="s">
        <v>119</v>
      </c>
      <c r="AC82">
        <v>38.69</v>
      </c>
      <c r="AD82">
        <v>0.01</v>
      </c>
      <c r="AE82" t="s">
        <v>119</v>
      </c>
      <c r="AF82" t="s">
        <v>119</v>
      </c>
      <c r="AG82">
        <v>4.57</v>
      </c>
      <c r="AH82" t="s">
        <v>722</v>
      </c>
      <c r="AI82" t="s">
        <v>342</v>
      </c>
      <c r="AJ82">
        <v>1.7</v>
      </c>
      <c r="AK82">
        <v>1703</v>
      </c>
      <c r="AL82">
        <v>61</v>
      </c>
      <c r="AM82">
        <v>1.2999999999999999E-3</v>
      </c>
      <c r="AN82">
        <v>1</v>
      </c>
      <c r="AO82">
        <v>-0.87</v>
      </c>
      <c r="AP82">
        <v>1.9</v>
      </c>
      <c r="AQ82">
        <v>1.6</v>
      </c>
      <c r="AR82">
        <v>-7.56</v>
      </c>
      <c r="AS82">
        <v>-8.41</v>
      </c>
      <c r="AT82">
        <v>0</v>
      </c>
      <c r="AU82">
        <v>2.75</v>
      </c>
      <c r="AV82" t="s">
        <v>723</v>
      </c>
      <c r="AW82" t="s">
        <v>119</v>
      </c>
      <c r="AX82" t="s">
        <v>119</v>
      </c>
      <c r="AY82">
        <v>1.06</v>
      </c>
      <c r="AZ82" t="s">
        <v>141</v>
      </c>
      <c r="BA82">
        <v>9</v>
      </c>
      <c r="BB82">
        <v>9</v>
      </c>
      <c r="BC82">
        <v>1</v>
      </c>
      <c r="BD82">
        <v>0.15</v>
      </c>
      <c r="BE82">
        <v>2.19</v>
      </c>
      <c r="BF82">
        <v>0.15</v>
      </c>
      <c r="BG82">
        <v>1.61</v>
      </c>
      <c r="BH82">
        <v>1.6</v>
      </c>
      <c r="BI82">
        <v>-0.43</v>
      </c>
      <c r="BJ82">
        <v>1.6</v>
      </c>
      <c r="BK82">
        <v>20230824</v>
      </c>
      <c r="BL82">
        <v>20140123</v>
      </c>
      <c r="BM82">
        <v>6</v>
      </c>
      <c r="BN82" t="s">
        <v>119</v>
      </c>
      <c r="BO82" t="s">
        <v>119</v>
      </c>
      <c r="BP82">
        <v>25.62</v>
      </c>
      <c r="BQ82">
        <v>19.77</v>
      </c>
      <c r="BR82">
        <v>1</v>
      </c>
      <c r="BS82">
        <v>18.940000000000001</v>
      </c>
      <c r="BT82">
        <v>22.08</v>
      </c>
      <c r="BU82">
        <v>0.47</v>
      </c>
      <c r="BV82">
        <v>0.18</v>
      </c>
      <c r="BW82">
        <v>4.8</v>
      </c>
      <c r="BX82">
        <v>3.5</v>
      </c>
      <c r="BY82">
        <v>5.45</v>
      </c>
      <c r="BZ82">
        <v>11.16</v>
      </c>
      <c r="CA82">
        <v>1.29</v>
      </c>
      <c r="CB82">
        <v>4.57</v>
      </c>
      <c r="CC82">
        <v>2.38</v>
      </c>
      <c r="CD82">
        <v>1.54</v>
      </c>
      <c r="CE82">
        <v>0.06</v>
      </c>
      <c r="CF82">
        <v>0.06</v>
      </c>
      <c r="CG82">
        <v>0.06</v>
      </c>
      <c r="CH82">
        <v>0.05</v>
      </c>
      <c r="CI82">
        <v>0.09</v>
      </c>
      <c r="CJ82">
        <v>7.0000000000000007E-2</v>
      </c>
      <c r="CK82">
        <v>8.15</v>
      </c>
      <c r="CL82">
        <v>-1.5</v>
      </c>
      <c r="CM82">
        <v>-0.46</v>
      </c>
      <c r="CN82">
        <v>26556</v>
      </c>
      <c r="CO82">
        <v>14327</v>
      </c>
      <c r="CP82" t="s">
        <v>724</v>
      </c>
      <c r="CQ82">
        <v>12.06</v>
      </c>
      <c r="CR82">
        <v>7.87</v>
      </c>
      <c r="CS82">
        <v>2.11</v>
      </c>
      <c r="CT82">
        <v>-27.87</v>
      </c>
      <c r="CU82">
        <v>17.579999999999998</v>
      </c>
      <c r="CV82">
        <v>0</v>
      </c>
      <c r="CW82" t="s">
        <v>465</v>
      </c>
      <c r="CX82">
        <v>3.3</v>
      </c>
      <c r="CY82">
        <v>0.76</v>
      </c>
      <c r="CZ82">
        <v>1.36</v>
      </c>
      <c r="DA82">
        <v>-0.25</v>
      </c>
      <c r="DB82">
        <v>77.16</v>
      </c>
      <c r="DC82" t="s">
        <v>725</v>
      </c>
      <c r="DD82">
        <v>35.270000000000003</v>
      </c>
      <c r="DE82">
        <v>2.4</v>
      </c>
      <c r="DF82">
        <v>2.14</v>
      </c>
      <c r="DG82">
        <v>0.39</v>
      </c>
      <c r="DH82">
        <v>1038</v>
      </c>
      <c r="DI82">
        <v>300365</v>
      </c>
      <c r="DJ82" t="s">
        <v>119</v>
      </c>
      <c r="DK82" t="s">
        <v>119</v>
      </c>
      <c r="DL82" t="s">
        <v>119</v>
      </c>
    </row>
    <row r="83" spans="1:116">
      <c r="A83" t="str">
        <f>"300423"</f>
        <v>300423</v>
      </c>
      <c r="B83" t="s">
        <v>726</v>
      </c>
      <c r="C83">
        <v>2</v>
      </c>
      <c r="D83">
        <v>8.69</v>
      </c>
      <c r="E83">
        <v>0.17</v>
      </c>
      <c r="F83">
        <v>8.69</v>
      </c>
      <c r="G83">
        <v>8.6999999999999993</v>
      </c>
      <c r="H83">
        <v>35178</v>
      </c>
      <c r="I83">
        <v>953</v>
      </c>
      <c r="J83">
        <v>0.23</v>
      </c>
      <c r="K83">
        <v>1.08</v>
      </c>
      <c r="L83">
        <v>8.5399999999999991</v>
      </c>
      <c r="M83">
        <v>8.6999999999999993</v>
      </c>
      <c r="N83">
        <v>8.5399999999999991</v>
      </c>
      <c r="O83">
        <v>8.52</v>
      </c>
      <c r="P83" t="s">
        <v>119</v>
      </c>
      <c r="Q83">
        <v>3046.28</v>
      </c>
      <c r="R83">
        <v>0.96</v>
      </c>
      <c r="S83" t="s">
        <v>727</v>
      </c>
      <c r="T83" t="s">
        <v>137</v>
      </c>
      <c r="U83">
        <v>1.88</v>
      </c>
      <c r="V83">
        <v>8.66</v>
      </c>
      <c r="W83">
        <v>16534</v>
      </c>
      <c r="X83">
        <v>18644</v>
      </c>
      <c r="Y83">
        <v>0.89</v>
      </c>
      <c r="Z83">
        <v>170</v>
      </c>
      <c r="AA83">
        <v>1571</v>
      </c>
      <c r="AB83" t="s">
        <v>119</v>
      </c>
      <c r="AC83">
        <v>11.27</v>
      </c>
      <c r="AD83">
        <v>0.01</v>
      </c>
      <c r="AE83" t="s">
        <v>119</v>
      </c>
      <c r="AF83" t="s">
        <v>119</v>
      </c>
      <c r="AG83">
        <v>3.25</v>
      </c>
      <c r="AH83" t="s">
        <v>728</v>
      </c>
      <c r="AI83" t="s">
        <v>729</v>
      </c>
      <c r="AJ83">
        <v>1.94</v>
      </c>
      <c r="AK83">
        <v>1555</v>
      </c>
      <c r="AL83">
        <v>23</v>
      </c>
      <c r="AM83">
        <v>6.9999999999999999E-4</v>
      </c>
      <c r="AN83">
        <v>2</v>
      </c>
      <c r="AO83">
        <v>1.43</v>
      </c>
      <c r="AP83">
        <v>2.72</v>
      </c>
      <c r="AQ83">
        <v>-0.8</v>
      </c>
      <c r="AR83">
        <v>-29.17</v>
      </c>
      <c r="AS83">
        <v>-6.56</v>
      </c>
      <c r="AT83">
        <v>0</v>
      </c>
      <c r="AU83">
        <v>1.44</v>
      </c>
      <c r="AV83" t="s">
        <v>730</v>
      </c>
      <c r="AW83" t="s">
        <v>119</v>
      </c>
      <c r="AX83" t="s">
        <v>119</v>
      </c>
      <c r="AY83">
        <v>0.97</v>
      </c>
      <c r="AZ83" t="s">
        <v>207</v>
      </c>
      <c r="BA83">
        <v>11</v>
      </c>
      <c r="BB83">
        <v>9</v>
      </c>
      <c r="BC83">
        <v>4</v>
      </c>
      <c r="BD83">
        <v>0.23</v>
      </c>
      <c r="BE83">
        <v>2.11</v>
      </c>
      <c r="BF83">
        <v>0.23</v>
      </c>
      <c r="BG83">
        <v>1.64</v>
      </c>
      <c r="BH83">
        <v>1.76</v>
      </c>
      <c r="BI83">
        <v>-0.11</v>
      </c>
      <c r="BJ83">
        <v>1.76</v>
      </c>
      <c r="BK83">
        <v>20230831</v>
      </c>
      <c r="BL83">
        <v>20150217</v>
      </c>
      <c r="BM83">
        <v>4.9800000000000004</v>
      </c>
      <c r="BN83" t="s">
        <v>119</v>
      </c>
      <c r="BO83" t="s">
        <v>119</v>
      </c>
      <c r="BP83">
        <v>52.89</v>
      </c>
      <c r="BQ83">
        <v>26.51</v>
      </c>
      <c r="BR83">
        <v>0.02</v>
      </c>
      <c r="BS83">
        <v>49.84</v>
      </c>
      <c r="BT83">
        <v>39.28</v>
      </c>
      <c r="BU83">
        <v>4.3</v>
      </c>
      <c r="BV83">
        <v>0.41</v>
      </c>
      <c r="BW83">
        <v>26.21</v>
      </c>
      <c r="BX83">
        <v>10.93</v>
      </c>
      <c r="BY83">
        <v>4.96</v>
      </c>
      <c r="BZ83">
        <v>14.18</v>
      </c>
      <c r="CA83">
        <v>1.82</v>
      </c>
      <c r="CB83">
        <v>18.239999999999998</v>
      </c>
      <c r="CC83">
        <v>12.64</v>
      </c>
      <c r="CD83">
        <v>10.1</v>
      </c>
      <c r="CE83">
        <v>-5.25</v>
      </c>
      <c r="CF83">
        <v>0.08</v>
      </c>
      <c r="CG83">
        <v>-5.27</v>
      </c>
      <c r="CH83">
        <v>-5.17</v>
      </c>
      <c r="CI83">
        <v>-5.14</v>
      </c>
      <c r="CJ83">
        <v>-5.24</v>
      </c>
      <c r="CK83">
        <v>2.31</v>
      </c>
      <c r="CL83">
        <v>1.66</v>
      </c>
      <c r="CM83">
        <v>4.62</v>
      </c>
      <c r="CN83">
        <v>23710</v>
      </c>
      <c r="CO83">
        <v>10290</v>
      </c>
      <c r="CP83" t="s">
        <v>731</v>
      </c>
      <c r="CQ83">
        <v>-532.29</v>
      </c>
      <c r="CR83">
        <v>0.17</v>
      </c>
      <c r="CS83">
        <v>1.63</v>
      </c>
      <c r="CT83">
        <v>26.02</v>
      </c>
      <c r="CU83">
        <v>3.42</v>
      </c>
      <c r="CV83">
        <v>0.38</v>
      </c>
      <c r="CW83" t="s">
        <v>732</v>
      </c>
      <c r="CX83">
        <v>5.33</v>
      </c>
      <c r="CY83">
        <v>3.67</v>
      </c>
      <c r="CZ83">
        <v>0.46</v>
      </c>
      <c r="DA83">
        <v>0.33</v>
      </c>
      <c r="DB83">
        <v>50.13</v>
      </c>
      <c r="DC83" t="s">
        <v>733</v>
      </c>
      <c r="DD83">
        <v>20.079999999999998</v>
      </c>
      <c r="DE83">
        <v>-41.51</v>
      </c>
      <c r="DF83">
        <v>-40.9</v>
      </c>
      <c r="DG83">
        <v>0.36</v>
      </c>
      <c r="DH83">
        <v>1133</v>
      </c>
      <c r="DI83">
        <v>300423</v>
      </c>
      <c r="DJ83" t="s">
        <v>119</v>
      </c>
      <c r="DK83" t="s">
        <v>119</v>
      </c>
      <c r="DL83" t="s">
        <v>119</v>
      </c>
    </row>
    <row r="84" spans="1:116">
      <c r="A84" t="str">
        <f>"300435"</f>
        <v>300435</v>
      </c>
      <c r="B84" t="s">
        <v>734</v>
      </c>
      <c r="C84">
        <v>2.2200000000000002</v>
      </c>
      <c r="D84">
        <v>14.75</v>
      </c>
      <c r="E84">
        <v>0.32</v>
      </c>
      <c r="F84">
        <v>14.75</v>
      </c>
      <c r="G84">
        <v>14.76</v>
      </c>
      <c r="H84">
        <v>63574</v>
      </c>
      <c r="I84">
        <v>697</v>
      </c>
      <c r="J84">
        <v>0</v>
      </c>
      <c r="K84">
        <v>1.84</v>
      </c>
      <c r="L84">
        <v>14.49</v>
      </c>
      <c r="M84">
        <v>14.76</v>
      </c>
      <c r="N84">
        <v>14.48</v>
      </c>
      <c r="O84">
        <v>14.43</v>
      </c>
      <c r="P84">
        <v>15.34</v>
      </c>
      <c r="Q84">
        <v>9328.5499999999993</v>
      </c>
      <c r="R84">
        <v>2.09</v>
      </c>
      <c r="S84" t="s">
        <v>618</v>
      </c>
      <c r="T84" t="s">
        <v>324</v>
      </c>
      <c r="U84">
        <v>1.94</v>
      </c>
      <c r="V84">
        <v>14.67</v>
      </c>
      <c r="W84">
        <v>22710</v>
      </c>
      <c r="X84">
        <v>40864</v>
      </c>
      <c r="Y84">
        <v>0.56000000000000005</v>
      </c>
      <c r="Z84">
        <v>358</v>
      </c>
      <c r="AA84">
        <v>1118</v>
      </c>
      <c r="AB84" t="s">
        <v>119</v>
      </c>
      <c r="AC84">
        <v>18.260000000000002</v>
      </c>
      <c r="AD84">
        <v>0.01</v>
      </c>
      <c r="AE84" t="s">
        <v>119</v>
      </c>
      <c r="AF84" t="s">
        <v>119</v>
      </c>
      <c r="AG84">
        <v>3.46</v>
      </c>
      <c r="AH84" t="s">
        <v>735</v>
      </c>
      <c r="AI84" t="s">
        <v>736</v>
      </c>
      <c r="AJ84">
        <v>2.17</v>
      </c>
      <c r="AK84">
        <v>2022</v>
      </c>
      <c r="AL84">
        <v>31</v>
      </c>
      <c r="AM84">
        <v>8.9999999999999998E-4</v>
      </c>
      <c r="AN84">
        <v>2</v>
      </c>
      <c r="AO84">
        <v>1.26</v>
      </c>
      <c r="AP84">
        <v>3.43</v>
      </c>
      <c r="AQ84">
        <v>3.51</v>
      </c>
      <c r="AR84">
        <v>2.15</v>
      </c>
      <c r="AS84">
        <v>11.41</v>
      </c>
      <c r="AT84">
        <v>0</v>
      </c>
      <c r="AU84">
        <v>2.93</v>
      </c>
      <c r="AV84" t="s">
        <v>737</v>
      </c>
      <c r="AW84">
        <v>17.09</v>
      </c>
      <c r="AX84">
        <v>19.89</v>
      </c>
      <c r="AY84">
        <v>0.69</v>
      </c>
      <c r="AZ84" t="s">
        <v>141</v>
      </c>
      <c r="BA84">
        <v>5</v>
      </c>
      <c r="BB84">
        <v>5</v>
      </c>
      <c r="BC84">
        <v>9</v>
      </c>
      <c r="BD84">
        <v>0.42</v>
      </c>
      <c r="BE84">
        <v>2.29</v>
      </c>
      <c r="BF84">
        <v>0.35</v>
      </c>
      <c r="BG84">
        <v>1.66</v>
      </c>
      <c r="BH84">
        <v>1.79</v>
      </c>
      <c r="BI84">
        <v>-7.0000000000000007E-2</v>
      </c>
      <c r="BJ84">
        <v>1.86</v>
      </c>
      <c r="BK84">
        <v>20230825</v>
      </c>
      <c r="BL84">
        <v>20150326</v>
      </c>
      <c r="BM84">
        <v>3.83</v>
      </c>
      <c r="BN84" t="s">
        <v>119</v>
      </c>
      <c r="BO84" t="s">
        <v>119</v>
      </c>
      <c r="BP84">
        <v>51.27</v>
      </c>
      <c r="BQ84">
        <v>29.84</v>
      </c>
      <c r="BR84">
        <v>0.13</v>
      </c>
      <c r="BS84">
        <v>41.55</v>
      </c>
      <c r="BT84">
        <v>29.04</v>
      </c>
      <c r="BU84">
        <v>10.41</v>
      </c>
      <c r="BV84">
        <v>3.29</v>
      </c>
      <c r="BW84">
        <v>20.63</v>
      </c>
      <c r="BX84">
        <v>16.63</v>
      </c>
      <c r="BY84">
        <v>2.54</v>
      </c>
      <c r="BZ84">
        <v>6.11</v>
      </c>
      <c r="CA84">
        <v>5.15</v>
      </c>
      <c r="CB84">
        <v>13.58</v>
      </c>
      <c r="CC84">
        <v>16.72</v>
      </c>
      <c r="CD84">
        <v>13.73</v>
      </c>
      <c r="CE84">
        <v>2.19</v>
      </c>
      <c r="CF84">
        <v>0.01</v>
      </c>
      <c r="CG84">
        <v>2.2000000000000002</v>
      </c>
      <c r="CH84">
        <v>1.83</v>
      </c>
      <c r="CI84">
        <v>1.84</v>
      </c>
      <c r="CJ84">
        <v>1.78</v>
      </c>
      <c r="CK84">
        <v>11.17</v>
      </c>
      <c r="CL84">
        <v>1.1000000000000001</v>
      </c>
      <c r="CM84">
        <v>3.76</v>
      </c>
      <c r="CN84">
        <v>30151</v>
      </c>
      <c r="CO84">
        <v>7188</v>
      </c>
      <c r="CP84" t="s">
        <v>738</v>
      </c>
      <c r="CQ84">
        <v>32.94</v>
      </c>
      <c r="CR84">
        <v>4.1500000000000004</v>
      </c>
      <c r="CS84">
        <v>1.89</v>
      </c>
      <c r="CT84">
        <v>51.55</v>
      </c>
      <c r="CU84">
        <v>3.38</v>
      </c>
      <c r="CV84">
        <v>0.69</v>
      </c>
      <c r="CW84" t="s">
        <v>739</v>
      </c>
      <c r="CX84">
        <v>7.82</v>
      </c>
      <c r="CY84">
        <v>3.54</v>
      </c>
      <c r="CZ84">
        <v>2.91</v>
      </c>
      <c r="DA84">
        <v>0.28999999999999998</v>
      </c>
      <c r="DB84">
        <v>58.2</v>
      </c>
      <c r="DC84" t="s">
        <v>740</v>
      </c>
      <c r="DD84">
        <v>17.899999999999999</v>
      </c>
      <c r="DE84">
        <v>13.12</v>
      </c>
      <c r="DF84">
        <v>10.97</v>
      </c>
      <c r="DG84">
        <v>0.31</v>
      </c>
      <c r="DH84">
        <v>1108</v>
      </c>
      <c r="DI84">
        <v>300435</v>
      </c>
      <c r="DJ84" t="s">
        <v>119</v>
      </c>
      <c r="DK84" t="s">
        <v>119</v>
      </c>
      <c r="DL84" t="s">
        <v>119</v>
      </c>
    </row>
    <row r="85" spans="1:116">
      <c r="A85" t="str">
        <f>"300450"</f>
        <v>300450</v>
      </c>
      <c r="B85" t="s">
        <v>741</v>
      </c>
      <c r="C85">
        <v>-0.28999999999999998</v>
      </c>
      <c r="D85">
        <v>27.22</v>
      </c>
      <c r="E85">
        <v>-0.08</v>
      </c>
      <c r="F85">
        <v>27.22</v>
      </c>
      <c r="G85">
        <v>27.23</v>
      </c>
      <c r="H85">
        <v>108617</v>
      </c>
      <c r="I85">
        <v>2473</v>
      </c>
      <c r="J85">
        <v>-0.03</v>
      </c>
      <c r="K85">
        <v>0.75</v>
      </c>
      <c r="L85">
        <v>27.39</v>
      </c>
      <c r="M85">
        <v>27.6</v>
      </c>
      <c r="N85">
        <v>27.06</v>
      </c>
      <c r="O85">
        <v>27.3</v>
      </c>
      <c r="P85">
        <v>17.760000000000002</v>
      </c>
      <c r="Q85">
        <v>29595</v>
      </c>
      <c r="R85">
        <v>0.89</v>
      </c>
      <c r="S85" t="s">
        <v>742</v>
      </c>
      <c r="T85" t="s">
        <v>154</v>
      </c>
      <c r="U85">
        <v>1.98</v>
      </c>
      <c r="V85">
        <v>27.25</v>
      </c>
      <c r="W85">
        <v>59666</v>
      </c>
      <c r="X85">
        <v>48951</v>
      </c>
      <c r="Y85">
        <v>1.22</v>
      </c>
      <c r="Z85">
        <v>48</v>
      </c>
      <c r="AA85">
        <v>3</v>
      </c>
      <c r="AB85" t="s">
        <v>119</v>
      </c>
      <c r="AC85">
        <v>126.82</v>
      </c>
      <c r="AD85">
        <v>0</v>
      </c>
      <c r="AE85" t="s">
        <v>119</v>
      </c>
      <c r="AF85" t="s">
        <v>119</v>
      </c>
      <c r="AG85">
        <v>14.52</v>
      </c>
      <c r="AH85" t="s">
        <v>743</v>
      </c>
      <c r="AI85" t="s">
        <v>744</v>
      </c>
      <c r="AJ85">
        <v>-0.34</v>
      </c>
      <c r="AK85">
        <v>3962</v>
      </c>
      <c r="AL85">
        <v>27</v>
      </c>
      <c r="AM85">
        <v>2.0000000000000001E-4</v>
      </c>
      <c r="AN85">
        <v>-1</v>
      </c>
      <c r="AO85">
        <v>1.56</v>
      </c>
      <c r="AP85">
        <v>0.4</v>
      </c>
      <c r="AQ85">
        <v>-7.76</v>
      </c>
      <c r="AR85">
        <v>-23.05</v>
      </c>
      <c r="AS85">
        <v>-31.45</v>
      </c>
      <c r="AT85">
        <v>0</v>
      </c>
      <c r="AU85">
        <v>1.1399999999999999</v>
      </c>
      <c r="AV85" t="s">
        <v>745</v>
      </c>
      <c r="AW85">
        <v>15.8</v>
      </c>
      <c r="AX85">
        <v>18.45</v>
      </c>
      <c r="AY85">
        <v>1.23</v>
      </c>
      <c r="AZ85" t="s">
        <v>207</v>
      </c>
      <c r="BA85">
        <v>13</v>
      </c>
      <c r="BB85">
        <v>13</v>
      </c>
      <c r="BC85">
        <v>13</v>
      </c>
      <c r="BD85">
        <v>0.33</v>
      </c>
      <c r="BE85">
        <v>1.1000000000000001</v>
      </c>
      <c r="BF85">
        <v>-0.88</v>
      </c>
      <c r="BG85">
        <v>-0.18</v>
      </c>
      <c r="BH85">
        <v>-0.62</v>
      </c>
      <c r="BI85">
        <v>-1.38</v>
      </c>
      <c r="BJ85">
        <v>0.59</v>
      </c>
      <c r="BK85">
        <v>20230826</v>
      </c>
      <c r="BL85">
        <v>20150518</v>
      </c>
      <c r="BM85">
        <v>15.66</v>
      </c>
      <c r="BN85" t="s">
        <v>119</v>
      </c>
      <c r="BO85" t="s">
        <v>119</v>
      </c>
      <c r="BP85">
        <v>325.07</v>
      </c>
      <c r="BQ85">
        <v>115.36</v>
      </c>
      <c r="BR85">
        <v>0.76</v>
      </c>
      <c r="BS85">
        <v>64.28</v>
      </c>
      <c r="BT85">
        <v>283.88</v>
      </c>
      <c r="BU85">
        <v>11.26</v>
      </c>
      <c r="BV85">
        <v>4.66</v>
      </c>
      <c r="BW85">
        <v>205.07</v>
      </c>
      <c r="BX85">
        <v>37.97</v>
      </c>
      <c r="BY85">
        <v>137.44999999999999</v>
      </c>
      <c r="BZ85">
        <v>69.8</v>
      </c>
      <c r="CA85">
        <v>106.12</v>
      </c>
      <c r="CB85">
        <v>40.35</v>
      </c>
      <c r="CC85">
        <v>70.86</v>
      </c>
      <c r="CD85">
        <v>42.44</v>
      </c>
      <c r="CE85">
        <v>13.01</v>
      </c>
      <c r="CF85">
        <v>0.1</v>
      </c>
      <c r="CG85">
        <v>13.18</v>
      </c>
      <c r="CH85">
        <v>12.13</v>
      </c>
      <c r="CI85">
        <v>12</v>
      </c>
      <c r="CJ85">
        <v>11.69</v>
      </c>
      <c r="CK85">
        <v>52.66</v>
      </c>
      <c r="CL85">
        <v>-15.43</v>
      </c>
      <c r="CM85">
        <v>-21.54</v>
      </c>
      <c r="CN85">
        <v>88420</v>
      </c>
      <c r="CO85">
        <v>10794</v>
      </c>
      <c r="CP85" t="s">
        <v>746</v>
      </c>
      <c r="CQ85">
        <v>47.75</v>
      </c>
      <c r="CR85">
        <v>30.03</v>
      </c>
      <c r="CS85">
        <v>3.7</v>
      </c>
      <c r="CT85">
        <v>-27.63</v>
      </c>
      <c r="CU85">
        <v>6.02</v>
      </c>
      <c r="CV85">
        <v>1.97</v>
      </c>
      <c r="CW85" t="s">
        <v>747</v>
      </c>
      <c r="CX85">
        <v>7.37</v>
      </c>
      <c r="CY85">
        <v>2.58</v>
      </c>
      <c r="CZ85">
        <v>3.36</v>
      </c>
      <c r="DA85">
        <v>-0.99</v>
      </c>
      <c r="DB85">
        <v>35.49</v>
      </c>
      <c r="DC85" t="s">
        <v>748</v>
      </c>
      <c r="DD85">
        <v>40.1</v>
      </c>
      <c r="DE85">
        <v>18.36</v>
      </c>
      <c r="DF85">
        <v>17.12</v>
      </c>
      <c r="DG85">
        <v>8.44</v>
      </c>
      <c r="DH85">
        <v>18774</v>
      </c>
      <c r="DI85">
        <v>300450</v>
      </c>
      <c r="DJ85" t="s">
        <v>119</v>
      </c>
      <c r="DK85" t="s">
        <v>119</v>
      </c>
      <c r="DL85" t="s">
        <v>119</v>
      </c>
    </row>
    <row r="86" spans="1:116">
      <c r="A86" t="str">
        <f>"300471"</f>
        <v>300471</v>
      </c>
      <c r="B86" t="s">
        <v>749</v>
      </c>
      <c r="C86">
        <v>2.12</v>
      </c>
      <c r="D86">
        <v>13.03</v>
      </c>
      <c r="E86">
        <v>0.27</v>
      </c>
      <c r="F86">
        <v>13.03</v>
      </c>
      <c r="G86">
        <v>13.04</v>
      </c>
      <c r="H86">
        <v>49743</v>
      </c>
      <c r="I86">
        <v>483</v>
      </c>
      <c r="J86">
        <v>0</v>
      </c>
      <c r="K86">
        <v>1.45</v>
      </c>
      <c r="L86">
        <v>12.96</v>
      </c>
      <c r="M86">
        <v>13.08</v>
      </c>
      <c r="N86">
        <v>12.9</v>
      </c>
      <c r="O86">
        <v>12.76</v>
      </c>
      <c r="P86">
        <v>426.89</v>
      </c>
      <c r="Q86">
        <v>6466.43</v>
      </c>
      <c r="R86">
        <v>1.5</v>
      </c>
      <c r="S86" t="s">
        <v>476</v>
      </c>
      <c r="T86" t="s">
        <v>446</v>
      </c>
      <c r="U86">
        <v>1.41</v>
      </c>
      <c r="V86">
        <v>13</v>
      </c>
      <c r="W86">
        <v>21110</v>
      </c>
      <c r="X86">
        <v>28633</v>
      </c>
      <c r="Y86">
        <v>0.74</v>
      </c>
      <c r="Z86">
        <v>364</v>
      </c>
      <c r="AA86">
        <v>57</v>
      </c>
      <c r="AB86" t="s">
        <v>119</v>
      </c>
      <c r="AC86">
        <v>46.92</v>
      </c>
      <c r="AD86">
        <v>0.02</v>
      </c>
      <c r="AE86" t="s">
        <v>119</v>
      </c>
      <c r="AF86" t="s">
        <v>119</v>
      </c>
      <c r="AG86">
        <v>3.43</v>
      </c>
      <c r="AH86" t="s">
        <v>750</v>
      </c>
      <c r="AI86" t="s">
        <v>751</v>
      </c>
      <c r="AJ86">
        <v>2.06</v>
      </c>
      <c r="AK86">
        <v>1621</v>
      </c>
      <c r="AL86">
        <v>31</v>
      </c>
      <c r="AM86">
        <v>8.9999999999999998E-4</v>
      </c>
      <c r="AN86">
        <v>3</v>
      </c>
      <c r="AO86">
        <v>0.08</v>
      </c>
      <c r="AP86">
        <v>2.5099999999999998</v>
      </c>
      <c r="AQ86">
        <v>-3.27</v>
      </c>
      <c r="AR86">
        <v>-7.39</v>
      </c>
      <c r="AS86">
        <v>9.1300000000000008</v>
      </c>
      <c r="AT86">
        <v>0</v>
      </c>
      <c r="AU86">
        <v>2.17</v>
      </c>
      <c r="AV86" t="s">
        <v>752</v>
      </c>
      <c r="AW86" t="s">
        <v>119</v>
      </c>
      <c r="AX86" t="s">
        <v>119</v>
      </c>
      <c r="AY86">
        <v>0.78</v>
      </c>
      <c r="AZ86" t="s">
        <v>141</v>
      </c>
      <c r="BA86">
        <v>7</v>
      </c>
      <c r="BB86">
        <v>7</v>
      </c>
      <c r="BC86">
        <v>9</v>
      </c>
      <c r="BD86">
        <v>1.57</v>
      </c>
      <c r="BE86">
        <v>2.5099999999999998</v>
      </c>
      <c r="BF86">
        <v>1.1000000000000001</v>
      </c>
      <c r="BG86">
        <v>1.88</v>
      </c>
      <c r="BH86">
        <v>0.54</v>
      </c>
      <c r="BI86">
        <v>-0.38</v>
      </c>
      <c r="BJ86">
        <v>1.01</v>
      </c>
      <c r="BK86">
        <v>20230907</v>
      </c>
      <c r="BL86">
        <v>20150611</v>
      </c>
      <c r="BM86">
        <v>4.04</v>
      </c>
      <c r="BN86" t="s">
        <v>119</v>
      </c>
      <c r="BO86" t="s">
        <v>119</v>
      </c>
      <c r="BP86">
        <v>22.16</v>
      </c>
      <c r="BQ86">
        <v>10.79</v>
      </c>
      <c r="BR86">
        <v>0.25</v>
      </c>
      <c r="BS86">
        <v>50.2</v>
      </c>
      <c r="BT86">
        <v>10.39</v>
      </c>
      <c r="BU86">
        <v>7.44</v>
      </c>
      <c r="BV86">
        <v>0.88</v>
      </c>
      <c r="BW86">
        <v>10.01</v>
      </c>
      <c r="BX86">
        <v>0.68</v>
      </c>
      <c r="BY86">
        <v>6.13</v>
      </c>
      <c r="BZ86">
        <v>2.76</v>
      </c>
      <c r="CA86">
        <v>3.44</v>
      </c>
      <c r="CB86">
        <v>8</v>
      </c>
      <c r="CC86">
        <v>4.29</v>
      </c>
      <c r="CD86">
        <v>3.36</v>
      </c>
      <c r="CE86">
        <v>0.12</v>
      </c>
      <c r="CF86">
        <v>-0.02</v>
      </c>
      <c r="CG86">
        <v>0.09</v>
      </c>
      <c r="CH86">
        <v>0.08</v>
      </c>
      <c r="CI86">
        <v>0.06</v>
      </c>
      <c r="CJ86">
        <v>-7.0000000000000007E-2</v>
      </c>
      <c r="CK86">
        <v>-2</v>
      </c>
      <c r="CL86">
        <v>0.18</v>
      </c>
      <c r="CM86">
        <v>-0.72</v>
      </c>
      <c r="CN86">
        <v>39943</v>
      </c>
      <c r="CO86">
        <v>5745</v>
      </c>
      <c r="CP86" t="s">
        <v>753</v>
      </c>
      <c r="CQ86">
        <v>117.87</v>
      </c>
      <c r="CR86">
        <v>24.48</v>
      </c>
      <c r="CS86">
        <v>4.66</v>
      </c>
      <c r="CT86">
        <v>300.16000000000003</v>
      </c>
      <c r="CU86">
        <v>12.28</v>
      </c>
      <c r="CV86">
        <v>0</v>
      </c>
      <c r="CW86" t="s">
        <v>465</v>
      </c>
      <c r="CX86">
        <v>2.79</v>
      </c>
      <c r="CY86">
        <v>1.98</v>
      </c>
      <c r="CZ86">
        <v>-0.49</v>
      </c>
      <c r="DA86">
        <v>0.04</v>
      </c>
      <c r="DB86">
        <v>48.67</v>
      </c>
      <c r="DC86" t="s">
        <v>754</v>
      </c>
      <c r="DD86">
        <v>21.66</v>
      </c>
      <c r="DE86">
        <v>2.76</v>
      </c>
      <c r="DF86">
        <v>1.77</v>
      </c>
      <c r="DG86">
        <v>0.17</v>
      </c>
      <c r="DH86">
        <v>1060</v>
      </c>
      <c r="DI86">
        <v>300471</v>
      </c>
      <c r="DJ86" t="s">
        <v>119</v>
      </c>
      <c r="DK86" t="s">
        <v>119</v>
      </c>
      <c r="DL86" t="s">
        <v>119</v>
      </c>
    </row>
    <row r="87" spans="1:116">
      <c r="A87" t="str">
        <f>"300473"</f>
        <v>300473</v>
      </c>
      <c r="B87" t="s">
        <v>755</v>
      </c>
      <c r="C87">
        <v>3.64</v>
      </c>
      <c r="D87">
        <v>17.95</v>
      </c>
      <c r="E87">
        <v>0.63</v>
      </c>
      <c r="F87">
        <v>17.940000000000001</v>
      </c>
      <c r="G87">
        <v>17.95</v>
      </c>
      <c r="H87">
        <v>50789</v>
      </c>
      <c r="I87">
        <v>404</v>
      </c>
      <c r="J87">
        <v>-0.1</v>
      </c>
      <c r="K87">
        <v>3.4</v>
      </c>
      <c r="L87">
        <v>17.34</v>
      </c>
      <c r="M87">
        <v>18.12</v>
      </c>
      <c r="N87">
        <v>17.32</v>
      </c>
      <c r="O87">
        <v>17.32</v>
      </c>
      <c r="P87">
        <v>228.64</v>
      </c>
      <c r="Q87">
        <v>9084.94</v>
      </c>
      <c r="R87">
        <v>1.1100000000000001</v>
      </c>
      <c r="S87" t="s">
        <v>136</v>
      </c>
      <c r="T87" t="s">
        <v>252</v>
      </c>
      <c r="U87">
        <v>4.62</v>
      </c>
      <c r="V87">
        <v>17.89</v>
      </c>
      <c r="W87">
        <v>19654</v>
      </c>
      <c r="X87">
        <v>31135</v>
      </c>
      <c r="Y87">
        <v>0.63</v>
      </c>
      <c r="Z87">
        <v>48</v>
      </c>
      <c r="AA87">
        <v>3</v>
      </c>
      <c r="AB87" t="s">
        <v>119</v>
      </c>
      <c r="AC87">
        <v>11.1</v>
      </c>
      <c r="AD87">
        <v>0.01</v>
      </c>
      <c r="AE87" t="s">
        <v>119</v>
      </c>
      <c r="AF87" t="s">
        <v>119</v>
      </c>
      <c r="AG87">
        <v>1.5</v>
      </c>
      <c r="AH87" t="s">
        <v>756</v>
      </c>
      <c r="AI87" t="s">
        <v>757</v>
      </c>
      <c r="AJ87">
        <v>3.59</v>
      </c>
      <c r="AK87">
        <v>2324</v>
      </c>
      <c r="AL87">
        <v>22</v>
      </c>
      <c r="AM87">
        <v>1.5E-3</v>
      </c>
      <c r="AN87">
        <v>1</v>
      </c>
      <c r="AO87">
        <v>-2.42</v>
      </c>
      <c r="AP87">
        <v>-0.44</v>
      </c>
      <c r="AQ87">
        <v>3.05</v>
      </c>
      <c r="AR87">
        <v>-15.13</v>
      </c>
      <c r="AS87">
        <v>20.72</v>
      </c>
      <c r="AT87">
        <v>0</v>
      </c>
      <c r="AU87">
        <v>5.29</v>
      </c>
      <c r="AV87" t="s">
        <v>758</v>
      </c>
      <c r="AW87" t="s">
        <v>119</v>
      </c>
      <c r="AX87" t="s">
        <v>119</v>
      </c>
      <c r="AY87">
        <v>1.1200000000000001</v>
      </c>
      <c r="AZ87" t="s">
        <v>198</v>
      </c>
      <c r="BA87">
        <v>11</v>
      </c>
      <c r="BB87">
        <v>10</v>
      </c>
      <c r="BC87">
        <v>11</v>
      </c>
      <c r="BD87">
        <v>0.12</v>
      </c>
      <c r="BE87">
        <v>4.62</v>
      </c>
      <c r="BF87">
        <v>0</v>
      </c>
      <c r="BG87">
        <v>3.29</v>
      </c>
      <c r="BH87">
        <v>3.52</v>
      </c>
      <c r="BI87">
        <v>-0.94</v>
      </c>
      <c r="BJ87">
        <v>3.64</v>
      </c>
      <c r="BK87">
        <v>20230918</v>
      </c>
      <c r="BL87">
        <v>20150612</v>
      </c>
      <c r="BM87">
        <v>1.5</v>
      </c>
      <c r="BN87" t="s">
        <v>119</v>
      </c>
      <c r="BO87" t="s">
        <v>119</v>
      </c>
      <c r="BP87">
        <v>42.49</v>
      </c>
      <c r="BQ87">
        <v>15.51</v>
      </c>
      <c r="BR87">
        <v>0.13</v>
      </c>
      <c r="BS87">
        <v>63.19</v>
      </c>
      <c r="BT87">
        <v>21.89</v>
      </c>
      <c r="BU87">
        <v>10.54</v>
      </c>
      <c r="BV87">
        <v>3.09</v>
      </c>
      <c r="BW87">
        <v>16.18</v>
      </c>
      <c r="BX87">
        <v>4.41</v>
      </c>
      <c r="BY87">
        <v>8.2100000000000009</v>
      </c>
      <c r="BZ87">
        <v>6.3</v>
      </c>
      <c r="CA87">
        <v>0.15</v>
      </c>
      <c r="CB87">
        <v>20.64</v>
      </c>
      <c r="CC87">
        <v>21.63</v>
      </c>
      <c r="CD87">
        <v>17.399999999999999</v>
      </c>
      <c r="CE87">
        <v>-0.04</v>
      </c>
      <c r="CF87">
        <v>0</v>
      </c>
      <c r="CG87">
        <v>-0.04</v>
      </c>
      <c r="CH87">
        <v>0.05</v>
      </c>
      <c r="CI87">
        <v>0.06</v>
      </c>
      <c r="CJ87">
        <v>0.01</v>
      </c>
      <c r="CK87">
        <v>-8.0500000000000007</v>
      </c>
      <c r="CL87">
        <v>1.55</v>
      </c>
      <c r="CM87">
        <v>-0.24</v>
      </c>
      <c r="CN87">
        <v>16870</v>
      </c>
      <c r="CO87">
        <v>5695</v>
      </c>
      <c r="CP87" t="s">
        <v>759</v>
      </c>
      <c r="CQ87">
        <v>120.89</v>
      </c>
      <c r="CR87">
        <v>13.42</v>
      </c>
      <c r="CS87">
        <v>1.79</v>
      </c>
      <c r="CT87">
        <v>17.38</v>
      </c>
      <c r="CU87">
        <v>1.25</v>
      </c>
      <c r="CV87">
        <v>0</v>
      </c>
      <c r="CW87" t="s">
        <v>537</v>
      </c>
      <c r="CX87">
        <v>10</v>
      </c>
      <c r="CY87">
        <v>13.72</v>
      </c>
      <c r="CZ87">
        <v>-5.35</v>
      </c>
      <c r="DA87">
        <v>1.03</v>
      </c>
      <c r="DB87">
        <v>36.51</v>
      </c>
      <c r="DC87" t="s">
        <v>760</v>
      </c>
      <c r="DD87">
        <v>19.55</v>
      </c>
      <c r="DE87">
        <v>-0.18</v>
      </c>
      <c r="DF87">
        <v>0.22</v>
      </c>
      <c r="DG87">
        <v>0.94</v>
      </c>
      <c r="DH87">
        <v>4112</v>
      </c>
      <c r="DI87">
        <v>300473</v>
      </c>
      <c r="DJ87" t="s">
        <v>119</v>
      </c>
      <c r="DK87" t="s">
        <v>119</v>
      </c>
      <c r="DL87" t="s">
        <v>119</v>
      </c>
    </row>
    <row r="88" spans="1:116">
      <c r="A88" t="str">
        <f>"300481"</f>
        <v>300481</v>
      </c>
      <c r="B88" t="s">
        <v>761</v>
      </c>
      <c r="C88">
        <v>1.58</v>
      </c>
      <c r="D88">
        <v>17.989999999999998</v>
      </c>
      <c r="E88">
        <v>0.28000000000000003</v>
      </c>
      <c r="F88">
        <v>17.98</v>
      </c>
      <c r="G88">
        <v>17.989999999999998</v>
      </c>
      <c r="H88">
        <v>28642</v>
      </c>
      <c r="I88">
        <v>1258</v>
      </c>
      <c r="J88">
        <v>0.17</v>
      </c>
      <c r="K88">
        <v>0.98</v>
      </c>
      <c r="L88">
        <v>17.829999999999998</v>
      </c>
      <c r="M88">
        <v>18.05</v>
      </c>
      <c r="N88">
        <v>17.760000000000002</v>
      </c>
      <c r="O88">
        <v>17.71</v>
      </c>
      <c r="P88">
        <v>18.75</v>
      </c>
      <c r="Q88">
        <v>5137.16</v>
      </c>
      <c r="R88">
        <v>1.03</v>
      </c>
      <c r="S88" t="s">
        <v>454</v>
      </c>
      <c r="T88" t="s">
        <v>492</v>
      </c>
      <c r="U88">
        <v>1.64</v>
      </c>
      <c r="V88">
        <v>17.940000000000001</v>
      </c>
      <c r="W88">
        <v>11886</v>
      </c>
      <c r="X88">
        <v>16756</v>
      </c>
      <c r="Y88">
        <v>0.71</v>
      </c>
      <c r="Z88">
        <v>48</v>
      </c>
      <c r="AA88">
        <v>113</v>
      </c>
      <c r="AB88" t="s">
        <v>119</v>
      </c>
      <c r="AC88">
        <v>32.630000000000003</v>
      </c>
      <c r="AD88">
        <v>0.01</v>
      </c>
      <c r="AE88" t="s">
        <v>119</v>
      </c>
      <c r="AF88" t="s">
        <v>119</v>
      </c>
      <c r="AG88">
        <v>2.93</v>
      </c>
      <c r="AH88" t="s">
        <v>762</v>
      </c>
      <c r="AI88" t="s">
        <v>763</v>
      </c>
      <c r="AJ88">
        <v>1.53</v>
      </c>
      <c r="AK88">
        <v>1515</v>
      </c>
      <c r="AL88">
        <v>19</v>
      </c>
      <c r="AM88">
        <v>5.9999999999999995E-4</v>
      </c>
      <c r="AN88">
        <v>2</v>
      </c>
      <c r="AO88">
        <v>2.02</v>
      </c>
      <c r="AP88">
        <v>1.87</v>
      </c>
      <c r="AQ88">
        <v>3.57</v>
      </c>
      <c r="AR88">
        <v>-11.64</v>
      </c>
      <c r="AS88">
        <v>-31.68</v>
      </c>
      <c r="AT88">
        <v>0</v>
      </c>
      <c r="AU88">
        <v>1.5</v>
      </c>
      <c r="AV88" t="s">
        <v>764</v>
      </c>
      <c r="AW88">
        <v>14.75</v>
      </c>
      <c r="AX88">
        <v>12.43</v>
      </c>
      <c r="AY88">
        <v>1.31</v>
      </c>
      <c r="AZ88" t="s">
        <v>165</v>
      </c>
      <c r="BA88">
        <v>13</v>
      </c>
      <c r="BB88">
        <v>11</v>
      </c>
      <c r="BC88">
        <v>1</v>
      </c>
      <c r="BD88">
        <v>0.68</v>
      </c>
      <c r="BE88">
        <v>1.92</v>
      </c>
      <c r="BF88">
        <v>0.28000000000000003</v>
      </c>
      <c r="BG88">
        <v>1.3</v>
      </c>
      <c r="BH88">
        <v>0.9</v>
      </c>
      <c r="BI88">
        <v>-0.33</v>
      </c>
      <c r="BJ88">
        <v>1.3</v>
      </c>
      <c r="BK88">
        <v>20230913</v>
      </c>
      <c r="BL88">
        <v>20150630</v>
      </c>
      <c r="BM88">
        <v>2.96</v>
      </c>
      <c r="BN88" t="s">
        <v>119</v>
      </c>
      <c r="BO88" t="s">
        <v>119</v>
      </c>
      <c r="BP88">
        <v>27.31</v>
      </c>
      <c r="BQ88">
        <v>23.47</v>
      </c>
      <c r="BR88">
        <v>0</v>
      </c>
      <c r="BS88">
        <v>14.07</v>
      </c>
      <c r="BT88">
        <v>18.82</v>
      </c>
      <c r="BU88">
        <v>4.45</v>
      </c>
      <c r="BV88">
        <v>1.76</v>
      </c>
      <c r="BW88">
        <v>2.4</v>
      </c>
      <c r="BX88">
        <v>3.77</v>
      </c>
      <c r="BY88">
        <v>1.92</v>
      </c>
      <c r="BZ88">
        <v>2.5499999999999998</v>
      </c>
      <c r="CA88">
        <v>0.15</v>
      </c>
      <c r="CB88">
        <v>9.9700000000000006</v>
      </c>
      <c r="CC88">
        <v>6.97</v>
      </c>
      <c r="CD88">
        <v>5.01</v>
      </c>
      <c r="CE88">
        <v>1.61</v>
      </c>
      <c r="CF88">
        <v>0.14000000000000001</v>
      </c>
      <c r="CG88">
        <v>1.61</v>
      </c>
      <c r="CH88">
        <v>1.42</v>
      </c>
      <c r="CI88">
        <v>1.42</v>
      </c>
      <c r="CJ88">
        <v>1.26</v>
      </c>
      <c r="CK88">
        <v>9.4499999999999993</v>
      </c>
      <c r="CL88">
        <v>1.38</v>
      </c>
      <c r="CM88">
        <v>0.77</v>
      </c>
      <c r="CN88">
        <v>26239</v>
      </c>
      <c r="CO88">
        <v>7264</v>
      </c>
      <c r="CP88" t="s">
        <v>765</v>
      </c>
      <c r="CQ88">
        <v>-31.82</v>
      </c>
      <c r="CR88">
        <v>-15</v>
      </c>
      <c r="CS88">
        <v>2.27</v>
      </c>
      <c r="CT88">
        <v>38.51</v>
      </c>
      <c r="CU88">
        <v>7.66</v>
      </c>
      <c r="CV88">
        <v>2.2599999999999998</v>
      </c>
      <c r="CW88" t="s">
        <v>739</v>
      </c>
      <c r="CX88">
        <v>7.92</v>
      </c>
      <c r="CY88">
        <v>3.36</v>
      </c>
      <c r="CZ88">
        <v>3.19</v>
      </c>
      <c r="DA88">
        <v>0.47</v>
      </c>
      <c r="DB88">
        <v>85.95</v>
      </c>
      <c r="DC88" t="s">
        <v>766</v>
      </c>
      <c r="DD88">
        <v>28.07</v>
      </c>
      <c r="DE88">
        <v>23.11</v>
      </c>
      <c r="DF88">
        <v>20.41</v>
      </c>
      <c r="DG88">
        <v>0.37</v>
      </c>
      <c r="DH88">
        <v>719</v>
      </c>
      <c r="DI88">
        <v>300481</v>
      </c>
      <c r="DJ88" t="s">
        <v>119</v>
      </c>
      <c r="DK88" t="s">
        <v>119</v>
      </c>
      <c r="DL88" t="s">
        <v>119</v>
      </c>
    </row>
    <row r="89" spans="1:116">
      <c r="A89" t="str">
        <f>"300489"</f>
        <v>300489</v>
      </c>
      <c r="B89" t="s">
        <v>767</v>
      </c>
      <c r="C89">
        <v>1.85</v>
      </c>
      <c r="D89">
        <v>19.3</v>
      </c>
      <c r="E89">
        <v>0.35</v>
      </c>
      <c r="F89">
        <v>19.3</v>
      </c>
      <c r="G89">
        <v>19.309999999999999</v>
      </c>
      <c r="H89">
        <v>21866</v>
      </c>
      <c r="I89">
        <v>399</v>
      </c>
      <c r="J89">
        <v>0</v>
      </c>
      <c r="K89">
        <v>1.6</v>
      </c>
      <c r="L89">
        <v>19.09</v>
      </c>
      <c r="M89">
        <v>19.34</v>
      </c>
      <c r="N89">
        <v>19.02</v>
      </c>
      <c r="O89">
        <v>18.95</v>
      </c>
      <c r="P89" t="s">
        <v>119</v>
      </c>
      <c r="Q89">
        <v>4205.76</v>
      </c>
      <c r="R89">
        <v>1.01</v>
      </c>
      <c r="S89" t="s">
        <v>768</v>
      </c>
      <c r="T89" t="s">
        <v>769</v>
      </c>
      <c r="U89">
        <v>1.69</v>
      </c>
      <c r="V89">
        <v>19.23</v>
      </c>
      <c r="W89">
        <v>9814</v>
      </c>
      <c r="X89">
        <v>12052</v>
      </c>
      <c r="Y89">
        <v>0.81</v>
      </c>
      <c r="Z89">
        <v>21</v>
      </c>
      <c r="AA89">
        <v>63</v>
      </c>
      <c r="AB89" t="s">
        <v>119</v>
      </c>
      <c r="AC89">
        <v>27.11</v>
      </c>
      <c r="AD89">
        <v>0.02</v>
      </c>
      <c r="AE89" t="s">
        <v>119</v>
      </c>
      <c r="AF89" t="s">
        <v>119</v>
      </c>
      <c r="AG89">
        <v>1.36</v>
      </c>
      <c r="AH89" t="s">
        <v>770</v>
      </c>
      <c r="AI89" t="s">
        <v>771</v>
      </c>
      <c r="AJ89">
        <v>1.8</v>
      </c>
      <c r="AK89">
        <v>1425</v>
      </c>
      <c r="AL89">
        <v>15</v>
      </c>
      <c r="AM89">
        <v>1.1000000000000001E-3</v>
      </c>
      <c r="AN89">
        <v>1</v>
      </c>
      <c r="AO89">
        <v>-1.81</v>
      </c>
      <c r="AP89">
        <v>-0.97</v>
      </c>
      <c r="AQ89">
        <v>-3.55</v>
      </c>
      <c r="AR89">
        <v>-31.07</v>
      </c>
      <c r="AS89">
        <v>6.63</v>
      </c>
      <c r="AT89">
        <v>2</v>
      </c>
      <c r="AU89">
        <v>2.73</v>
      </c>
      <c r="AV89" t="s">
        <v>772</v>
      </c>
      <c r="AW89" t="s">
        <v>119</v>
      </c>
      <c r="AX89" t="s">
        <v>119</v>
      </c>
      <c r="AY89">
        <v>0.77</v>
      </c>
      <c r="AZ89" t="s">
        <v>256</v>
      </c>
      <c r="BA89">
        <v>13</v>
      </c>
      <c r="BB89">
        <v>14</v>
      </c>
      <c r="BC89">
        <v>2</v>
      </c>
      <c r="BD89">
        <v>0.74</v>
      </c>
      <c r="BE89">
        <v>2.06</v>
      </c>
      <c r="BF89">
        <v>0.37</v>
      </c>
      <c r="BG89">
        <v>1.48</v>
      </c>
      <c r="BH89">
        <v>1.1000000000000001</v>
      </c>
      <c r="BI89">
        <v>-0.21</v>
      </c>
      <c r="BJ89">
        <v>1.47</v>
      </c>
      <c r="BK89">
        <v>20230913</v>
      </c>
      <c r="BL89">
        <v>20150701</v>
      </c>
      <c r="BM89">
        <v>1.38</v>
      </c>
      <c r="BN89" t="s">
        <v>119</v>
      </c>
      <c r="BO89" t="s">
        <v>119</v>
      </c>
      <c r="BP89">
        <v>30.43</v>
      </c>
      <c r="BQ89">
        <v>2.19</v>
      </c>
      <c r="BR89" t="s">
        <v>119</v>
      </c>
      <c r="BS89">
        <v>92.81</v>
      </c>
      <c r="BT89">
        <v>10.83</v>
      </c>
      <c r="BU89">
        <v>15.6</v>
      </c>
      <c r="BV89">
        <v>0.55000000000000004</v>
      </c>
      <c r="BW89">
        <v>13.24</v>
      </c>
      <c r="BX89">
        <v>0.94</v>
      </c>
      <c r="BY89">
        <v>6.7</v>
      </c>
      <c r="BZ89">
        <v>2.02</v>
      </c>
      <c r="CA89">
        <v>0.15</v>
      </c>
      <c r="CB89">
        <v>1.96</v>
      </c>
      <c r="CC89">
        <v>4.79</v>
      </c>
      <c r="CD89">
        <v>3.73</v>
      </c>
      <c r="CE89">
        <v>-1.27</v>
      </c>
      <c r="CF89">
        <v>0</v>
      </c>
      <c r="CG89">
        <v>-1.27</v>
      </c>
      <c r="CH89">
        <v>-1.04</v>
      </c>
      <c r="CI89">
        <v>-1.04</v>
      </c>
      <c r="CJ89">
        <v>-1.0900000000000001</v>
      </c>
      <c r="CK89">
        <v>-1.34</v>
      </c>
      <c r="CL89">
        <v>0.44</v>
      </c>
      <c r="CM89">
        <v>-0.7</v>
      </c>
      <c r="CN89">
        <v>15000</v>
      </c>
      <c r="CO89">
        <v>5347</v>
      </c>
      <c r="CP89" t="s">
        <v>773</v>
      </c>
      <c r="CQ89">
        <v>-133.41999999999999</v>
      </c>
      <c r="CR89">
        <v>1.76</v>
      </c>
      <c r="CS89">
        <v>12.14</v>
      </c>
      <c r="CT89">
        <v>60.38</v>
      </c>
      <c r="CU89">
        <v>5.54</v>
      </c>
      <c r="CV89">
        <v>0</v>
      </c>
      <c r="CW89" t="s">
        <v>774</v>
      </c>
      <c r="CX89">
        <v>1.59</v>
      </c>
      <c r="CY89">
        <v>1.43</v>
      </c>
      <c r="CZ89">
        <v>-0.97</v>
      </c>
      <c r="DA89">
        <v>0.32</v>
      </c>
      <c r="DB89">
        <v>7.19</v>
      </c>
      <c r="DC89" t="s">
        <v>775</v>
      </c>
      <c r="DD89">
        <v>22.14</v>
      </c>
      <c r="DE89">
        <v>-26.45</v>
      </c>
      <c r="DF89">
        <v>-21.72</v>
      </c>
      <c r="DG89">
        <v>1.17</v>
      </c>
      <c r="DH89">
        <v>1595</v>
      </c>
      <c r="DI89">
        <v>300489</v>
      </c>
      <c r="DJ89" t="s">
        <v>119</v>
      </c>
      <c r="DK89" t="s">
        <v>119</v>
      </c>
      <c r="DL89" t="s">
        <v>119</v>
      </c>
    </row>
    <row r="90" spans="1:116">
      <c r="A90" t="str">
        <f>"300540"</f>
        <v>300540</v>
      </c>
      <c r="B90" t="s">
        <v>776</v>
      </c>
      <c r="C90">
        <v>-1.45</v>
      </c>
      <c r="D90">
        <v>21.77</v>
      </c>
      <c r="E90">
        <v>-0.32</v>
      </c>
      <c r="F90">
        <v>21.77</v>
      </c>
      <c r="G90">
        <v>21.78</v>
      </c>
      <c r="H90">
        <v>17899</v>
      </c>
      <c r="I90">
        <v>273</v>
      </c>
      <c r="J90">
        <v>0.09</v>
      </c>
      <c r="K90">
        <v>1.64</v>
      </c>
      <c r="L90">
        <v>22.37</v>
      </c>
      <c r="M90">
        <v>22.37</v>
      </c>
      <c r="N90">
        <v>21.7</v>
      </c>
      <c r="O90">
        <v>22.09</v>
      </c>
      <c r="P90">
        <v>248.74</v>
      </c>
      <c r="Q90">
        <v>3919.05</v>
      </c>
      <c r="R90">
        <v>0.96</v>
      </c>
      <c r="S90" t="s">
        <v>476</v>
      </c>
      <c r="T90" t="s">
        <v>446</v>
      </c>
      <c r="U90">
        <v>3.03</v>
      </c>
      <c r="V90">
        <v>21.9</v>
      </c>
      <c r="W90">
        <v>10601</v>
      </c>
      <c r="X90">
        <v>7298</v>
      </c>
      <c r="Y90">
        <v>1.45</v>
      </c>
      <c r="Z90">
        <v>4</v>
      </c>
      <c r="AA90">
        <v>62</v>
      </c>
      <c r="AB90" t="s">
        <v>119</v>
      </c>
      <c r="AC90">
        <v>14.54</v>
      </c>
      <c r="AD90">
        <v>0.01</v>
      </c>
      <c r="AE90" t="s">
        <v>119</v>
      </c>
      <c r="AF90" t="s">
        <v>119</v>
      </c>
      <c r="AG90">
        <v>1.0900000000000001</v>
      </c>
      <c r="AH90" t="s">
        <v>777</v>
      </c>
      <c r="AI90" t="s">
        <v>778</v>
      </c>
      <c r="AJ90">
        <v>-1.5</v>
      </c>
      <c r="AK90">
        <v>1309</v>
      </c>
      <c r="AL90">
        <v>14</v>
      </c>
      <c r="AM90">
        <v>1.2999999999999999E-3</v>
      </c>
      <c r="AN90">
        <v>-1</v>
      </c>
      <c r="AO90">
        <v>1.33</v>
      </c>
      <c r="AP90">
        <v>1.21</v>
      </c>
      <c r="AQ90">
        <v>-4.8499999999999996</v>
      </c>
      <c r="AR90">
        <v>-15.79</v>
      </c>
      <c r="AS90">
        <v>31.46</v>
      </c>
      <c r="AT90">
        <v>1</v>
      </c>
      <c r="AU90">
        <v>2.13</v>
      </c>
      <c r="AV90" t="s">
        <v>779</v>
      </c>
      <c r="AW90" t="s">
        <v>119</v>
      </c>
      <c r="AX90" t="s">
        <v>119</v>
      </c>
      <c r="AY90">
        <v>0.48</v>
      </c>
      <c r="AZ90" t="s">
        <v>141</v>
      </c>
      <c r="BA90">
        <v>11</v>
      </c>
      <c r="BB90">
        <v>1</v>
      </c>
      <c r="BC90">
        <v>10</v>
      </c>
      <c r="BD90">
        <v>1.27</v>
      </c>
      <c r="BE90">
        <v>1.27</v>
      </c>
      <c r="BF90">
        <v>-1.77</v>
      </c>
      <c r="BG90">
        <v>-0.86</v>
      </c>
      <c r="BH90">
        <v>-2.68</v>
      </c>
      <c r="BI90">
        <v>-2.68</v>
      </c>
      <c r="BJ90">
        <v>0.32</v>
      </c>
      <c r="BK90">
        <v>20230809</v>
      </c>
      <c r="BL90">
        <v>20160823</v>
      </c>
      <c r="BM90">
        <v>1.61</v>
      </c>
      <c r="BN90" t="s">
        <v>119</v>
      </c>
      <c r="BO90" t="s">
        <v>119</v>
      </c>
      <c r="BP90">
        <v>15.47</v>
      </c>
      <c r="BQ90">
        <v>9.74</v>
      </c>
      <c r="BR90">
        <v>0.08</v>
      </c>
      <c r="BS90">
        <v>36.47</v>
      </c>
      <c r="BT90">
        <v>10.37</v>
      </c>
      <c r="BU90">
        <v>1.19</v>
      </c>
      <c r="BV90">
        <v>0.15</v>
      </c>
      <c r="BW90">
        <v>4.97</v>
      </c>
      <c r="BX90">
        <v>0.82</v>
      </c>
      <c r="BY90">
        <v>2.86</v>
      </c>
      <c r="BZ90">
        <v>1.52</v>
      </c>
      <c r="CA90">
        <v>2.09</v>
      </c>
      <c r="CB90">
        <v>7.91</v>
      </c>
      <c r="CC90">
        <v>1.1399999999999999</v>
      </c>
      <c r="CD90">
        <v>0.91</v>
      </c>
      <c r="CE90">
        <v>0.1</v>
      </c>
      <c r="CF90">
        <v>0</v>
      </c>
      <c r="CG90">
        <v>0.11</v>
      </c>
      <c r="CH90">
        <v>7.0000000000000007E-2</v>
      </c>
      <c r="CI90">
        <v>7.0000000000000007E-2</v>
      </c>
      <c r="CJ90">
        <v>-0.05</v>
      </c>
      <c r="CK90">
        <v>-0.16</v>
      </c>
      <c r="CL90">
        <v>-1.23</v>
      </c>
      <c r="CM90">
        <v>-0.24</v>
      </c>
      <c r="CN90">
        <v>14950</v>
      </c>
      <c r="CO90">
        <v>5626</v>
      </c>
      <c r="CP90" t="s">
        <v>780</v>
      </c>
      <c r="CQ90">
        <v>237.31</v>
      </c>
      <c r="CR90">
        <v>46.33</v>
      </c>
      <c r="CS90">
        <v>3.59</v>
      </c>
      <c r="CT90">
        <v>-28.43</v>
      </c>
      <c r="CU90">
        <v>30.67</v>
      </c>
      <c r="CV90">
        <v>0</v>
      </c>
      <c r="CW90" t="s">
        <v>537</v>
      </c>
      <c r="CX90">
        <v>6.06</v>
      </c>
      <c r="CY90">
        <v>4.92</v>
      </c>
      <c r="CZ90">
        <v>-0.1</v>
      </c>
      <c r="DA90">
        <v>-0.77</v>
      </c>
      <c r="DB90">
        <v>63</v>
      </c>
      <c r="DC90" t="s">
        <v>781</v>
      </c>
      <c r="DD90">
        <v>20.66</v>
      </c>
      <c r="DE90">
        <v>9.02</v>
      </c>
      <c r="DF90">
        <v>6.18</v>
      </c>
      <c r="DG90">
        <v>0.1</v>
      </c>
      <c r="DH90">
        <v>372</v>
      </c>
      <c r="DI90">
        <v>300540</v>
      </c>
      <c r="DJ90" t="s">
        <v>119</v>
      </c>
      <c r="DK90" t="s">
        <v>119</v>
      </c>
      <c r="DL90" t="s">
        <v>119</v>
      </c>
    </row>
    <row r="91" spans="1:116">
      <c r="A91" t="str">
        <f>"300586"</f>
        <v>300586</v>
      </c>
      <c r="B91" t="s">
        <v>782</v>
      </c>
      <c r="C91">
        <v>-0.2</v>
      </c>
      <c r="D91">
        <v>10.06</v>
      </c>
      <c r="E91">
        <v>-0.02</v>
      </c>
      <c r="F91">
        <v>10.06</v>
      </c>
      <c r="G91">
        <v>10.07</v>
      </c>
      <c r="H91">
        <v>48508</v>
      </c>
      <c r="I91">
        <v>1749</v>
      </c>
      <c r="J91">
        <v>-0.19</v>
      </c>
      <c r="K91">
        <v>0.91</v>
      </c>
      <c r="L91">
        <v>10.08</v>
      </c>
      <c r="M91">
        <v>10.19</v>
      </c>
      <c r="N91">
        <v>9.98</v>
      </c>
      <c r="O91">
        <v>10.08</v>
      </c>
      <c r="P91">
        <v>39.72</v>
      </c>
      <c r="Q91">
        <v>4878.32</v>
      </c>
      <c r="R91">
        <v>1.39</v>
      </c>
      <c r="S91" t="s">
        <v>783</v>
      </c>
      <c r="T91" t="s">
        <v>146</v>
      </c>
      <c r="U91">
        <v>2.08</v>
      </c>
      <c r="V91">
        <v>10.06</v>
      </c>
      <c r="W91">
        <v>29970</v>
      </c>
      <c r="X91">
        <v>18538</v>
      </c>
      <c r="Y91">
        <v>1.62</v>
      </c>
      <c r="Z91">
        <v>180</v>
      </c>
      <c r="AA91">
        <v>500</v>
      </c>
      <c r="AB91" t="s">
        <v>119</v>
      </c>
      <c r="AC91">
        <v>2.72</v>
      </c>
      <c r="AD91">
        <v>0</v>
      </c>
      <c r="AE91" t="s">
        <v>119</v>
      </c>
      <c r="AF91" t="s">
        <v>119</v>
      </c>
      <c r="AG91">
        <v>5.35</v>
      </c>
      <c r="AH91" t="s">
        <v>784</v>
      </c>
      <c r="AI91" t="s">
        <v>785</v>
      </c>
      <c r="AJ91">
        <v>-0.25</v>
      </c>
      <c r="AK91">
        <v>1341</v>
      </c>
      <c r="AL91">
        <v>36</v>
      </c>
      <c r="AM91">
        <v>6.9999999999999999E-4</v>
      </c>
      <c r="AN91">
        <v>-4</v>
      </c>
      <c r="AO91">
        <v>-0.49</v>
      </c>
      <c r="AP91">
        <v>-3.36</v>
      </c>
      <c r="AQ91">
        <v>-2.89</v>
      </c>
      <c r="AR91">
        <v>-18.079999999999998</v>
      </c>
      <c r="AS91">
        <v>-25.26</v>
      </c>
      <c r="AT91">
        <v>1</v>
      </c>
      <c r="AU91">
        <v>1.3</v>
      </c>
      <c r="AV91" t="s">
        <v>786</v>
      </c>
      <c r="AW91">
        <v>33.43</v>
      </c>
      <c r="AX91">
        <v>22.61</v>
      </c>
      <c r="AY91">
        <v>0.51</v>
      </c>
      <c r="AZ91" t="s">
        <v>207</v>
      </c>
      <c r="BA91">
        <v>13</v>
      </c>
      <c r="BB91">
        <v>1</v>
      </c>
      <c r="BC91">
        <v>13</v>
      </c>
      <c r="BD91">
        <v>0</v>
      </c>
      <c r="BE91">
        <v>1.0900000000000001</v>
      </c>
      <c r="BF91">
        <v>-0.99</v>
      </c>
      <c r="BG91">
        <v>-0.2</v>
      </c>
      <c r="BH91">
        <v>-0.2</v>
      </c>
      <c r="BI91">
        <v>-1.28</v>
      </c>
      <c r="BJ91">
        <v>0.8</v>
      </c>
      <c r="BK91">
        <v>20230921</v>
      </c>
      <c r="BL91">
        <v>20170104</v>
      </c>
      <c r="BM91">
        <v>7.11</v>
      </c>
      <c r="BN91" t="s">
        <v>119</v>
      </c>
      <c r="BO91" t="s">
        <v>119</v>
      </c>
      <c r="BP91">
        <v>32.479999999999997</v>
      </c>
      <c r="BQ91">
        <v>19.010000000000002</v>
      </c>
      <c r="BR91">
        <v>4.28</v>
      </c>
      <c r="BS91">
        <v>28.3</v>
      </c>
      <c r="BT91">
        <v>13.05</v>
      </c>
      <c r="BU91">
        <v>11.95</v>
      </c>
      <c r="BV91">
        <v>2.2000000000000002</v>
      </c>
      <c r="BW91">
        <v>6.69</v>
      </c>
      <c r="BX91">
        <v>4.66</v>
      </c>
      <c r="BY91">
        <v>3.63</v>
      </c>
      <c r="BZ91">
        <v>2.12</v>
      </c>
      <c r="CA91">
        <v>0.25</v>
      </c>
      <c r="CB91">
        <v>4.53</v>
      </c>
      <c r="CC91">
        <v>9.68</v>
      </c>
      <c r="CD91">
        <v>7.18</v>
      </c>
      <c r="CE91">
        <v>1.5</v>
      </c>
      <c r="CF91">
        <v>0.03</v>
      </c>
      <c r="CG91">
        <v>1.49</v>
      </c>
      <c r="CH91">
        <v>1.34</v>
      </c>
      <c r="CI91">
        <v>0.9</v>
      </c>
      <c r="CJ91">
        <v>0.86</v>
      </c>
      <c r="CK91">
        <v>6.51</v>
      </c>
      <c r="CL91">
        <v>1.82</v>
      </c>
      <c r="CM91">
        <v>0.15</v>
      </c>
      <c r="CN91">
        <v>24299</v>
      </c>
      <c r="CO91">
        <v>15340</v>
      </c>
      <c r="CP91" t="s">
        <v>787</v>
      </c>
      <c r="CQ91">
        <v>-53.27</v>
      </c>
      <c r="CR91">
        <v>-22.65</v>
      </c>
      <c r="CS91">
        <v>3.76</v>
      </c>
      <c r="CT91">
        <v>39.24</v>
      </c>
      <c r="CU91">
        <v>7.39</v>
      </c>
      <c r="CV91">
        <v>0</v>
      </c>
      <c r="CW91" t="s">
        <v>515</v>
      </c>
      <c r="CX91">
        <v>2.67</v>
      </c>
      <c r="CY91">
        <v>0.64</v>
      </c>
      <c r="CZ91">
        <v>0.92</v>
      </c>
      <c r="DA91">
        <v>0.26</v>
      </c>
      <c r="DB91">
        <v>58.52</v>
      </c>
      <c r="DC91" t="s">
        <v>788</v>
      </c>
      <c r="DD91">
        <v>25.86</v>
      </c>
      <c r="DE91">
        <v>15.47</v>
      </c>
      <c r="DF91">
        <v>13.84</v>
      </c>
      <c r="DG91">
        <v>0.34</v>
      </c>
      <c r="DH91">
        <v>1042</v>
      </c>
      <c r="DI91">
        <v>300586</v>
      </c>
      <c r="DJ91" t="s">
        <v>119</v>
      </c>
      <c r="DK91" t="s">
        <v>119</v>
      </c>
      <c r="DL91" t="s">
        <v>119</v>
      </c>
    </row>
    <row r="92" spans="1:116">
      <c r="A92" t="str">
        <f>"300786"</f>
        <v>300786</v>
      </c>
      <c r="B92" t="s">
        <v>789</v>
      </c>
      <c r="C92">
        <v>3.68</v>
      </c>
      <c r="D92">
        <v>17.47</v>
      </c>
      <c r="E92">
        <v>0.62</v>
      </c>
      <c r="F92">
        <v>17.46</v>
      </c>
      <c r="G92">
        <v>17.47</v>
      </c>
      <c r="H92">
        <v>40016</v>
      </c>
      <c r="I92">
        <v>631</v>
      </c>
      <c r="J92">
        <v>0.06</v>
      </c>
      <c r="K92">
        <v>2.91</v>
      </c>
      <c r="L92">
        <v>17.04</v>
      </c>
      <c r="M92">
        <v>17.63</v>
      </c>
      <c r="N92">
        <v>16.87</v>
      </c>
      <c r="O92">
        <v>16.850000000000001</v>
      </c>
      <c r="P92" t="s">
        <v>119</v>
      </c>
      <c r="Q92">
        <v>6960.71</v>
      </c>
      <c r="R92">
        <v>1.1100000000000001</v>
      </c>
      <c r="S92" t="s">
        <v>547</v>
      </c>
      <c r="T92" t="s">
        <v>137</v>
      </c>
      <c r="U92">
        <v>4.51</v>
      </c>
      <c r="V92">
        <v>17.39</v>
      </c>
      <c r="W92">
        <v>16494</v>
      </c>
      <c r="X92">
        <v>23522</v>
      </c>
      <c r="Y92">
        <v>0.7</v>
      </c>
      <c r="Z92">
        <v>100</v>
      </c>
      <c r="AA92">
        <v>290</v>
      </c>
      <c r="AB92" t="s">
        <v>119</v>
      </c>
      <c r="AC92">
        <v>15</v>
      </c>
      <c r="AD92">
        <v>0.01</v>
      </c>
      <c r="AE92" t="s">
        <v>119</v>
      </c>
      <c r="AF92" t="s">
        <v>119</v>
      </c>
      <c r="AG92">
        <v>1.38</v>
      </c>
      <c r="AH92" t="s">
        <v>790</v>
      </c>
      <c r="AI92" t="s">
        <v>791</v>
      </c>
      <c r="AJ92">
        <v>3.63</v>
      </c>
      <c r="AK92">
        <v>1536</v>
      </c>
      <c r="AL92">
        <v>26</v>
      </c>
      <c r="AM92">
        <v>1.9E-3</v>
      </c>
      <c r="AN92">
        <v>2</v>
      </c>
      <c r="AO92">
        <v>0.24</v>
      </c>
      <c r="AP92">
        <v>3.44</v>
      </c>
      <c r="AQ92">
        <v>8.99</v>
      </c>
      <c r="AR92">
        <v>-3.05</v>
      </c>
      <c r="AS92">
        <v>13.66</v>
      </c>
      <c r="AT92">
        <v>0</v>
      </c>
      <c r="AU92">
        <v>3.22</v>
      </c>
      <c r="AV92" t="s">
        <v>792</v>
      </c>
      <c r="AW92">
        <v>976.64</v>
      </c>
      <c r="AX92">
        <v>172.14</v>
      </c>
      <c r="AY92">
        <v>0.75</v>
      </c>
      <c r="AZ92" t="s">
        <v>165</v>
      </c>
      <c r="BA92">
        <v>2</v>
      </c>
      <c r="BB92">
        <v>11</v>
      </c>
      <c r="BC92">
        <v>1</v>
      </c>
      <c r="BD92">
        <v>1.1299999999999999</v>
      </c>
      <c r="BE92">
        <v>4.63</v>
      </c>
      <c r="BF92">
        <v>0.12</v>
      </c>
      <c r="BG92">
        <v>3.2</v>
      </c>
      <c r="BH92">
        <v>2.52</v>
      </c>
      <c r="BI92">
        <v>-0.91</v>
      </c>
      <c r="BJ92">
        <v>3.56</v>
      </c>
      <c r="BK92">
        <v>20230922</v>
      </c>
      <c r="BL92">
        <v>20190723</v>
      </c>
      <c r="BM92">
        <v>1.84</v>
      </c>
      <c r="BN92" t="s">
        <v>119</v>
      </c>
      <c r="BO92" t="s">
        <v>119</v>
      </c>
      <c r="BP92">
        <v>17.16</v>
      </c>
      <c r="BQ92">
        <v>12.41</v>
      </c>
      <c r="BR92">
        <v>0.05</v>
      </c>
      <c r="BS92">
        <v>27.36</v>
      </c>
      <c r="BT92">
        <v>9.14</v>
      </c>
      <c r="BU92">
        <v>6.33</v>
      </c>
      <c r="BV92">
        <v>0.52</v>
      </c>
      <c r="BW92">
        <v>4.09</v>
      </c>
      <c r="BX92">
        <v>2.2599999999999998</v>
      </c>
      <c r="BY92">
        <v>3.94</v>
      </c>
      <c r="BZ92">
        <v>1.61</v>
      </c>
      <c r="CA92">
        <v>1.3</v>
      </c>
      <c r="CB92">
        <v>6.32</v>
      </c>
      <c r="CC92">
        <v>1.36</v>
      </c>
      <c r="CD92">
        <v>0.93</v>
      </c>
      <c r="CE92">
        <v>-7.0000000000000007E-2</v>
      </c>
      <c r="CF92">
        <v>0</v>
      </c>
      <c r="CG92">
        <v>-7.0000000000000007E-2</v>
      </c>
      <c r="CH92">
        <v>-7.0000000000000007E-2</v>
      </c>
      <c r="CI92">
        <v>-0.06</v>
      </c>
      <c r="CJ92">
        <v>-7.0000000000000007E-2</v>
      </c>
      <c r="CK92">
        <v>3.78</v>
      </c>
      <c r="CL92">
        <v>0.27</v>
      </c>
      <c r="CM92">
        <v>-0.32</v>
      </c>
      <c r="CN92">
        <v>13238</v>
      </c>
      <c r="CO92">
        <v>9396</v>
      </c>
      <c r="CP92" t="s">
        <v>793</v>
      </c>
      <c r="CQ92">
        <v>-177.82</v>
      </c>
      <c r="CR92">
        <v>7.42</v>
      </c>
      <c r="CS92">
        <v>2.59</v>
      </c>
      <c r="CT92">
        <v>121.17</v>
      </c>
      <c r="CU92">
        <v>23.65</v>
      </c>
      <c r="CV92">
        <v>0.12</v>
      </c>
      <c r="CW92" t="s">
        <v>175</v>
      </c>
      <c r="CX92">
        <v>6.74</v>
      </c>
      <c r="CY92">
        <v>3.43</v>
      </c>
      <c r="CZ92">
        <v>2.06</v>
      </c>
      <c r="DA92">
        <v>0.14000000000000001</v>
      </c>
      <c r="DB92">
        <v>72.349999999999994</v>
      </c>
      <c r="DC92" t="s">
        <v>794</v>
      </c>
      <c r="DD92">
        <v>31.45</v>
      </c>
      <c r="DE92">
        <v>-5.25</v>
      </c>
      <c r="DF92">
        <v>-5</v>
      </c>
      <c r="DG92">
        <v>0.09</v>
      </c>
      <c r="DH92">
        <v>791</v>
      </c>
      <c r="DI92">
        <v>300786</v>
      </c>
      <c r="DJ92" t="s">
        <v>119</v>
      </c>
      <c r="DK92" t="s">
        <v>119</v>
      </c>
      <c r="DL92" t="s">
        <v>119</v>
      </c>
    </row>
    <row r="93" spans="1:116">
      <c r="A93" t="str">
        <f>"300801"</f>
        <v>300801</v>
      </c>
      <c r="B93" t="s">
        <v>795</v>
      </c>
      <c r="C93">
        <v>0.95</v>
      </c>
      <c r="D93">
        <v>15.93</v>
      </c>
      <c r="E93">
        <v>0.15</v>
      </c>
      <c r="F93">
        <v>15.91</v>
      </c>
      <c r="G93">
        <v>15.93</v>
      </c>
      <c r="H93">
        <v>5253</v>
      </c>
      <c r="I93">
        <v>139</v>
      </c>
      <c r="J93">
        <v>0.13</v>
      </c>
      <c r="K93">
        <v>0.39</v>
      </c>
      <c r="L93">
        <v>15.87</v>
      </c>
      <c r="M93">
        <v>16</v>
      </c>
      <c r="N93">
        <v>15.85</v>
      </c>
      <c r="O93">
        <v>15.78</v>
      </c>
      <c r="P93">
        <v>28.85</v>
      </c>
      <c r="Q93">
        <v>836.19</v>
      </c>
      <c r="R93">
        <v>0.73</v>
      </c>
      <c r="S93" t="s">
        <v>625</v>
      </c>
      <c r="T93" t="s">
        <v>137</v>
      </c>
      <c r="U93">
        <v>0.95</v>
      </c>
      <c r="V93">
        <v>15.92</v>
      </c>
      <c r="W93">
        <v>2881</v>
      </c>
      <c r="X93">
        <v>2372</v>
      </c>
      <c r="Y93">
        <v>1.21</v>
      </c>
      <c r="Z93">
        <v>14</v>
      </c>
      <c r="AA93">
        <v>44</v>
      </c>
      <c r="AB93" t="s">
        <v>119</v>
      </c>
      <c r="AC93">
        <v>3.97</v>
      </c>
      <c r="AD93">
        <v>0</v>
      </c>
      <c r="AE93" t="s">
        <v>119</v>
      </c>
      <c r="AF93" t="s">
        <v>119</v>
      </c>
      <c r="AG93">
        <v>1.35</v>
      </c>
      <c r="AH93" t="s">
        <v>796</v>
      </c>
      <c r="AI93" t="s">
        <v>797</v>
      </c>
      <c r="AJ93">
        <v>0.9</v>
      </c>
      <c r="AK93">
        <v>579</v>
      </c>
      <c r="AL93">
        <v>9</v>
      </c>
      <c r="AM93">
        <v>6.9999999999999999E-4</v>
      </c>
      <c r="AN93">
        <v>2</v>
      </c>
      <c r="AO93">
        <v>0.64</v>
      </c>
      <c r="AP93">
        <v>0.12</v>
      </c>
      <c r="AQ93">
        <v>-0.44</v>
      </c>
      <c r="AR93">
        <v>-2.8</v>
      </c>
      <c r="AS93">
        <v>-23.08</v>
      </c>
      <c r="AT93">
        <v>0</v>
      </c>
      <c r="AU93">
        <v>0.59</v>
      </c>
      <c r="AV93" t="s">
        <v>798</v>
      </c>
      <c r="AW93">
        <v>15.89</v>
      </c>
      <c r="AX93">
        <v>8.67</v>
      </c>
      <c r="AY93">
        <v>0.65</v>
      </c>
      <c r="AZ93" t="s">
        <v>141</v>
      </c>
      <c r="BA93">
        <v>7</v>
      </c>
      <c r="BB93">
        <v>9</v>
      </c>
      <c r="BC93">
        <v>13</v>
      </c>
      <c r="BD93">
        <v>0.56999999999999995</v>
      </c>
      <c r="BE93">
        <v>1.39</v>
      </c>
      <c r="BF93">
        <v>0.44</v>
      </c>
      <c r="BG93">
        <v>0.89</v>
      </c>
      <c r="BH93">
        <v>0.38</v>
      </c>
      <c r="BI93">
        <v>-0.44</v>
      </c>
      <c r="BJ93">
        <v>0.5</v>
      </c>
      <c r="BK93">
        <v>20230921</v>
      </c>
      <c r="BL93">
        <v>20191128</v>
      </c>
      <c r="BM93">
        <v>2.1800000000000002</v>
      </c>
      <c r="BN93" t="s">
        <v>119</v>
      </c>
      <c r="BO93" t="s">
        <v>119</v>
      </c>
      <c r="BP93">
        <v>27.04</v>
      </c>
      <c r="BQ93">
        <v>22.93</v>
      </c>
      <c r="BR93" t="s">
        <v>119</v>
      </c>
      <c r="BS93">
        <v>15.18</v>
      </c>
      <c r="BT93">
        <v>12.61</v>
      </c>
      <c r="BU93">
        <v>4.47</v>
      </c>
      <c r="BV93">
        <v>1.05</v>
      </c>
      <c r="BW93">
        <v>2.74</v>
      </c>
      <c r="BX93">
        <v>5.03</v>
      </c>
      <c r="BY93">
        <v>1.48</v>
      </c>
      <c r="BZ93">
        <v>2.48</v>
      </c>
      <c r="CA93">
        <v>0.18</v>
      </c>
      <c r="CB93">
        <v>10.26</v>
      </c>
      <c r="CC93">
        <v>10.42</v>
      </c>
      <c r="CD93">
        <v>8.76</v>
      </c>
      <c r="CE93">
        <v>0.78</v>
      </c>
      <c r="CF93">
        <v>0.03</v>
      </c>
      <c r="CG93">
        <v>0.77</v>
      </c>
      <c r="CH93">
        <v>0.6</v>
      </c>
      <c r="CI93">
        <v>0.6</v>
      </c>
      <c r="CJ93">
        <v>0.51</v>
      </c>
      <c r="CK93">
        <v>10.54</v>
      </c>
      <c r="CL93">
        <v>1.06</v>
      </c>
      <c r="CM93">
        <v>-0.55000000000000004</v>
      </c>
      <c r="CN93">
        <v>14797</v>
      </c>
      <c r="CO93">
        <v>5998</v>
      </c>
      <c r="CP93" t="s">
        <v>799</v>
      </c>
      <c r="CQ93">
        <v>-74.98</v>
      </c>
      <c r="CR93">
        <v>-26.25</v>
      </c>
      <c r="CS93">
        <v>1.52</v>
      </c>
      <c r="CT93">
        <v>32.92</v>
      </c>
      <c r="CU93">
        <v>3.34</v>
      </c>
      <c r="CV93">
        <v>2.92</v>
      </c>
      <c r="CW93" t="s">
        <v>427</v>
      </c>
      <c r="CX93">
        <v>10.5</v>
      </c>
      <c r="CY93">
        <v>4.7</v>
      </c>
      <c r="CZ93">
        <v>4.82</v>
      </c>
      <c r="DA93">
        <v>0.48</v>
      </c>
      <c r="DB93">
        <v>84.82</v>
      </c>
      <c r="DC93" t="s">
        <v>800</v>
      </c>
      <c r="DD93">
        <v>15.96</v>
      </c>
      <c r="DE93">
        <v>7.52</v>
      </c>
      <c r="DF93">
        <v>5.79</v>
      </c>
      <c r="DG93">
        <v>0.35</v>
      </c>
      <c r="DH93">
        <v>875</v>
      </c>
      <c r="DI93">
        <v>300801</v>
      </c>
      <c r="DJ93" t="s">
        <v>119</v>
      </c>
      <c r="DK93" t="s">
        <v>119</v>
      </c>
      <c r="DL93" t="s">
        <v>119</v>
      </c>
    </row>
    <row r="94" spans="1:116">
      <c r="A94" t="str">
        <f>"300867"</f>
        <v>300867</v>
      </c>
      <c r="B94" t="s">
        <v>801</v>
      </c>
      <c r="C94">
        <v>0.37</v>
      </c>
      <c r="D94">
        <v>16.2</v>
      </c>
      <c r="E94">
        <v>0.06</v>
      </c>
      <c r="F94">
        <v>16.190000000000001</v>
      </c>
      <c r="G94">
        <v>16.2</v>
      </c>
      <c r="H94">
        <v>10619</v>
      </c>
      <c r="I94">
        <v>196</v>
      </c>
      <c r="J94">
        <v>0.12</v>
      </c>
      <c r="K94">
        <v>0.55000000000000004</v>
      </c>
      <c r="L94">
        <v>16.190000000000001</v>
      </c>
      <c r="M94">
        <v>16.239999999999998</v>
      </c>
      <c r="N94">
        <v>16.14</v>
      </c>
      <c r="O94">
        <v>16.14</v>
      </c>
      <c r="P94">
        <v>23.62</v>
      </c>
      <c r="Q94">
        <v>1718.82</v>
      </c>
      <c r="R94">
        <v>0.84</v>
      </c>
      <c r="S94" t="s">
        <v>802</v>
      </c>
      <c r="T94" t="s">
        <v>559</v>
      </c>
      <c r="U94">
        <v>0.62</v>
      </c>
      <c r="V94">
        <v>16.190000000000001</v>
      </c>
      <c r="W94">
        <v>5994</v>
      </c>
      <c r="X94">
        <v>4625</v>
      </c>
      <c r="Y94">
        <v>1.3</v>
      </c>
      <c r="Z94">
        <v>10</v>
      </c>
      <c r="AA94">
        <v>143</v>
      </c>
      <c r="AB94" t="s">
        <v>119</v>
      </c>
      <c r="AC94">
        <v>1.62</v>
      </c>
      <c r="AD94">
        <v>0</v>
      </c>
      <c r="AE94" t="s">
        <v>119</v>
      </c>
      <c r="AF94" t="s">
        <v>119</v>
      </c>
      <c r="AG94">
        <v>1.92</v>
      </c>
      <c r="AH94" t="s">
        <v>803</v>
      </c>
      <c r="AI94" t="s">
        <v>804</v>
      </c>
      <c r="AJ94">
        <v>0.32</v>
      </c>
      <c r="AK94">
        <v>710</v>
      </c>
      <c r="AL94">
        <v>15</v>
      </c>
      <c r="AM94">
        <v>8.0000000000000004E-4</v>
      </c>
      <c r="AN94">
        <v>2</v>
      </c>
      <c r="AO94">
        <v>0.5</v>
      </c>
      <c r="AP94">
        <v>0.37</v>
      </c>
      <c r="AQ94">
        <v>-3.97</v>
      </c>
      <c r="AR94">
        <v>-6.36</v>
      </c>
      <c r="AS94">
        <v>-4.4800000000000004</v>
      </c>
      <c r="AT94">
        <v>0</v>
      </c>
      <c r="AU94">
        <v>0.69</v>
      </c>
      <c r="AV94" t="s">
        <v>505</v>
      </c>
      <c r="AW94">
        <v>28.66</v>
      </c>
      <c r="AX94">
        <v>24.34</v>
      </c>
      <c r="AY94">
        <v>0.36</v>
      </c>
      <c r="AZ94" t="s">
        <v>141</v>
      </c>
      <c r="BA94">
        <v>7</v>
      </c>
      <c r="BB94">
        <v>13</v>
      </c>
      <c r="BC94">
        <v>13</v>
      </c>
      <c r="BD94">
        <v>0.31</v>
      </c>
      <c r="BE94">
        <v>0.62</v>
      </c>
      <c r="BF94">
        <v>0</v>
      </c>
      <c r="BG94">
        <v>0.31</v>
      </c>
      <c r="BH94">
        <v>0.06</v>
      </c>
      <c r="BI94">
        <v>-0.25</v>
      </c>
      <c r="BJ94">
        <v>0.37</v>
      </c>
      <c r="BK94">
        <v>20230911</v>
      </c>
      <c r="BL94">
        <v>20200824</v>
      </c>
      <c r="BM94">
        <v>2.72</v>
      </c>
      <c r="BN94" t="s">
        <v>119</v>
      </c>
      <c r="BO94" t="s">
        <v>119</v>
      </c>
      <c r="BP94">
        <v>83.54</v>
      </c>
      <c r="BQ94">
        <v>34.39</v>
      </c>
      <c r="BR94">
        <v>0.04</v>
      </c>
      <c r="BS94">
        <v>58.78</v>
      </c>
      <c r="BT94">
        <v>15.26</v>
      </c>
      <c r="BU94">
        <v>5.18</v>
      </c>
      <c r="BV94">
        <v>56.1</v>
      </c>
      <c r="BW94">
        <v>13.18</v>
      </c>
      <c r="BX94">
        <v>0.78</v>
      </c>
      <c r="BY94">
        <v>0.6</v>
      </c>
      <c r="BZ94">
        <v>10.74</v>
      </c>
      <c r="CA94" t="s">
        <v>119</v>
      </c>
      <c r="CB94">
        <v>14.13</v>
      </c>
      <c r="CC94">
        <v>8.1999999999999993</v>
      </c>
      <c r="CD94">
        <v>5.28</v>
      </c>
      <c r="CE94">
        <v>1.28</v>
      </c>
      <c r="CF94">
        <v>0.01</v>
      </c>
      <c r="CG94">
        <v>1.28</v>
      </c>
      <c r="CH94">
        <v>0.93</v>
      </c>
      <c r="CI94">
        <v>0.93</v>
      </c>
      <c r="CJ94">
        <v>0.81</v>
      </c>
      <c r="CK94">
        <v>16.73</v>
      </c>
      <c r="CL94">
        <v>1.17</v>
      </c>
      <c r="CM94">
        <v>-2.84</v>
      </c>
      <c r="CN94">
        <v>23446</v>
      </c>
      <c r="CO94">
        <v>6578</v>
      </c>
      <c r="CP94" t="s">
        <v>805</v>
      </c>
      <c r="CQ94">
        <v>-22.56</v>
      </c>
      <c r="CR94">
        <v>-10.18</v>
      </c>
      <c r="CS94">
        <v>1.28</v>
      </c>
      <c r="CT94">
        <v>37.630000000000003</v>
      </c>
      <c r="CU94">
        <v>5.37</v>
      </c>
      <c r="CV94">
        <v>0.43</v>
      </c>
      <c r="CW94" t="s">
        <v>806</v>
      </c>
      <c r="CX94">
        <v>12.66</v>
      </c>
      <c r="CY94">
        <v>5.2</v>
      </c>
      <c r="CZ94">
        <v>6.16</v>
      </c>
      <c r="DA94">
        <v>0.43</v>
      </c>
      <c r="DB94">
        <v>41.17</v>
      </c>
      <c r="DC94" t="s">
        <v>807</v>
      </c>
      <c r="DD94">
        <v>35.57</v>
      </c>
      <c r="DE94">
        <v>15.66</v>
      </c>
      <c r="DF94">
        <v>11.33</v>
      </c>
      <c r="DG94">
        <v>0.09</v>
      </c>
      <c r="DH94">
        <v>1398</v>
      </c>
      <c r="DI94">
        <v>300867</v>
      </c>
      <c r="DJ94" t="s">
        <v>119</v>
      </c>
      <c r="DK94" t="s">
        <v>119</v>
      </c>
      <c r="DL94" t="s">
        <v>119</v>
      </c>
    </row>
    <row r="95" spans="1:116">
      <c r="A95" t="str">
        <f>"300881"</f>
        <v>300881</v>
      </c>
      <c r="B95" t="s">
        <v>808</v>
      </c>
      <c r="C95">
        <v>0.53</v>
      </c>
      <c r="D95">
        <v>30.33</v>
      </c>
      <c r="E95">
        <v>0.16</v>
      </c>
      <c r="F95">
        <v>30.32</v>
      </c>
      <c r="G95">
        <v>30.33</v>
      </c>
      <c r="H95">
        <v>6639</v>
      </c>
      <c r="I95">
        <v>276</v>
      </c>
      <c r="J95">
        <v>0.03</v>
      </c>
      <c r="K95">
        <v>0.6</v>
      </c>
      <c r="L95">
        <v>30.19</v>
      </c>
      <c r="M95">
        <v>30.47</v>
      </c>
      <c r="N95">
        <v>30.01</v>
      </c>
      <c r="O95">
        <v>30.17</v>
      </c>
      <c r="P95">
        <v>32.44</v>
      </c>
      <c r="Q95">
        <v>2011.11</v>
      </c>
      <c r="R95">
        <v>0.66</v>
      </c>
      <c r="S95" t="s">
        <v>809</v>
      </c>
      <c r="T95" t="s">
        <v>154</v>
      </c>
      <c r="U95">
        <v>1.52</v>
      </c>
      <c r="V95">
        <v>30.29</v>
      </c>
      <c r="W95">
        <v>3064</v>
      </c>
      <c r="X95">
        <v>3575</v>
      </c>
      <c r="Y95">
        <v>0.86</v>
      </c>
      <c r="Z95">
        <v>22</v>
      </c>
      <c r="AA95">
        <v>33</v>
      </c>
      <c r="AB95" t="s">
        <v>119</v>
      </c>
      <c r="AC95">
        <v>1.51</v>
      </c>
      <c r="AD95">
        <v>0</v>
      </c>
      <c r="AE95" t="s">
        <v>119</v>
      </c>
      <c r="AF95" t="s">
        <v>119</v>
      </c>
      <c r="AG95">
        <v>1.1000000000000001</v>
      </c>
      <c r="AH95" t="s">
        <v>810</v>
      </c>
      <c r="AI95" t="s">
        <v>810</v>
      </c>
      <c r="AJ95">
        <v>0.48</v>
      </c>
      <c r="AK95">
        <v>1058</v>
      </c>
      <c r="AL95">
        <v>6</v>
      </c>
      <c r="AM95">
        <v>5.9999999999999995E-4</v>
      </c>
      <c r="AN95">
        <v>2</v>
      </c>
      <c r="AO95">
        <v>1.65</v>
      </c>
      <c r="AP95">
        <v>1.1000000000000001</v>
      </c>
      <c r="AQ95">
        <v>-1.05</v>
      </c>
      <c r="AR95">
        <v>-8</v>
      </c>
      <c r="AS95">
        <v>5.13</v>
      </c>
      <c r="AT95">
        <v>2</v>
      </c>
      <c r="AU95">
        <v>2.2799999999999998</v>
      </c>
      <c r="AV95" t="s">
        <v>811</v>
      </c>
      <c r="AW95">
        <v>34.49</v>
      </c>
      <c r="AX95">
        <v>45.18</v>
      </c>
      <c r="AY95">
        <v>1.22</v>
      </c>
      <c r="AZ95" t="s">
        <v>165</v>
      </c>
      <c r="BA95">
        <v>7</v>
      </c>
      <c r="BB95">
        <v>10</v>
      </c>
      <c r="BC95">
        <v>10</v>
      </c>
      <c r="BD95">
        <v>7.0000000000000007E-2</v>
      </c>
      <c r="BE95">
        <v>0.99</v>
      </c>
      <c r="BF95">
        <v>-0.53</v>
      </c>
      <c r="BG95">
        <v>0.4</v>
      </c>
      <c r="BH95">
        <v>0.46</v>
      </c>
      <c r="BI95">
        <v>-0.46</v>
      </c>
      <c r="BJ95">
        <v>1.07</v>
      </c>
      <c r="BK95">
        <v>20230912</v>
      </c>
      <c r="BL95">
        <v>20200901</v>
      </c>
      <c r="BM95">
        <v>1.1000000000000001</v>
      </c>
      <c r="BN95" t="s">
        <v>119</v>
      </c>
      <c r="BO95" t="s">
        <v>119</v>
      </c>
      <c r="BP95">
        <v>17.7</v>
      </c>
      <c r="BQ95">
        <v>8.5399999999999991</v>
      </c>
      <c r="BR95" t="s">
        <v>119</v>
      </c>
      <c r="BS95">
        <v>51.72</v>
      </c>
      <c r="BT95">
        <v>14.2</v>
      </c>
      <c r="BU95">
        <v>1.43</v>
      </c>
      <c r="BV95">
        <v>0.56000000000000005</v>
      </c>
      <c r="BW95">
        <v>9.14</v>
      </c>
      <c r="BX95">
        <v>4.0999999999999996</v>
      </c>
      <c r="BY95">
        <v>3.92</v>
      </c>
      <c r="BZ95">
        <v>3.57</v>
      </c>
      <c r="CA95">
        <v>0.09</v>
      </c>
      <c r="CB95">
        <v>4.32</v>
      </c>
      <c r="CC95">
        <v>7.18</v>
      </c>
      <c r="CD95">
        <v>6.09</v>
      </c>
      <c r="CE95">
        <v>0.55000000000000004</v>
      </c>
      <c r="CF95">
        <v>-0.03</v>
      </c>
      <c r="CG95">
        <v>0.54</v>
      </c>
      <c r="CH95">
        <v>0.51</v>
      </c>
      <c r="CI95">
        <v>0.51</v>
      </c>
      <c r="CJ95">
        <v>0.51</v>
      </c>
      <c r="CK95">
        <v>2.78</v>
      </c>
      <c r="CL95">
        <v>0.14000000000000001</v>
      </c>
      <c r="CM95">
        <v>0.28000000000000003</v>
      </c>
      <c r="CN95">
        <v>7021</v>
      </c>
      <c r="CO95">
        <v>4152</v>
      </c>
      <c r="CP95" t="s">
        <v>812</v>
      </c>
      <c r="CQ95">
        <v>79.45</v>
      </c>
      <c r="CR95">
        <v>24.96</v>
      </c>
      <c r="CS95">
        <v>3.9</v>
      </c>
      <c r="CT95">
        <v>239.1</v>
      </c>
      <c r="CU95">
        <v>4.6500000000000004</v>
      </c>
      <c r="CV95">
        <v>1.08</v>
      </c>
      <c r="CW95" t="s">
        <v>813</v>
      </c>
      <c r="CX95">
        <v>7.77</v>
      </c>
      <c r="CY95">
        <v>3.93</v>
      </c>
      <c r="CZ95">
        <v>2.5299999999999998</v>
      </c>
      <c r="DA95">
        <v>0.13</v>
      </c>
      <c r="DB95">
        <v>48.28</v>
      </c>
      <c r="DC95" t="s">
        <v>814</v>
      </c>
      <c r="DD95">
        <v>15.13</v>
      </c>
      <c r="DE95">
        <v>7.63</v>
      </c>
      <c r="DF95">
        <v>7.16</v>
      </c>
      <c r="DG95">
        <v>0.26</v>
      </c>
      <c r="DH95">
        <v>583</v>
      </c>
      <c r="DI95">
        <v>300881</v>
      </c>
      <c r="DJ95" t="s">
        <v>119</v>
      </c>
      <c r="DK95" t="s">
        <v>119</v>
      </c>
      <c r="DL95" t="s">
        <v>119</v>
      </c>
    </row>
    <row r="96" spans="1:116">
      <c r="A96" t="str">
        <f>"300943"</f>
        <v>300943</v>
      </c>
      <c r="B96" t="s">
        <v>815</v>
      </c>
      <c r="C96">
        <v>0.62</v>
      </c>
      <c r="D96">
        <v>14.59</v>
      </c>
      <c r="E96">
        <v>0.09</v>
      </c>
      <c r="F96">
        <v>14.58</v>
      </c>
      <c r="G96">
        <v>14.59</v>
      </c>
      <c r="H96">
        <v>10445</v>
      </c>
      <c r="I96">
        <v>303</v>
      </c>
      <c r="J96">
        <v>-0.06</v>
      </c>
      <c r="K96">
        <v>1.04</v>
      </c>
      <c r="L96">
        <v>14.52</v>
      </c>
      <c r="M96">
        <v>14.7</v>
      </c>
      <c r="N96">
        <v>14.5</v>
      </c>
      <c r="O96">
        <v>14.5</v>
      </c>
      <c r="P96">
        <v>32.020000000000003</v>
      </c>
      <c r="Q96">
        <v>1527.21</v>
      </c>
      <c r="R96">
        <v>0.61</v>
      </c>
      <c r="S96" t="s">
        <v>484</v>
      </c>
      <c r="T96" t="s">
        <v>324</v>
      </c>
      <c r="U96">
        <v>1.38</v>
      </c>
      <c r="V96">
        <v>14.62</v>
      </c>
      <c r="W96">
        <v>4415</v>
      </c>
      <c r="X96">
        <v>6030</v>
      </c>
      <c r="Y96">
        <v>0.73</v>
      </c>
      <c r="Z96">
        <v>95</v>
      </c>
      <c r="AA96">
        <v>570</v>
      </c>
      <c r="AB96" t="s">
        <v>119</v>
      </c>
      <c r="AC96">
        <v>1.74</v>
      </c>
      <c r="AD96">
        <v>0</v>
      </c>
      <c r="AE96" t="s">
        <v>119</v>
      </c>
      <c r="AF96" t="s">
        <v>119</v>
      </c>
      <c r="AG96">
        <v>1.01</v>
      </c>
      <c r="AH96" t="s">
        <v>816</v>
      </c>
      <c r="AI96" t="s">
        <v>817</v>
      </c>
      <c r="AJ96">
        <v>0.56999999999999995</v>
      </c>
      <c r="AK96">
        <v>885</v>
      </c>
      <c r="AL96">
        <v>12</v>
      </c>
      <c r="AM96">
        <v>1.1999999999999999E-3</v>
      </c>
      <c r="AN96">
        <v>3</v>
      </c>
      <c r="AO96">
        <v>0.42</v>
      </c>
      <c r="AP96">
        <v>1.82</v>
      </c>
      <c r="AQ96">
        <v>-2.86</v>
      </c>
      <c r="AR96">
        <v>-11.95</v>
      </c>
      <c r="AS96">
        <v>22.4</v>
      </c>
      <c r="AT96">
        <v>0</v>
      </c>
      <c r="AU96">
        <v>1.04</v>
      </c>
      <c r="AV96" t="s">
        <v>816</v>
      </c>
      <c r="AW96">
        <v>31.26</v>
      </c>
      <c r="AX96">
        <v>39.229999999999997</v>
      </c>
      <c r="AY96">
        <v>1.08</v>
      </c>
      <c r="AZ96" t="s">
        <v>141</v>
      </c>
      <c r="BA96">
        <v>9</v>
      </c>
      <c r="BB96">
        <v>1</v>
      </c>
      <c r="BC96">
        <v>1</v>
      </c>
      <c r="BD96">
        <v>0.14000000000000001</v>
      </c>
      <c r="BE96">
        <v>1.38</v>
      </c>
      <c r="BF96">
        <v>0</v>
      </c>
      <c r="BG96">
        <v>0.83</v>
      </c>
      <c r="BH96">
        <v>0.48</v>
      </c>
      <c r="BI96">
        <v>-0.75</v>
      </c>
      <c r="BJ96">
        <v>0.62</v>
      </c>
      <c r="BK96">
        <v>20230829</v>
      </c>
      <c r="BL96">
        <v>20210210</v>
      </c>
      <c r="BM96">
        <v>2.04</v>
      </c>
      <c r="BN96" t="s">
        <v>119</v>
      </c>
      <c r="BO96" t="s">
        <v>119</v>
      </c>
      <c r="BP96">
        <v>12.27</v>
      </c>
      <c r="BQ96">
        <v>9.19</v>
      </c>
      <c r="BR96">
        <v>0.13</v>
      </c>
      <c r="BS96">
        <v>23.99</v>
      </c>
      <c r="BT96">
        <v>9.01</v>
      </c>
      <c r="BU96">
        <v>0.96</v>
      </c>
      <c r="BV96">
        <v>1</v>
      </c>
      <c r="BW96">
        <v>2.94</v>
      </c>
      <c r="BX96">
        <v>4.67</v>
      </c>
      <c r="BY96">
        <v>0.97</v>
      </c>
      <c r="BZ96">
        <v>1.63</v>
      </c>
      <c r="CA96">
        <v>0.04</v>
      </c>
      <c r="CB96">
        <v>2.33</v>
      </c>
      <c r="CC96">
        <v>2.21</v>
      </c>
      <c r="CD96">
        <v>1.67</v>
      </c>
      <c r="CE96">
        <v>0.51</v>
      </c>
      <c r="CF96">
        <v>0.06</v>
      </c>
      <c r="CG96">
        <v>0.51</v>
      </c>
      <c r="CH96">
        <v>0.45</v>
      </c>
      <c r="CI96">
        <v>0.46</v>
      </c>
      <c r="CJ96">
        <v>0.2</v>
      </c>
      <c r="CK96">
        <v>4.2</v>
      </c>
      <c r="CL96">
        <v>-0.31</v>
      </c>
      <c r="CM96">
        <v>-0.6</v>
      </c>
      <c r="CN96">
        <v>19956</v>
      </c>
      <c r="CO96">
        <v>5053</v>
      </c>
      <c r="CP96" t="s">
        <v>818</v>
      </c>
      <c r="CQ96">
        <v>70.510000000000005</v>
      </c>
      <c r="CR96">
        <v>-7.75</v>
      </c>
      <c r="CS96">
        <v>3.24</v>
      </c>
      <c r="CT96">
        <v>-96.72</v>
      </c>
      <c r="CU96">
        <v>13.44</v>
      </c>
      <c r="CV96">
        <v>1.03</v>
      </c>
      <c r="CW96" t="s">
        <v>313</v>
      </c>
      <c r="CX96">
        <v>4.51</v>
      </c>
      <c r="CY96">
        <v>1.1399999999999999</v>
      </c>
      <c r="CZ96">
        <v>2.06</v>
      </c>
      <c r="DA96">
        <v>-0.15</v>
      </c>
      <c r="DB96">
        <v>74.91</v>
      </c>
      <c r="DC96" t="s">
        <v>819</v>
      </c>
      <c r="DD96">
        <v>24.3</v>
      </c>
      <c r="DE96">
        <v>23.12</v>
      </c>
      <c r="DF96">
        <v>20.239999999999998</v>
      </c>
      <c r="DG96">
        <v>0.13</v>
      </c>
      <c r="DH96">
        <v>586</v>
      </c>
      <c r="DI96">
        <v>300943</v>
      </c>
      <c r="DJ96" t="s">
        <v>119</v>
      </c>
      <c r="DK96" t="s">
        <v>119</v>
      </c>
      <c r="DL96" t="s">
        <v>119</v>
      </c>
    </row>
    <row r="97" spans="1:116">
      <c r="A97" t="str">
        <f>"300950"</f>
        <v>300950</v>
      </c>
      <c r="B97" t="s">
        <v>820</v>
      </c>
      <c r="C97">
        <v>1.68</v>
      </c>
      <c r="D97">
        <v>18.11</v>
      </c>
      <c r="E97">
        <v>0.3</v>
      </c>
      <c r="F97">
        <v>18.100000000000001</v>
      </c>
      <c r="G97">
        <v>18.11</v>
      </c>
      <c r="H97">
        <v>13713</v>
      </c>
      <c r="I97">
        <v>552</v>
      </c>
      <c r="J97">
        <v>0.06</v>
      </c>
      <c r="K97">
        <v>2.29</v>
      </c>
      <c r="L97">
        <v>17.809999999999999</v>
      </c>
      <c r="M97">
        <v>18.18</v>
      </c>
      <c r="N97">
        <v>17.809999999999999</v>
      </c>
      <c r="O97">
        <v>17.809999999999999</v>
      </c>
      <c r="P97">
        <v>43.36</v>
      </c>
      <c r="Q97">
        <v>2478.62</v>
      </c>
      <c r="R97">
        <v>1.34</v>
      </c>
      <c r="S97" t="s">
        <v>476</v>
      </c>
      <c r="T97" t="s">
        <v>137</v>
      </c>
      <c r="U97">
        <v>2.08</v>
      </c>
      <c r="V97">
        <v>18.07</v>
      </c>
      <c r="W97">
        <v>6274</v>
      </c>
      <c r="X97">
        <v>7439</v>
      </c>
      <c r="Y97">
        <v>0.84</v>
      </c>
      <c r="Z97">
        <v>171</v>
      </c>
      <c r="AA97">
        <v>21</v>
      </c>
      <c r="AB97" t="s">
        <v>119</v>
      </c>
      <c r="AC97">
        <v>6.95</v>
      </c>
      <c r="AD97">
        <v>0.01</v>
      </c>
      <c r="AE97" t="s">
        <v>119</v>
      </c>
      <c r="AF97" t="s">
        <v>119</v>
      </c>
      <c r="AG97">
        <v>0.6</v>
      </c>
      <c r="AH97" t="s">
        <v>821</v>
      </c>
      <c r="AI97" t="s">
        <v>822</v>
      </c>
      <c r="AJ97">
        <v>1.63</v>
      </c>
      <c r="AK97">
        <v>963</v>
      </c>
      <c r="AL97">
        <v>14</v>
      </c>
      <c r="AM97">
        <v>2.3999999999999998E-3</v>
      </c>
      <c r="AN97">
        <v>3</v>
      </c>
      <c r="AO97">
        <v>0.39</v>
      </c>
      <c r="AP97">
        <v>2.95</v>
      </c>
      <c r="AQ97">
        <v>-3.73</v>
      </c>
      <c r="AR97">
        <v>-17.23</v>
      </c>
      <c r="AS97">
        <v>4.62</v>
      </c>
      <c r="AT97">
        <v>0</v>
      </c>
      <c r="AU97">
        <v>2.29</v>
      </c>
      <c r="AV97" t="s">
        <v>821</v>
      </c>
      <c r="AW97">
        <v>36.6</v>
      </c>
      <c r="AX97">
        <v>40.75</v>
      </c>
      <c r="AY97">
        <v>0.83</v>
      </c>
      <c r="AZ97" t="s">
        <v>207</v>
      </c>
      <c r="BA97">
        <v>9</v>
      </c>
      <c r="BB97">
        <v>1</v>
      </c>
      <c r="BC97">
        <v>9</v>
      </c>
      <c r="BD97">
        <v>0</v>
      </c>
      <c r="BE97">
        <v>2.08</v>
      </c>
      <c r="BF97">
        <v>0</v>
      </c>
      <c r="BG97">
        <v>1.46</v>
      </c>
      <c r="BH97">
        <v>1.68</v>
      </c>
      <c r="BI97">
        <v>-0.39</v>
      </c>
      <c r="BJ97">
        <v>1.68</v>
      </c>
      <c r="BK97">
        <v>20230922</v>
      </c>
      <c r="BL97">
        <v>20210303</v>
      </c>
      <c r="BM97">
        <v>1.5</v>
      </c>
      <c r="BN97" t="s">
        <v>119</v>
      </c>
      <c r="BO97" t="s">
        <v>119</v>
      </c>
      <c r="BP97">
        <v>9.36</v>
      </c>
      <c r="BQ97">
        <v>6.52</v>
      </c>
      <c r="BR97" t="s">
        <v>119</v>
      </c>
      <c r="BS97">
        <v>30.32</v>
      </c>
      <c r="BT97">
        <v>6.95</v>
      </c>
      <c r="BU97">
        <v>1.1100000000000001</v>
      </c>
      <c r="BV97">
        <v>0.33</v>
      </c>
      <c r="BW97">
        <v>2.69</v>
      </c>
      <c r="BX97">
        <v>3.7</v>
      </c>
      <c r="BY97">
        <v>1.61</v>
      </c>
      <c r="BZ97">
        <v>0.68</v>
      </c>
      <c r="CA97">
        <v>1.2</v>
      </c>
      <c r="CB97">
        <v>1.86</v>
      </c>
      <c r="CC97">
        <v>1.62</v>
      </c>
      <c r="CD97">
        <v>1.02</v>
      </c>
      <c r="CE97">
        <v>0.36</v>
      </c>
      <c r="CF97">
        <v>0.02</v>
      </c>
      <c r="CG97">
        <v>0.36</v>
      </c>
      <c r="CH97">
        <v>0.31</v>
      </c>
      <c r="CI97">
        <v>0.31</v>
      </c>
      <c r="CJ97">
        <v>0.28000000000000003</v>
      </c>
      <c r="CK97">
        <v>2.57</v>
      </c>
      <c r="CL97">
        <v>0.35</v>
      </c>
      <c r="CM97">
        <v>1.25</v>
      </c>
      <c r="CN97">
        <v>13698</v>
      </c>
      <c r="CO97">
        <v>4380</v>
      </c>
      <c r="CP97" t="s">
        <v>823</v>
      </c>
      <c r="CQ97">
        <v>31.13</v>
      </c>
      <c r="CR97">
        <v>38.17</v>
      </c>
      <c r="CS97">
        <v>4.17</v>
      </c>
      <c r="CT97">
        <v>77.52</v>
      </c>
      <c r="CU97">
        <v>16.73</v>
      </c>
      <c r="CV97">
        <v>0.56000000000000005</v>
      </c>
      <c r="CW97" t="s">
        <v>636</v>
      </c>
      <c r="CX97">
        <v>4.3499999999999996</v>
      </c>
      <c r="CY97">
        <v>1.24</v>
      </c>
      <c r="CZ97">
        <v>1.72</v>
      </c>
      <c r="DA97">
        <v>0.23</v>
      </c>
      <c r="DB97">
        <v>69.680000000000007</v>
      </c>
      <c r="DC97" t="s">
        <v>824</v>
      </c>
      <c r="DD97">
        <v>37.08</v>
      </c>
      <c r="DE97">
        <v>22.39</v>
      </c>
      <c r="DF97">
        <v>19.29</v>
      </c>
      <c r="DG97">
        <v>0.08</v>
      </c>
      <c r="DH97">
        <v>475</v>
      </c>
      <c r="DI97">
        <v>300950</v>
      </c>
      <c r="DJ97" t="s">
        <v>119</v>
      </c>
      <c r="DK97" t="s">
        <v>119</v>
      </c>
      <c r="DL97" t="s">
        <v>119</v>
      </c>
    </row>
    <row r="98" spans="1:116">
      <c r="A98" t="str">
        <f>"300985"</f>
        <v>300985</v>
      </c>
      <c r="B98" t="s">
        <v>825</v>
      </c>
      <c r="C98">
        <v>1.95</v>
      </c>
      <c r="D98">
        <v>28.24</v>
      </c>
      <c r="E98">
        <v>0.54</v>
      </c>
      <c r="F98">
        <v>28.23</v>
      </c>
      <c r="G98">
        <v>28.24</v>
      </c>
      <c r="H98">
        <v>23249</v>
      </c>
      <c r="I98">
        <v>496</v>
      </c>
      <c r="J98">
        <v>-0.17</v>
      </c>
      <c r="K98">
        <v>6.4</v>
      </c>
      <c r="L98">
        <v>28.21</v>
      </c>
      <c r="M98">
        <v>28.5</v>
      </c>
      <c r="N98">
        <v>27.82</v>
      </c>
      <c r="O98">
        <v>27.7</v>
      </c>
      <c r="P98" t="s">
        <v>119</v>
      </c>
      <c r="Q98">
        <v>6551.39</v>
      </c>
      <c r="R98">
        <v>0.69</v>
      </c>
      <c r="S98" t="s">
        <v>826</v>
      </c>
      <c r="T98" t="s">
        <v>268</v>
      </c>
      <c r="U98">
        <v>2.4500000000000002</v>
      </c>
      <c r="V98">
        <v>28.18</v>
      </c>
      <c r="W98">
        <v>12502</v>
      </c>
      <c r="X98">
        <v>10747</v>
      </c>
      <c r="Y98">
        <v>1.1599999999999999</v>
      </c>
      <c r="Z98">
        <v>55</v>
      </c>
      <c r="AA98">
        <v>5</v>
      </c>
      <c r="AB98" t="s">
        <v>119</v>
      </c>
      <c r="AC98">
        <v>12.69</v>
      </c>
      <c r="AD98">
        <v>0.01</v>
      </c>
      <c r="AE98" t="s">
        <v>119</v>
      </c>
      <c r="AF98" t="s">
        <v>119</v>
      </c>
      <c r="AG98">
        <v>0.36</v>
      </c>
      <c r="AH98" t="s">
        <v>827</v>
      </c>
      <c r="AI98" t="s">
        <v>828</v>
      </c>
      <c r="AJ98">
        <v>1.9</v>
      </c>
      <c r="AK98">
        <v>1457</v>
      </c>
      <c r="AL98">
        <v>16</v>
      </c>
      <c r="AM98">
        <v>4.4000000000000003E-3</v>
      </c>
      <c r="AN98">
        <v>1</v>
      </c>
      <c r="AO98">
        <v>-2.4300000000000002</v>
      </c>
      <c r="AP98">
        <v>2.69</v>
      </c>
      <c r="AQ98">
        <v>4.13</v>
      </c>
      <c r="AR98">
        <v>3.18</v>
      </c>
      <c r="AS98">
        <v>34.86</v>
      </c>
      <c r="AT98">
        <v>2</v>
      </c>
      <c r="AU98">
        <v>6.4</v>
      </c>
      <c r="AV98" t="s">
        <v>827</v>
      </c>
      <c r="AW98" t="s">
        <v>119</v>
      </c>
      <c r="AX98" t="s">
        <v>119</v>
      </c>
      <c r="AY98">
        <v>0.46</v>
      </c>
      <c r="AZ98" t="s">
        <v>207</v>
      </c>
      <c r="BA98">
        <v>5</v>
      </c>
      <c r="BB98">
        <v>3</v>
      </c>
      <c r="BC98">
        <v>9</v>
      </c>
      <c r="BD98">
        <v>1.84</v>
      </c>
      <c r="BE98">
        <v>2.89</v>
      </c>
      <c r="BF98">
        <v>0.43</v>
      </c>
      <c r="BG98">
        <v>1.73</v>
      </c>
      <c r="BH98">
        <v>0.11</v>
      </c>
      <c r="BI98">
        <v>-0.91</v>
      </c>
      <c r="BJ98">
        <v>1.51</v>
      </c>
      <c r="BK98">
        <v>20230829</v>
      </c>
      <c r="BL98">
        <v>20210429</v>
      </c>
      <c r="BM98">
        <v>1.33</v>
      </c>
      <c r="BN98" t="s">
        <v>119</v>
      </c>
      <c r="BO98" t="s">
        <v>119</v>
      </c>
      <c r="BP98">
        <v>19.7</v>
      </c>
      <c r="BQ98">
        <v>11.31</v>
      </c>
      <c r="BR98">
        <v>0.08</v>
      </c>
      <c r="BS98">
        <v>42.17</v>
      </c>
      <c r="BT98">
        <v>9.74</v>
      </c>
      <c r="BU98">
        <v>5.25</v>
      </c>
      <c r="BV98">
        <v>1.1599999999999999</v>
      </c>
      <c r="BW98">
        <v>4.59</v>
      </c>
      <c r="BX98">
        <v>1.25</v>
      </c>
      <c r="BY98">
        <v>4.26</v>
      </c>
      <c r="BZ98">
        <v>2.73</v>
      </c>
      <c r="CA98">
        <v>0.31</v>
      </c>
      <c r="CB98">
        <v>8.14</v>
      </c>
      <c r="CC98">
        <v>5.74</v>
      </c>
      <c r="CD98">
        <v>5.42</v>
      </c>
      <c r="CE98">
        <v>-0.39</v>
      </c>
      <c r="CF98">
        <v>-0.02</v>
      </c>
      <c r="CG98">
        <v>-0.4</v>
      </c>
      <c r="CH98">
        <v>-0.43</v>
      </c>
      <c r="CI98">
        <v>-0.43</v>
      </c>
      <c r="CJ98">
        <v>-0.43</v>
      </c>
      <c r="CK98">
        <v>1.53</v>
      </c>
      <c r="CL98">
        <v>-2.54</v>
      </c>
      <c r="CM98">
        <v>-0.26</v>
      </c>
      <c r="CN98">
        <v>12960</v>
      </c>
      <c r="CO98">
        <v>2804</v>
      </c>
      <c r="CP98" t="s">
        <v>829</v>
      </c>
      <c r="CQ98">
        <v>-1736.73</v>
      </c>
      <c r="CR98">
        <v>435.48</v>
      </c>
      <c r="CS98">
        <v>3.33</v>
      </c>
      <c r="CT98">
        <v>-14.85</v>
      </c>
      <c r="CU98">
        <v>6.56</v>
      </c>
      <c r="CV98">
        <v>0</v>
      </c>
      <c r="CW98" t="s">
        <v>545</v>
      </c>
      <c r="CX98">
        <v>8.49</v>
      </c>
      <c r="CY98">
        <v>6.11</v>
      </c>
      <c r="CZ98">
        <v>1.1499999999999999</v>
      </c>
      <c r="DA98">
        <v>-1.9</v>
      </c>
      <c r="DB98">
        <v>57.42</v>
      </c>
      <c r="DC98" t="s">
        <v>830</v>
      </c>
      <c r="DD98">
        <v>5.45</v>
      </c>
      <c r="DE98">
        <v>-6.76</v>
      </c>
      <c r="DF98">
        <v>-7.54</v>
      </c>
      <c r="DG98">
        <v>0.13</v>
      </c>
      <c r="DH98">
        <v>411</v>
      </c>
      <c r="DI98">
        <v>300985</v>
      </c>
      <c r="DJ98" t="s">
        <v>119</v>
      </c>
      <c r="DK98" t="s">
        <v>119</v>
      </c>
      <c r="DL98" t="s">
        <v>119</v>
      </c>
    </row>
    <row r="99" spans="1:116">
      <c r="A99" t="str">
        <f>"300990"</f>
        <v>300990</v>
      </c>
      <c r="B99" t="s">
        <v>831</v>
      </c>
      <c r="C99">
        <v>1.61</v>
      </c>
      <c r="D99">
        <v>42.92</v>
      </c>
      <c r="E99">
        <v>0.68</v>
      </c>
      <c r="F99">
        <v>42.92</v>
      </c>
      <c r="G99">
        <v>42.93</v>
      </c>
      <c r="H99">
        <v>22880</v>
      </c>
      <c r="I99">
        <v>298</v>
      </c>
      <c r="J99">
        <v>0.02</v>
      </c>
      <c r="K99">
        <v>5.43</v>
      </c>
      <c r="L99">
        <v>42.25</v>
      </c>
      <c r="M99">
        <v>43.28</v>
      </c>
      <c r="N99">
        <v>42.14</v>
      </c>
      <c r="O99">
        <v>42.24</v>
      </c>
      <c r="P99">
        <v>53.94</v>
      </c>
      <c r="Q99">
        <v>9783.4599999999991</v>
      </c>
      <c r="R99">
        <v>0.56999999999999995</v>
      </c>
      <c r="S99" t="s">
        <v>243</v>
      </c>
      <c r="T99" t="s">
        <v>194</v>
      </c>
      <c r="U99">
        <v>2.7</v>
      </c>
      <c r="V99">
        <v>42.76</v>
      </c>
      <c r="W99">
        <v>10792</v>
      </c>
      <c r="X99">
        <v>12088</v>
      </c>
      <c r="Y99">
        <v>0.89</v>
      </c>
      <c r="Z99">
        <v>138</v>
      </c>
      <c r="AA99">
        <v>6</v>
      </c>
      <c r="AB99" t="s">
        <v>119</v>
      </c>
      <c r="AC99">
        <v>16.059999999999999</v>
      </c>
      <c r="AD99">
        <v>0.01</v>
      </c>
      <c r="AE99" t="s">
        <v>119</v>
      </c>
      <c r="AF99" t="s">
        <v>119</v>
      </c>
      <c r="AG99">
        <v>0.42</v>
      </c>
      <c r="AH99" t="s">
        <v>832</v>
      </c>
      <c r="AI99" t="s">
        <v>833</v>
      </c>
      <c r="AJ99">
        <v>1.56</v>
      </c>
      <c r="AK99">
        <v>2043</v>
      </c>
      <c r="AL99">
        <v>11</v>
      </c>
      <c r="AM99">
        <v>2.7000000000000001E-3</v>
      </c>
      <c r="AN99">
        <v>1</v>
      </c>
      <c r="AO99">
        <v>-3.12</v>
      </c>
      <c r="AP99">
        <v>-2.48</v>
      </c>
      <c r="AQ99">
        <v>2.68</v>
      </c>
      <c r="AR99">
        <v>-14.56</v>
      </c>
      <c r="AS99">
        <v>-15.18</v>
      </c>
      <c r="AT99">
        <v>1</v>
      </c>
      <c r="AU99">
        <v>5.43</v>
      </c>
      <c r="AV99" t="s">
        <v>832</v>
      </c>
      <c r="AW99">
        <v>48.55</v>
      </c>
      <c r="AX99">
        <v>55.68</v>
      </c>
      <c r="AY99">
        <v>0.8</v>
      </c>
      <c r="AZ99" t="s">
        <v>207</v>
      </c>
      <c r="BA99">
        <v>14</v>
      </c>
      <c r="BB99">
        <v>4</v>
      </c>
      <c r="BC99">
        <v>13</v>
      </c>
      <c r="BD99">
        <v>0.02</v>
      </c>
      <c r="BE99">
        <v>2.46</v>
      </c>
      <c r="BF99">
        <v>-0.24</v>
      </c>
      <c r="BG99">
        <v>1.23</v>
      </c>
      <c r="BH99">
        <v>1.59</v>
      </c>
      <c r="BI99">
        <v>-0.83</v>
      </c>
      <c r="BJ99">
        <v>1.85</v>
      </c>
      <c r="BK99">
        <v>20230823</v>
      </c>
      <c r="BL99">
        <v>20210512</v>
      </c>
      <c r="BM99">
        <v>1.68</v>
      </c>
      <c r="BN99" t="s">
        <v>119</v>
      </c>
      <c r="BO99" t="s">
        <v>119</v>
      </c>
      <c r="BP99">
        <v>19.809999999999999</v>
      </c>
      <c r="BQ99">
        <v>16.329999999999998</v>
      </c>
      <c r="BR99" t="s">
        <v>119</v>
      </c>
      <c r="BS99">
        <v>17.57</v>
      </c>
      <c r="BT99">
        <v>13.09</v>
      </c>
      <c r="BU99">
        <v>3.93</v>
      </c>
      <c r="BV99">
        <v>1.55</v>
      </c>
      <c r="BW99">
        <v>3.11</v>
      </c>
      <c r="BX99">
        <v>2.58</v>
      </c>
      <c r="BY99">
        <v>2.76</v>
      </c>
      <c r="BZ99">
        <v>4.5599999999999996</v>
      </c>
      <c r="CA99">
        <v>7.0000000000000007E-2</v>
      </c>
      <c r="CB99">
        <v>10.72</v>
      </c>
      <c r="CC99">
        <v>7.05</v>
      </c>
      <c r="CD99">
        <v>5.18</v>
      </c>
      <c r="CE99">
        <v>0.74</v>
      </c>
      <c r="CF99">
        <v>0.06</v>
      </c>
      <c r="CG99">
        <v>0.74</v>
      </c>
      <c r="CH99">
        <v>0.67</v>
      </c>
      <c r="CI99">
        <v>0.67</v>
      </c>
      <c r="CJ99">
        <v>0.57999999999999996</v>
      </c>
      <c r="CK99">
        <v>3.37</v>
      </c>
      <c r="CL99">
        <v>-0.31</v>
      </c>
      <c r="CM99">
        <v>0.38</v>
      </c>
      <c r="CN99">
        <v>9057</v>
      </c>
      <c r="CO99">
        <v>4651</v>
      </c>
      <c r="CP99" t="s">
        <v>834</v>
      </c>
      <c r="CQ99">
        <v>38.85</v>
      </c>
      <c r="CR99">
        <v>75.650000000000006</v>
      </c>
      <c r="CS99">
        <v>4.43</v>
      </c>
      <c r="CT99">
        <v>-236.02</v>
      </c>
      <c r="CU99">
        <v>10.25</v>
      </c>
      <c r="CV99">
        <v>1.05</v>
      </c>
      <c r="CW99" t="s">
        <v>835</v>
      </c>
      <c r="CX99">
        <v>9.69</v>
      </c>
      <c r="CY99">
        <v>6.37</v>
      </c>
      <c r="CZ99">
        <v>2</v>
      </c>
      <c r="DA99">
        <v>-0.18</v>
      </c>
      <c r="DB99">
        <v>82.43</v>
      </c>
      <c r="DC99" t="s">
        <v>490</v>
      </c>
      <c r="DD99">
        <v>26.49</v>
      </c>
      <c r="DE99">
        <v>10.46</v>
      </c>
      <c r="DF99">
        <v>9.51</v>
      </c>
      <c r="DG99">
        <v>0.37</v>
      </c>
      <c r="DH99">
        <v>1451</v>
      </c>
      <c r="DI99">
        <v>300990</v>
      </c>
      <c r="DJ99" t="s">
        <v>119</v>
      </c>
      <c r="DK99" t="s">
        <v>119</v>
      </c>
      <c r="DL99" t="s">
        <v>119</v>
      </c>
    </row>
    <row r="100" spans="1:116">
      <c r="A100" t="str">
        <f>"301007"</f>
        <v>301007</v>
      </c>
      <c r="B100" t="s">
        <v>836</v>
      </c>
      <c r="C100">
        <v>0.94</v>
      </c>
      <c r="D100">
        <v>20.350000000000001</v>
      </c>
      <c r="E100">
        <v>0.19</v>
      </c>
      <c r="F100">
        <v>20.350000000000001</v>
      </c>
      <c r="G100">
        <v>20.36</v>
      </c>
      <c r="H100">
        <v>335320</v>
      </c>
      <c r="I100">
        <v>6521</v>
      </c>
      <c r="J100">
        <v>-0.62</v>
      </c>
      <c r="K100">
        <v>27.13</v>
      </c>
      <c r="L100">
        <v>19.8</v>
      </c>
      <c r="M100">
        <v>21.54</v>
      </c>
      <c r="N100">
        <v>19.8</v>
      </c>
      <c r="O100">
        <v>20.16</v>
      </c>
      <c r="P100">
        <v>64.010000000000005</v>
      </c>
      <c r="Q100">
        <v>69293.08</v>
      </c>
      <c r="R100">
        <v>0.71</v>
      </c>
      <c r="S100" t="s">
        <v>136</v>
      </c>
      <c r="T100" t="s">
        <v>252</v>
      </c>
      <c r="U100">
        <v>8.6300000000000008</v>
      </c>
      <c r="V100">
        <v>20.66</v>
      </c>
      <c r="W100">
        <v>162273</v>
      </c>
      <c r="X100">
        <v>173047</v>
      </c>
      <c r="Y100">
        <v>0.94</v>
      </c>
      <c r="Z100">
        <v>670</v>
      </c>
      <c r="AA100">
        <v>309</v>
      </c>
      <c r="AB100" t="s">
        <v>119</v>
      </c>
      <c r="AC100">
        <v>583.91</v>
      </c>
      <c r="AD100">
        <v>0.25</v>
      </c>
      <c r="AE100" t="s">
        <v>119</v>
      </c>
      <c r="AF100" t="s">
        <v>119</v>
      </c>
      <c r="AG100">
        <v>1.24</v>
      </c>
      <c r="AH100" t="s">
        <v>837</v>
      </c>
      <c r="AI100" t="s">
        <v>838</v>
      </c>
      <c r="AJ100">
        <v>0.89</v>
      </c>
      <c r="AK100">
        <v>4131</v>
      </c>
      <c r="AL100">
        <v>81</v>
      </c>
      <c r="AM100">
        <v>6.6E-3</v>
      </c>
      <c r="AN100">
        <v>1</v>
      </c>
      <c r="AO100">
        <v>-10.72</v>
      </c>
      <c r="AP100">
        <v>-6.91</v>
      </c>
      <c r="AQ100">
        <v>18.309999999999999</v>
      </c>
      <c r="AR100">
        <v>-19.25</v>
      </c>
      <c r="AS100">
        <v>89.65</v>
      </c>
      <c r="AT100">
        <v>3</v>
      </c>
      <c r="AU100">
        <v>28.42</v>
      </c>
      <c r="AV100" t="s">
        <v>839</v>
      </c>
      <c r="AW100">
        <v>65.099999999999994</v>
      </c>
      <c r="AX100">
        <v>65.89</v>
      </c>
      <c r="AY100">
        <v>0.88</v>
      </c>
      <c r="AZ100" t="s">
        <v>256</v>
      </c>
      <c r="BA100">
        <v>11</v>
      </c>
      <c r="BB100">
        <v>10</v>
      </c>
      <c r="BC100">
        <v>10</v>
      </c>
      <c r="BD100">
        <v>-1.79</v>
      </c>
      <c r="BE100">
        <v>6.85</v>
      </c>
      <c r="BF100">
        <v>-1.79</v>
      </c>
      <c r="BG100">
        <v>2.48</v>
      </c>
      <c r="BH100">
        <v>2.78</v>
      </c>
      <c r="BI100">
        <v>-5.52</v>
      </c>
      <c r="BJ100">
        <v>2.78</v>
      </c>
      <c r="BK100">
        <v>20230922</v>
      </c>
      <c r="BL100">
        <v>20210616</v>
      </c>
      <c r="BM100">
        <v>1.53</v>
      </c>
      <c r="BN100" t="s">
        <v>119</v>
      </c>
      <c r="BO100" t="s">
        <v>119</v>
      </c>
      <c r="BP100">
        <v>9.5399999999999991</v>
      </c>
      <c r="BQ100">
        <v>6.23</v>
      </c>
      <c r="BR100" t="s">
        <v>119</v>
      </c>
      <c r="BS100">
        <v>34.68</v>
      </c>
      <c r="BT100">
        <v>4.1100000000000003</v>
      </c>
      <c r="BU100">
        <v>4.3499999999999996</v>
      </c>
      <c r="BV100">
        <v>0.15</v>
      </c>
      <c r="BW100">
        <v>2.92</v>
      </c>
      <c r="BX100">
        <v>1.1100000000000001</v>
      </c>
      <c r="BY100">
        <v>1.07</v>
      </c>
      <c r="BZ100">
        <v>1.73</v>
      </c>
      <c r="CA100">
        <v>0.01</v>
      </c>
      <c r="CB100">
        <v>1.96</v>
      </c>
      <c r="CC100">
        <v>2.91</v>
      </c>
      <c r="CD100">
        <v>2.2999999999999998</v>
      </c>
      <c r="CE100">
        <v>0.26</v>
      </c>
      <c r="CF100">
        <v>0</v>
      </c>
      <c r="CG100">
        <v>0.26</v>
      </c>
      <c r="CH100">
        <v>0.24</v>
      </c>
      <c r="CI100">
        <v>0.24</v>
      </c>
      <c r="CJ100">
        <v>0.22</v>
      </c>
      <c r="CK100">
        <v>2.4700000000000002</v>
      </c>
      <c r="CL100">
        <v>0.55000000000000004</v>
      </c>
      <c r="CM100">
        <v>-0.05</v>
      </c>
      <c r="CN100">
        <v>36100</v>
      </c>
      <c r="CO100">
        <v>3268</v>
      </c>
      <c r="CP100" t="s">
        <v>840</v>
      </c>
      <c r="CQ100">
        <v>2.39</v>
      </c>
      <c r="CR100">
        <v>7.4</v>
      </c>
      <c r="CS100">
        <v>5.01</v>
      </c>
      <c r="CT100">
        <v>57.16</v>
      </c>
      <c r="CU100">
        <v>10.71</v>
      </c>
      <c r="CV100">
        <v>0.74</v>
      </c>
      <c r="CW100" t="s">
        <v>396</v>
      </c>
      <c r="CX100">
        <v>4.0599999999999996</v>
      </c>
      <c r="CY100">
        <v>1.28</v>
      </c>
      <c r="CZ100">
        <v>1.61</v>
      </c>
      <c r="DA100">
        <v>0.36</v>
      </c>
      <c r="DB100">
        <v>65.319999999999993</v>
      </c>
      <c r="DC100" t="s">
        <v>841</v>
      </c>
      <c r="DD100">
        <v>20.96</v>
      </c>
      <c r="DE100">
        <v>8.86</v>
      </c>
      <c r="DF100">
        <v>8.36</v>
      </c>
      <c r="DG100">
        <v>0.16</v>
      </c>
      <c r="DH100">
        <v>1237</v>
      </c>
      <c r="DI100">
        <v>301007</v>
      </c>
      <c r="DJ100" t="s">
        <v>119</v>
      </c>
      <c r="DK100" t="s">
        <v>119</v>
      </c>
      <c r="DL100" t="s">
        <v>119</v>
      </c>
    </row>
    <row r="101" spans="1:116">
      <c r="A101" t="str">
        <f>"301020"</f>
        <v>301020</v>
      </c>
      <c r="B101" t="s">
        <v>842</v>
      </c>
      <c r="C101">
        <v>1.55</v>
      </c>
      <c r="D101">
        <v>20.28</v>
      </c>
      <c r="E101">
        <v>0.31</v>
      </c>
      <c r="F101">
        <v>20.28</v>
      </c>
      <c r="G101">
        <v>20.32</v>
      </c>
      <c r="H101">
        <v>6468</v>
      </c>
      <c r="I101">
        <v>27</v>
      </c>
      <c r="J101">
        <v>-0.04</v>
      </c>
      <c r="K101">
        <v>0.89</v>
      </c>
      <c r="L101">
        <v>19.989999999999998</v>
      </c>
      <c r="M101">
        <v>20.47</v>
      </c>
      <c r="N101">
        <v>19.989999999999998</v>
      </c>
      <c r="O101">
        <v>19.97</v>
      </c>
      <c r="P101">
        <v>35.909999999999997</v>
      </c>
      <c r="Q101">
        <v>1312.27</v>
      </c>
      <c r="R101">
        <v>0.93</v>
      </c>
      <c r="S101" t="s">
        <v>484</v>
      </c>
      <c r="T101" t="s">
        <v>137</v>
      </c>
      <c r="U101">
        <v>2.4</v>
      </c>
      <c r="V101">
        <v>20.29</v>
      </c>
      <c r="W101">
        <v>2421</v>
      </c>
      <c r="X101">
        <v>4047</v>
      </c>
      <c r="Y101">
        <v>0.6</v>
      </c>
      <c r="Z101">
        <v>17</v>
      </c>
      <c r="AA101">
        <v>30</v>
      </c>
      <c r="AB101" t="s">
        <v>119</v>
      </c>
      <c r="AC101">
        <v>0.2</v>
      </c>
      <c r="AD101">
        <v>0</v>
      </c>
      <c r="AE101" t="s">
        <v>119</v>
      </c>
      <c r="AF101" t="s">
        <v>119</v>
      </c>
      <c r="AG101">
        <v>0.73</v>
      </c>
      <c r="AH101" t="s">
        <v>843</v>
      </c>
      <c r="AI101" t="s">
        <v>844</v>
      </c>
      <c r="AJ101">
        <v>1.5</v>
      </c>
      <c r="AK101">
        <v>785</v>
      </c>
      <c r="AL101">
        <v>8</v>
      </c>
      <c r="AM101">
        <v>1.1000000000000001E-3</v>
      </c>
      <c r="AN101">
        <v>1</v>
      </c>
      <c r="AO101">
        <v>-0.1</v>
      </c>
      <c r="AP101">
        <v>0.19</v>
      </c>
      <c r="AQ101">
        <v>-1.03</v>
      </c>
      <c r="AR101">
        <v>-9.43</v>
      </c>
      <c r="AS101">
        <v>22.84</v>
      </c>
      <c r="AT101">
        <v>0</v>
      </c>
      <c r="AU101">
        <v>1.58</v>
      </c>
      <c r="AV101" t="s">
        <v>845</v>
      </c>
      <c r="AW101">
        <v>44.43</v>
      </c>
      <c r="AX101">
        <v>45.28</v>
      </c>
      <c r="AY101">
        <v>1.23</v>
      </c>
      <c r="AZ101" t="s">
        <v>207</v>
      </c>
      <c r="BA101">
        <v>11</v>
      </c>
      <c r="BB101">
        <v>10</v>
      </c>
      <c r="BC101">
        <v>11</v>
      </c>
      <c r="BD101">
        <v>0.1</v>
      </c>
      <c r="BE101">
        <v>2.5</v>
      </c>
      <c r="BF101">
        <v>0.1</v>
      </c>
      <c r="BG101">
        <v>1.6</v>
      </c>
      <c r="BH101">
        <v>1.45</v>
      </c>
      <c r="BI101">
        <v>-0.93</v>
      </c>
      <c r="BJ101">
        <v>1.45</v>
      </c>
      <c r="BK101">
        <v>20230822</v>
      </c>
      <c r="BL101">
        <v>20210706</v>
      </c>
      <c r="BM101">
        <v>1.46</v>
      </c>
      <c r="BN101" t="s">
        <v>119</v>
      </c>
      <c r="BO101" t="s">
        <v>119</v>
      </c>
      <c r="BP101">
        <v>11.02</v>
      </c>
      <c r="BQ101">
        <v>8.73</v>
      </c>
      <c r="BR101" t="s">
        <v>119</v>
      </c>
      <c r="BS101">
        <v>20.73</v>
      </c>
      <c r="BT101">
        <v>10.3</v>
      </c>
      <c r="BU101">
        <v>0.51</v>
      </c>
      <c r="BV101">
        <v>0.08</v>
      </c>
      <c r="BW101">
        <v>1.88</v>
      </c>
      <c r="BX101">
        <v>4.88</v>
      </c>
      <c r="BY101">
        <v>1.08</v>
      </c>
      <c r="BZ101">
        <v>1.81</v>
      </c>
      <c r="CA101">
        <v>0.01</v>
      </c>
      <c r="CB101">
        <v>3.19</v>
      </c>
      <c r="CC101">
        <v>2.56</v>
      </c>
      <c r="CD101">
        <v>1.75</v>
      </c>
      <c r="CE101">
        <v>0.46</v>
      </c>
      <c r="CF101">
        <v>0.02</v>
      </c>
      <c r="CG101">
        <v>0.47</v>
      </c>
      <c r="CH101">
        <v>0.41</v>
      </c>
      <c r="CI101">
        <v>0.41</v>
      </c>
      <c r="CJ101">
        <v>0.39</v>
      </c>
      <c r="CK101">
        <v>3.52</v>
      </c>
      <c r="CL101">
        <v>0.21</v>
      </c>
      <c r="CM101">
        <v>-0.18</v>
      </c>
      <c r="CN101">
        <v>13403</v>
      </c>
      <c r="CO101">
        <v>3055</v>
      </c>
      <c r="CP101" t="s">
        <v>846</v>
      </c>
      <c r="CQ101">
        <v>3.09</v>
      </c>
      <c r="CR101">
        <v>21.17</v>
      </c>
      <c r="CS101">
        <v>3.4</v>
      </c>
      <c r="CT101">
        <v>138.26</v>
      </c>
      <c r="CU101">
        <v>11.59</v>
      </c>
      <c r="CV101">
        <v>0.9</v>
      </c>
      <c r="CW101" t="s">
        <v>427</v>
      </c>
      <c r="CX101">
        <v>5.97</v>
      </c>
      <c r="CY101">
        <v>2.1800000000000002</v>
      </c>
      <c r="CZ101">
        <v>2.4</v>
      </c>
      <c r="DA101">
        <v>0.15</v>
      </c>
      <c r="DB101">
        <v>79.27</v>
      </c>
      <c r="DC101" t="s">
        <v>847</v>
      </c>
      <c r="DD101">
        <v>31.84</v>
      </c>
      <c r="DE101">
        <v>18.07</v>
      </c>
      <c r="DF101">
        <v>16.14</v>
      </c>
      <c r="DG101">
        <v>0.14000000000000001</v>
      </c>
      <c r="DH101">
        <v>459</v>
      </c>
      <c r="DI101">
        <v>301020</v>
      </c>
      <c r="DJ101" t="s">
        <v>119</v>
      </c>
      <c r="DK101" t="s">
        <v>119</v>
      </c>
      <c r="DL101" t="s">
        <v>119</v>
      </c>
    </row>
    <row r="102" spans="1:116">
      <c r="A102" t="str">
        <f>"301118"</f>
        <v>301118</v>
      </c>
      <c r="B102" t="s">
        <v>848</v>
      </c>
      <c r="C102">
        <v>1.45</v>
      </c>
      <c r="D102">
        <v>25.27</v>
      </c>
      <c r="E102">
        <v>0.36</v>
      </c>
      <c r="F102">
        <v>25.26</v>
      </c>
      <c r="G102">
        <v>25.27</v>
      </c>
      <c r="H102">
        <v>7521</v>
      </c>
      <c r="I102">
        <v>252</v>
      </c>
      <c r="J102">
        <v>-0.03</v>
      </c>
      <c r="K102">
        <v>1.42</v>
      </c>
      <c r="L102">
        <v>25.04</v>
      </c>
      <c r="M102">
        <v>25.48</v>
      </c>
      <c r="N102">
        <v>25.02</v>
      </c>
      <c r="O102">
        <v>24.91</v>
      </c>
      <c r="P102">
        <v>119.96</v>
      </c>
      <c r="Q102">
        <v>1894.94</v>
      </c>
      <c r="R102">
        <v>1.1399999999999999</v>
      </c>
      <c r="S102" t="s">
        <v>218</v>
      </c>
      <c r="T102" t="s">
        <v>525</v>
      </c>
      <c r="U102">
        <v>1.85</v>
      </c>
      <c r="V102">
        <v>25.2</v>
      </c>
      <c r="W102">
        <v>3465</v>
      </c>
      <c r="X102">
        <v>4056</v>
      </c>
      <c r="Y102">
        <v>0.85</v>
      </c>
      <c r="Z102">
        <v>154</v>
      </c>
      <c r="AA102">
        <v>52</v>
      </c>
      <c r="AB102" t="s">
        <v>119</v>
      </c>
      <c r="AC102">
        <v>100.91</v>
      </c>
      <c r="AD102">
        <v>0.1</v>
      </c>
      <c r="AE102" t="s">
        <v>119</v>
      </c>
      <c r="AF102" t="s">
        <v>119</v>
      </c>
      <c r="AG102">
        <v>0.53</v>
      </c>
      <c r="AH102" t="s">
        <v>849</v>
      </c>
      <c r="AI102" t="s">
        <v>850</v>
      </c>
      <c r="AJ102">
        <v>1.39</v>
      </c>
      <c r="AK102">
        <v>651</v>
      </c>
      <c r="AL102">
        <v>12</v>
      </c>
      <c r="AM102">
        <v>2.2000000000000001E-3</v>
      </c>
      <c r="AN102">
        <v>2</v>
      </c>
      <c r="AO102">
        <v>0.12</v>
      </c>
      <c r="AP102">
        <v>0.88</v>
      </c>
      <c r="AQ102">
        <v>-6.44</v>
      </c>
      <c r="AR102">
        <v>-18.77</v>
      </c>
      <c r="AS102">
        <v>-14.95</v>
      </c>
      <c r="AT102">
        <v>0</v>
      </c>
      <c r="AU102">
        <v>1.82</v>
      </c>
      <c r="AV102" t="s">
        <v>851</v>
      </c>
      <c r="AW102">
        <v>37.479999999999997</v>
      </c>
      <c r="AX102">
        <v>13.19</v>
      </c>
      <c r="AY102">
        <v>0.33</v>
      </c>
      <c r="AZ102" t="s">
        <v>852</v>
      </c>
      <c r="BA102">
        <v>13</v>
      </c>
      <c r="BB102">
        <v>5</v>
      </c>
      <c r="BC102">
        <v>13</v>
      </c>
      <c r="BD102">
        <v>0.52</v>
      </c>
      <c r="BE102">
        <v>2.29</v>
      </c>
      <c r="BF102">
        <v>0.44</v>
      </c>
      <c r="BG102">
        <v>1.1599999999999999</v>
      </c>
      <c r="BH102">
        <v>0.92</v>
      </c>
      <c r="BI102">
        <v>-0.82</v>
      </c>
      <c r="BJ102">
        <v>1</v>
      </c>
      <c r="BK102">
        <v>20230831</v>
      </c>
      <c r="BL102">
        <v>20211118</v>
      </c>
      <c r="BM102">
        <v>1.07</v>
      </c>
      <c r="BN102" t="s">
        <v>119</v>
      </c>
      <c r="BO102" t="s">
        <v>119</v>
      </c>
      <c r="BP102">
        <v>22.8</v>
      </c>
      <c r="BQ102">
        <v>14.37</v>
      </c>
      <c r="BR102">
        <v>0.03</v>
      </c>
      <c r="BS102">
        <v>36.869999999999997</v>
      </c>
      <c r="BT102">
        <v>10.64</v>
      </c>
      <c r="BU102">
        <v>8.33</v>
      </c>
      <c r="BV102">
        <v>1.73</v>
      </c>
      <c r="BW102">
        <v>3.79</v>
      </c>
      <c r="BX102">
        <v>2.59</v>
      </c>
      <c r="BY102">
        <v>0.72</v>
      </c>
      <c r="BZ102">
        <v>0.28000000000000003</v>
      </c>
      <c r="CA102">
        <v>0.31</v>
      </c>
      <c r="CB102">
        <v>6.85</v>
      </c>
      <c r="CC102">
        <v>4.1900000000000004</v>
      </c>
      <c r="CD102">
        <v>3.56</v>
      </c>
      <c r="CE102">
        <v>0.08</v>
      </c>
      <c r="CF102">
        <v>0.1</v>
      </c>
      <c r="CG102">
        <v>0.09</v>
      </c>
      <c r="CH102">
        <v>0.11</v>
      </c>
      <c r="CI102">
        <v>0.11</v>
      </c>
      <c r="CJ102">
        <v>0.01</v>
      </c>
      <c r="CK102">
        <v>5.56</v>
      </c>
      <c r="CL102">
        <v>0.03</v>
      </c>
      <c r="CM102">
        <v>0.6</v>
      </c>
      <c r="CN102">
        <v>13712</v>
      </c>
      <c r="CO102">
        <v>3021</v>
      </c>
      <c r="CP102" t="s">
        <v>853</v>
      </c>
      <c r="CQ102">
        <v>-92.08</v>
      </c>
      <c r="CR102">
        <v>-26.57</v>
      </c>
      <c r="CS102">
        <v>1.88</v>
      </c>
      <c r="CT102">
        <v>973.97</v>
      </c>
      <c r="CU102">
        <v>6.43</v>
      </c>
      <c r="CV102">
        <v>2.0099999999999998</v>
      </c>
      <c r="CW102" t="s">
        <v>854</v>
      </c>
      <c r="CX102">
        <v>13.47</v>
      </c>
      <c r="CY102">
        <v>6.42</v>
      </c>
      <c r="CZ102">
        <v>5.21</v>
      </c>
      <c r="DA102">
        <v>0.03</v>
      </c>
      <c r="DB102">
        <v>63</v>
      </c>
      <c r="DC102" t="s">
        <v>855</v>
      </c>
      <c r="DD102">
        <v>15.07</v>
      </c>
      <c r="DE102">
        <v>1.96</v>
      </c>
      <c r="DF102">
        <v>2.54</v>
      </c>
      <c r="DG102">
        <v>0.22</v>
      </c>
      <c r="DH102">
        <v>771</v>
      </c>
      <c r="DI102">
        <v>301118</v>
      </c>
      <c r="DJ102" t="s">
        <v>119</v>
      </c>
      <c r="DK102" t="s">
        <v>119</v>
      </c>
      <c r="DL102" t="s">
        <v>119</v>
      </c>
    </row>
    <row r="103" spans="1:116">
      <c r="A103" t="str">
        <f>"301225"</f>
        <v>301225</v>
      </c>
      <c r="B103" t="s">
        <v>856</v>
      </c>
      <c r="C103">
        <v>19.989999999999998</v>
      </c>
      <c r="D103">
        <v>40.57</v>
      </c>
      <c r="E103">
        <v>6.76</v>
      </c>
      <c r="F103">
        <v>40.57</v>
      </c>
      <c r="G103" t="s">
        <v>119</v>
      </c>
      <c r="H103">
        <v>122316</v>
      </c>
      <c r="I103">
        <v>68</v>
      </c>
      <c r="J103">
        <v>0</v>
      </c>
      <c r="K103">
        <v>51.74</v>
      </c>
      <c r="L103">
        <v>33.89</v>
      </c>
      <c r="M103">
        <v>40.57</v>
      </c>
      <c r="N103">
        <v>33.89</v>
      </c>
      <c r="O103">
        <v>33.81</v>
      </c>
      <c r="P103">
        <v>40.299999999999997</v>
      </c>
      <c r="Q103">
        <v>48250.28</v>
      </c>
      <c r="R103">
        <v>2.37</v>
      </c>
      <c r="S103" t="s">
        <v>826</v>
      </c>
      <c r="T103" t="s">
        <v>324</v>
      </c>
      <c r="U103">
        <v>19.760000000000002</v>
      </c>
      <c r="V103">
        <v>39.450000000000003</v>
      </c>
      <c r="W103">
        <v>77497</v>
      </c>
      <c r="X103">
        <v>44819</v>
      </c>
      <c r="Y103">
        <v>1.73</v>
      </c>
      <c r="Z103">
        <v>11491</v>
      </c>
      <c r="AA103">
        <v>0</v>
      </c>
      <c r="AB103" t="s">
        <v>119</v>
      </c>
      <c r="AC103">
        <v>156.57</v>
      </c>
      <c r="AD103">
        <v>0.2</v>
      </c>
      <c r="AE103">
        <v>0.09</v>
      </c>
      <c r="AF103">
        <v>4661.8999999999996</v>
      </c>
      <c r="AG103">
        <v>0.24</v>
      </c>
      <c r="AH103" t="s">
        <v>857</v>
      </c>
      <c r="AI103" t="s">
        <v>858</v>
      </c>
      <c r="AJ103">
        <v>19.940000000000001</v>
      </c>
      <c r="AK103">
        <v>1406</v>
      </c>
      <c r="AL103">
        <v>87</v>
      </c>
      <c r="AM103">
        <v>3.6799999999999999E-2</v>
      </c>
      <c r="AN103">
        <v>1</v>
      </c>
      <c r="AO103">
        <v>-7.62</v>
      </c>
      <c r="AP103">
        <v>11.01</v>
      </c>
      <c r="AQ103">
        <v>15.39</v>
      </c>
      <c r="AR103">
        <v>10.75</v>
      </c>
      <c r="AS103">
        <v>13.77</v>
      </c>
      <c r="AT103">
        <v>0</v>
      </c>
      <c r="AU103">
        <v>51.74</v>
      </c>
      <c r="AV103" t="s">
        <v>857</v>
      </c>
      <c r="AW103">
        <v>33.090000000000003</v>
      </c>
      <c r="AX103">
        <v>33.65</v>
      </c>
      <c r="AY103">
        <v>0.38</v>
      </c>
      <c r="AZ103" t="s">
        <v>256</v>
      </c>
      <c r="BA103">
        <v>9</v>
      </c>
      <c r="BD103">
        <v>0.24</v>
      </c>
      <c r="BE103">
        <v>19.989999999999998</v>
      </c>
      <c r="BF103">
        <v>0.24</v>
      </c>
      <c r="BG103">
        <v>16.68</v>
      </c>
      <c r="BH103">
        <v>19.71</v>
      </c>
      <c r="BI103">
        <v>0</v>
      </c>
      <c r="BJ103">
        <v>19.71</v>
      </c>
      <c r="BK103">
        <v>20230921</v>
      </c>
      <c r="BL103">
        <v>20230616</v>
      </c>
      <c r="BM103">
        <v>1.03</v>
      </c>
      <c r="BN103" t="s">
        <v>119</v>
      </c>
      <c r="BO103" t="s">
        <v>119</v>
      </c>
      <c r="BP103">
        <v>16.86</v>
      </c>
      <c r="BQ103">
        <v>13.69</v>
      </c>
      <c r="BR103" t="s">
        <v>119</v>
      </c>
      <c r="BS103">
        <v>18.82</v>
      </c>
      <c r="BT103">
        <v>13.37</v>
      </c>
      <c r="BU103">
        <v>1.64</v>
      </c>
      <c r="BV103">
        <v>0.4</v>
      </c>
      <c r="BW103">
        <v>3.08</v>
      </c>
      <c r="BX103">
        <v>9.1300000000000008</v>
      </c>
      <c r="BY103">
        <v>1.3</v>
      </c>
      <c r="BZ103">
        <v>1.59</v>
      </c>
      <c r="CA103">
        <v>0.06</v>
      </c>
      <c r="CB103">
        <v>8.41</v>
      </c>
      <c r="CC103">
        <v>3.68</v>
      </c>
      <c r="CD103">
        <v>2.5099999999999998</v>
      </c>
      <c r="CE103">
        <v>0.57999999999999996</v>
      </c>
      <c r="CF103">
        <v>0</v>
      </c>
      <c r="CG103">
        <v>0.59</v>
      </c>
      <c r="CH103">
        <v>0.52</v>
      </c>
      <c r="CI103">
        <v>0.52</v>
      </c>
      <c r="CJ103">
        <v>0.51</v>
      </c>
      <c r="CK103">
        <v>3.97</v>
      </c>
      <c r="CL103">
        <v>0.68</v>
      </c>
      <c r="CM103">
        <v>8.7799999999999994</v>
      </c>
      <c r="CN103">
        <v>16061</v>
      </c>
      <c r="CO103">
        <v>1472</v>
      </c>
      <c r="CP103" t="s">
        <v>166</v>
      </c>
      <c r="CQ103">
        <v>0</v>
      </c>
      <c r="CR103">
        <v>0</v>
      </c>
      <c r="CS103">
        <v>3.06</v>
      </c>
      <c r="CT103">
        <v>61.32</v>
      </c>
      <c r="CU103">
        <v>11.4</v>
      </c>
      <c r="CV103">
        <v>0</v>
      </c>
      <c r="CW103" t="s">
        <v>859</v>
      </c>
      <c r="CX103">
        <v>13.24</v>
      </c>
      <c r="CY103">
        <v>8.1300000000000008</v>
      </c>
      <c r="CZ103">
        <v>3.84</v>
      </c>
      <c r="DA103">
        <v>0.66</v>
      </c>
      <c r="DB103">
        <v>81.180000000000007</v>
      </c>
      <c r="DC103" t="s">
        <v>860</v>
      </c>
      <c r="DD103">
        <v>31.88</v>
      </c>
      <c r="DE103">
        <v>15.84</v>
      </c>
      <c r="DF103">
        <v>14.15</v>
      </c>
      <c r="DG103">
        <v>0.2</v>
      </c>
      <c r="DH103">
        <v>1317</v>
      </c>
      <c r="DI103">
        <v>301225</v>
      </c>
      <c r="DJ103" t="s">
        <v>119</v>
      </c>
      <c r="DK103" t="s">
        <v>119</v>
      </c>
      <c r="DL103" t="s">
        <v>119</v>
      </c>
    </row>
    <row r="104" spans="1:116">
      <c r="A104" t="str">
        <f>"301286"</f>
        <v>301286</v>
      </c>
      <c r="B104" t="s">
        <v>861</v>
      </c>
      <c r="C104">
        <v>1.45</v>
      </c>
      <c r="D104">
        <v>29.35</v>
      </c>
      <c r="E104">
        <v>0.42</v>
      </c>
      <c r="F104">
        <v>29.32</v>
      </c>
      <c r="G104">
        <v>29.35</v>
      </c>
      <c r="H104">
        <v>16535</v>
      </c>
      <c r="I104">
        <v>1154</v>
      </c>
      <c r="J104">
        <v>7.0000000000000007E-2</v>
      </c>
      <c r="K104">
        <v>4.16</v>
      </c>
      <c r="L104">
        <v>28.75</v>
      </c>
      <c r="M104">
        <v>29.58</v>
      </c>
      <c r="N104">
        <v>28.75</v>
      </c>
      <c r="O104">
        <v>28.93</v>
      </c>
      <c r="P104">
        <v>59.43</v>
      </c>
      <c r="Q104">
        <v>4849.7299999999996</v>
      </c>
      <c r="R104">
        <v>1.55</v>
      </c>
      <c r="S104" t="s">
        <v>625</v>
      </c>
      <c r="T104" t="s">
        <v>446</v>
      </c>
      <c r="U104">
        <v>2.87</v>
      </c>
      <c r="V104">
        <v>29.33</v>
      </c>
      <c r="W104">
        <v>6829</v>
      </c>
      <c r="X104">
        <v>9706</v>
      </c>
      <c r="Y104">
        <v>0.7</v>
      </c>
      <c r="Z104">
        <v>2</v>
      </c>
      <c r="AA104">
        <v>138</v>
      </c>
      <c r="AB104" t="s">
        <v>119</v>
      </c>
      <c r="AC104">
        <v>0</v>
      </c>
      <c r="AD104">
        <v>0</v>
      </c>
      <c r="AE104" t="s">
        <v>119</v>
      </c>
      <c r="AF104" t="s">
        <v>119</v>
      </c>
      <c r="AG104">
        <v>0.4</v>
      </c>
      <c r="AH104" t="s">
        <v>862</v>
      </c>
      <c r="AI104" t="s">
        <v>863</v>
      </c>
      <c r="AJ104">
        <v>1.4</v>
      </c>
      <c r="AK104">
        <v>999</v>
      </c>
      <c r="AL104">
        <v>17</v>
      </c>
      <c r="AM104">
        <v>4.1999999999999997E-3</v>
      </c>
      <c r="AN104">
        <v>2</v>
      </c>
      <c r="AO104">
        <v>1.76</v>
      </c>
      <c r="AP104">
        <v>1.35</v>
      </c>
      <c r="AQ104">
        <v>1.17</v>
      </c>
      <c r="AR104">
        <v>-1.07</v>
      </c>
      <c r="AS104">
        <v>19.260000000000002</v>
      </c>
      <c r="AT104">
        <v>0</v>
      </c>
      <c r="AU104">
        <v>4.18</v>
      </c>
      <c r="AV104" t="s">
        <v>864</v>
      </c>
      <c r="AW104">
        <v>71.209999999999994</v>
      </c>
      <c r="AX104">
        <v>98.89</v>
      </c>
      <c r="AY104">
        <v>0.41</v>
      </c>
      <c r="AZ104" t="s">
        <v>141</v>
      </c>
      <c r="BA104">
        <v>7</v>
      </c>
      <c r="BB104">
        <v>10</v>
      </c>
      <c r="BC104">
        <v>8</v>
      </c>
      <c r="BD104">
        <v>-0.62</v>
      </c>
      <c r="BE104">
        <v>2.25</v>
      </c>
      <c r="BF104">
        <v>-0.62</v>
      </c>
      <c r="BG104">
        <v>1.38</v>
      </c>
      <c r="BH104">
        <v>2.09</v>
      </c>
      <c r="BI104">
        <v>-0.78</v>
      </c>
      <c r="BJ104">
        <v>2.09</v>
      </c>
      <c r="BK104">
        <v>20230921</v>
      </c>
      <c r="BL104">
        <v>20220614</v>
      </c>
      <c r="BM104">
        <v>4</v>
      </c>
      <c r="BN104" t="s">
        <v>119</v>
      </c>
      <c r="BO104" t="s">
        <v>119</v>
      </c>
      <c r="BP104">
        <v>19.28</v>
      </c>
      <c r="BQ104">
        <v>16.21</v>
      </c>
      <c r="BR104" t="s">
        <v>119</v>
      </c>
      <c r="BS104">
        <v>15.95</v>
      </c>
      <c r="BT104">
        <v>5.55</v>
      </c>
      <c r="BU104">
        <v>9.1300000000000008</v>
      </c>
      <c r="BV104">
        <v>0.37</v>
      </c>
      <c r="BW104">
        <v>2.79</v>
      </c>
      <c r="BX104">
        <v>2.12</v>
      </c>
      <c r="BY104">
        <v>0.49</v>
      </c>
      <c r="BZ104">
        <v>1.62</v>
      </c>
      <c r="CA104">
        <v>0.08</v>
      </c>
      <c r="CB104">
        <v>5.88</v>
      </c>
      <c r="CC104">
        <v>4.96</v>
      </c>
      <c r="CD104">
        <v>3.29</v>
      </c>
      <c r="CE104">
        <v>1.23</v>
      </c>
      <c r="CF104">
        <v>0</v>
      </c>
      <c r="CG104">
        <v>1.23</v>
      </c>
      <c r="CH104">
        <v>0.99</v>
      </c>
      <c r="CI104">
        <v>0.99</v>
      </c>
      <c r="CJ104">
        <v>0.96</v>
      </c>
      <c r="CK104">
        <v>5.22</v>
      </c>
      <c r="CL104">
        <v>0.12</v>
      </c>
      <c r="CM104">
        <v>-0.56000000000000005</v>
      </c>
      <c r="CN104">
        <v>3662</v>
      </c>
      <c r="CO104">
        <v>10791</v>
      </c>
      <c r="CP104" t="s">
        <v>865</v>
      </c>
      <c r="CQ104">
        <v>85.39</v>
      </c>
      <c r="CR104">
        <v>18.05</v>
      </c>
      <c r="CS104">
        <v>7.25</v>
      </c>
      <c r="CT104">
        <v>952.15</v>
      </c>
      <c r="CU104">
        <v>23.65</v>
      </c>
      <c r="CV104">
        <v>0.35</v>
      </c>
      <c r="CW104" t="s">
        <v>489</v>
      </c>
      <c r="CX104">
        <v>4.05</v>
      </c>
      <c r="CY104">
        <v>1.47</v>
      </c>
      <c r="CZ104">
        <v>1.3</v>
      </c>
      <c r="DA104">
        <v>0.03</v>
      </c>
      <c r="DB104">
        <v>84.05</v>
      </c>
      <c r="DC104" t="s">
        <v>866</v>
      </c>
      <c r="DD104">
        <v>33.72</v>
      </c>
      <c r="DE104">
        <v>24.84</v>
      </c>
      <c r="DF104">
        <v>19.899999999999999</v>
      </c>
      <c r="DG104">
        <v>0</v>
      </c>
      <c r="DH104">
        <v>713</v>
      </c>
      <c r="DI104">
        <v>301286</v>
      </c>
      <c r="DJ104" t="s">
        <v>119</v>
      </c>
      <c r="DK104" t="s">
        <v>119</v>
      </c>
      <c r="DL104" t="s">
        <v>119</v>
      </c>
    </row>
    <row r="105" spans="1:116">
      <c r="A105" t="str">
        <f>"301325"</f>
        <v>301325</v>
      </c>
      <c r="B105" t="s">
        <v>867</v>
      </c>
      <c r="C105">
        <v>0.39</v>
      </c>
      <c r="D105">
        <v>82.18</v>
      </c>
      <c r="E105">
        <v>0.32</v>
      </c>
      <c r="F105">
        <v>82.18</v>
      </c>
      <c r="G105">
        <v>82.19</v>
      </c>
      <c r="H105">
        <v>6737</v>
      </c>
      <c r="I105">
        <v>130</v>
      </c>
      <c r="J105">
        <v>-0.01</v>
      </c>
      <c r="K105">
        <v>2.66</v>
      </c>
      <c r="L105">
        <v>82.01</v>
      </c>
      <c r="M105">
        <v>83.3</v>
      </c>
      <c r="N105">
        <v>81.7</v>
      </c>
      <c r="O105">
        <v>81.86</v>
      </c>
      <c r="P105">
        <v>31.04</v>
      </c>
      <c r="Q105">
        <v>5553.69</v>
      </c>
      <c r="R105">
        <v>0.68</v>
      </c>
      <c r="S105" t="s">
        <v>476</v>
      </c>
      <c r="T105" t="s">
        <v>118</v>
      </c>
      <c r="U105">
        <v>1.95</v>
      </c>
      <c r="V105">
        <v>82.43</v>
      </c>
      <c r="W105">
        <v>3536</v>
      </c>
      <c r="X105">
        <v>3201</v>
      </c>
      <c r="Y105">
        <v>1.1000000000000001</v>
      </c>
      <c r="Z105">
        <v>15</v>
      </c>
      <c r="AA105">
        <v>23</v>
      </c>
      <c r="AB105" t="s">
        <v>119</v>
      </c>
      <c r="AC105">
        <v>20.5</v>
      </c>
      <c r="AD105">
        <v>0.01</v>
      </c>
      <c r="AE105" t="s">
        <v>119</v>
      </c>
      <c r="AF105" t="s">
        <v>119</v>
      </c>
      <c r="AG105">
        <v>0.25</v>
      </c>
      <c r="AH105" t="s">
        <v>868</v>
      </c>
      <c r="AI105" t="s">
        <v>869</v>
      </c>
      <c r="AJ105">
        <v>0.34</v>
      </c>
      <c r="AK105">
        <v>1239</v>
      </c>
      <c r="AL105">
        <v>5</v>
      </c>
      <c r="AM105">
        <v>2.2000000000000001E-3</v>
      </c>
      <c r="AN105">
        <v>3</v>
      </c>
      <c r="AO105">
        <v>1.9</v>
      </c>
      <c r="AP105">
        <v>2.72</v>
      </c>
      <c r="AQ105">
        <v>-14.75</v>
      </c>
      <c r="AR105">
        <v>-27.66</v>
      </c>
      <c r="AS105">
        <v>7.01</v>
      </c>
      <c r="AT105">
        <v>0</v>
      </c>
      <c r="AU105">
        <v>2.66</v>
      </c>
      <c r="AV105" t="s">
        <v>868</v>
      </c>
      <c r="AW105">
        <v>34.909999999999997</v>
      </c>
      <c r="AX105">
        <v>48.36</v>
      </c>
      <c r="AY105">
        <v>1.06</v>
      </c>
      <c r="AZ105" t="s">
        <v>207</v>
      </c>
      <c r="BA105">
        <v>9</v>
      </c>
      <c r="BD105">
        <v>0.18</v>
      </c>
      <c r="BE105">
        <v>1.76</v>
      </c>
      <c r="BF105">
        <v>-0.2</v>
      </c>
      <c r="BG105">
        <v>0.7</v>
      </c>
      <c r="BH105">
        <v>0.21</v>
      </c>
      <c r="BI105">
        <v>-1.34</v>
      </c>
      <c r="BJ105">
        <v>0.59</v>
      </c>
      <c r="BK105">
        <v>20230918</v>
      </c>
      <c r="BL105">
        <v>20230512</v>
      </c>
      <c r="BM105">
        <v>1.2</v>
      </c>
      <c r="BN105" t="s">
        <v>119</v>
      </c>
      <c r="BO105" t="s">
        <v>119</v>
      </c>
      <c r="BP105">
        <v>33.81</v>
      </c>
      <c r="BQ105">
        <v>28.11</v>
      </c>
      <c r="BR105">
        <v>0.04</v>
      </c>
      <c r="BS105">
        <v>16.75</v>
      </c>
      <c r="BT105">
        <v>31.9</v>
      </c>
      <c r="BU105">
        <v>0.62</v>
      </c>
      <c r="BV105">
        <v>0.05</v>
      </c>
      <c r="BW105">
        <v>5.34</v>
      </c>
      <c r="BX105">
        <v>7.37</v>
      </c>
      <c r="BY105">
        <v>2.4</v>
      </c>
      <c r="BZ105">
        <v>4.46</v>
      </c>
      <c r="CA105">
        <v>2.08</v>
      </c>
      <c r="CB105">
        <v>22.27</v>
      </c>
      <c r="CC105">
        <v>3.47</v>
      </c>
      <c r="CD105">
        <v>1</v>
      </c>
      <c r="CE105">
        <v>1.84</v>
      </c>
      <c r="CF105">
        <v>0.01</v>
      </c>
      <c r="CG105">
        <v>1.84</v>
      </c>
      <c r="CH105">
        <v>1.61</v>
      </c>
      <c r="CI105">
        <v>1.59</v>
      </c>
      <c r="CJ105">
        <v>1.47</v>
      </c>
      <c r="CK105">
        <v>4.33</v>
      </c>
      <c r="CL105">
        <v>0.35</v>
      </c>
      <c r="CM105">
        <v>6.67</v>
      </c>
      <c r="CN105">
        <v>13132</v>
      </c>
      <c r="CO105">
        <v>1926</v>
      </c>
      <c r="CP105" t="s">
        <v>870</v>
      </c>
      <c r="CQ105">
        <v>0</v>
      </c>
      <c r="CR105">
        <v>0</v>
      </c>
      <c r="CS105">
        <v>3.51</v>
      </c>
      <c r="CT105">
        <v>280.37</v>
      </c>
      <c r="CU105">
        <v>28.45</v>
      </c>
      <c r="CV105">
        <v>0</v>
      </c>
      <c r="CW105" t="s">
        <v>871</v>
      </c>
      <c r="CX105">
        <v>23.42</v>
      </c>
      <c r="CY105">
        <v>18.559999999999999</v>
      </c>
      <c r="CZ105">
        <v>3.61</v>
      </c>
      <c r="DA105">
        <v>0.28999999999999998</v>
      </c>
      <c r="DB105">
        <v>83.12</v>
      </c>
      <c r="DC105" t="s">
        <v>872</v>
      </c>
      <c r="DD105">
        <v>71.23</v>
      </c>
      <c r="DE105">
        <v>53.16</v>
      </c>
      <c r="DF105">
        <v>46.34</v>
      </c>
      <c r="DG105">
        <v>0.28000000000000003</v>
      </c>
      <c r="DH105">
        <v>521</v>
      </c>
      <c r="DI105">
        <v>301325</v>
      </c>
      <c r="DJ105" t="s">
        <v>119</v>
      </c>
      <c r="DK105" t="s">
        <v>119</v>
      </c>
      <c r="DL105" t="s">
        <v>119</v>
      </c>
    </row>
    <row r="106" spans="1:116">
      <c r="A106" t="str">
        <f>"600006"</f>
        <v>600006</v>
      </c>
      <c r="B106" t="s">
        <v>873</v>
      </c>
      <c r="C106">
        <v>1.46</v>
      </c>
      <c r="D106">
        <v>5.56</v>
      </c>
      <c r="E106">
        <v>0.08</v>
      </c>
      <c r="F106">
        <v>5.55</v>
      </c>
      <c r="G106">
        <v>5.56</v>
      </c>
      <c r="H106">
        <v>125080</v>
      </c>
      <c r="I106">
        <v>1072</v>
      </c>
      <c r="J106">
        <v>0</v>
      </c>
      <c r="K106">
        <v>0.63</v>
      </c>
      <c r="L106">
        <v>5.49</v>
      </c>
      <c r="M106">
        <v>5.57</v>
      </c>
      <c r="N106">
        <v>5.49</v>
      </c>
      <c r="O106">
        <v>5.48</v>
      </c>
      <c r="P106">
        <v>65.510000000000005</v>
      </c>
      <c r="Q106">
        <v>6935.78</v>
      </c>
      <c r="R106">
        <v>1.37</v>
      </c>
      <c r="S106" t="s">
        <v>276</v>
      </c>
      <c r="T106" t="s">
        <v>261</v>
      </c>
      <c r="U106">
        <v>1.46</v>
      </c>
      <c r="V106">
        <v>5.55</v>
      </c>
      <c r="W106">
        <v>50197</v>
      </c>
      <c r="X106">
        <v>74883</v>
      </c>
      <c r="Y106">
        <v>0.67</v>
      </c>
      <c r="Z106">
        <v>5509</v>
      </c>
      <c r="AA106">
        <v>8496</v>
      </c>
      <c r="AB106" t="s">
        <v>119</v>
      </c>
      <c r="AC106">
        <v>7.14</v>
      </c>
      <c r="AD106">
        <v>0</v>
      </c>
      <c r="AE106" t="s">
        <v>119</v>
      </c>
      <c r="AF106" t="s">
        <v>119</v>
      </c>
      <c r="AG106">
        <v>20</v>
      </c>
      <c r="AH106" t="s">
        <v>874</v>
      </c>
      <c r="AI106" t="s">
        <v>874</v>
      </c>
      <c r="AJ106">
        <v>1.36</v>
      </c>
      <c r="AK106">
        <v>2133</v>
      </c>
      <c r="AL106">
        <v>59</v>
      </c>
      <c r="AM106">
        <v>2.9999999999999997E-4</v>
      </c>
      <c r="AN106">
        <v>1</v>
      </c>
      <c r="AO106">
        <v>-0.36</v>
      </c>
      <c r="AP106">
        <v>0</v>
      </c>
      <c r="AQ106">
        <v>0.91</v>
      </c>
      <c r="AR106">
        <v>-7.79</v>
      </c>
      <c r="AS106">
        <v>0.36</v>
      </c>
      <c r="AT106">
        <v>2</v>
      </c>
      <c r="AU106">
        <v>1.57</v>
      </c>
      <c r="AV106" t="s">
        <v>875</v>
      </c>
      <c r="AW106">
        <v>40.72</v>
      </c>
      <c r="AX106">
        <v>38.44</v>
      </c>
      <c r="AY106">
        <v>1.4</v>
      </c>
      <c r="AZ106" t="s">
        <v>198</v>
      </c>
      <c r="BA106">
        <v>9</v>
      </c>
      <c r="BB106">
        <v>10</v>
      </c>
      <c r="BC106">
        <v>14</v>
      </c>
      <c r="BD106">
        <v>0.18</v>
      </c>
      <c r="BE106">
        <v>1.64</v>
      </c>
      <c r="BF106">
        <v>0.18</v>
      </c>
      <c r="BG106">
        <v>1.28</v>
      </c>
      <c r="BH106">
        <v>1.28</v>
      </c>
      <c r="BI106">
        <v>-0.18</v>
      </c>
      <c r="BJ106">
        <v>1.28</v>
      </c>
      <c r="BK106">
        <v>20230831</v>
      </c>
      <c r="BL106">
        <v>19990727</v>
      </c>
      <c r="BM106">
        <v>20</v>
      </c>
      <c r="BN106" t="s">
        <v>119</v>
      </c>
      <c r="BO106" t="s">
        <v>119</v>
      </c>
      <c r="BP106">
        <v>176.74</v>
      </c>
      <c r="BQ106">
        <v>81.95</v>
      </c>
      <c r="BR106">
        <v>2.9</v>
      </c>
      <c r="BS106">
        <v>51.99</v>
      </c>
      <c r="BT106">
        <v>133.30000000000001</v>
      </c>
      <c r="BU106">
        <v>15.97</v>
      </c>
      <c r="BV106">
        <v>3.73</v>
      </c>
      <c r="BW106">
        <v>83.64</v>
      </c>
      <c r="BX106">
        <v>50.9</v>
      </c>
      <c r="BY106">
        <v>15.05</v>
      </c>
      <c r="BZ106">
        <v>36.49</v>
      </c>
      <c r="CA106">
        <v>3.88</v>
      </c>
      <c r="CB106">
        <v>6.18</v>
      </c>
      <c r="CC106">
        <v>53.98</v>
      </c>
      <c r="CD106">
        <v>51.34</v>
      </c>
      <c r="CE106">
        <v>1.28</v>
      </c>
      <c r="CF106">
        <v>2.27</v>
      </c>
      <c r="CG106">
        <v>1.36</v>
      </c>
      <c r="CH106">
        <v>0.9</v>
      </c>
      <c r="CI106">
        <v>0.85</v>
      </c>
      <c r="CJ106">
        <v>-0.31</v>
      </c>
      <c r="CK106">
        <v>46.27</v>
      </c>
      <c r="CL106">
        <v>0.18</v>
      </c>
      <c r="CM106">
        <v>-11.5</v>
      </c>
      <c r="CN106">
        <v>139734</v>
      </c>
      <c r="CO106">
        <v>5710</v>
      </c>
      <c r="CP106" t="s">
        <v>876</v>
      </c>
      <c r="CQ106">
        <v>-15.79</v>
      </c>
      <c r="CR106">
        <v>-14.36</v>
      </c>
      <c r="CS106">
        <v>1.36</v>
      </c>
      <c r="CT106">
        <v>620.46</v>
      </c>
      <c r="CU106">
        <v>2.06</v>
      </c>
      <c r="CV106">
        <v>0.78</v>
      </c>
      <c r="CW106" t="s">
        <v>537</v>
      </c>
      <c r="CX106">
        <v>4.0999999999999996</v>
      </c>
      <c r="CY106">
        <v>0.31</v>
      </c>
      <c r="CZ106">
        <v>2.31</v>
      </c>
      <c r="DA106">
        <v>0.01</v>
      </c>
      <c r="DB106">
        <v>46.37</v>
      </c>
      <c r="DC106" t="s">
        <v>877</v>
      </c>
      <c r="DD106">
        <v>4.8899999999999997</v>
      </c>
      <c r="DE106">
        <v>2.37</v>
      </c>
      <c r="DF106">
        <v>1.66</v>
      </c>
      <c r="DG106">
        <v>1.81</v>
      </c>
      <c r="DH106">
        <v>4609</v>
      </c>
      <c r="DI106">
        <v>600006</v>
      </c>
      <c r="DJ106" t="s">
        <v>119</v>
      </c>
      <c r="DK106" t="s">
        <v>119</v>
      </c>
      <c r="DL106" t="s">
        <v>119</v>
      </c>
    </row>
    <row r="107" spans="1:116">
      <c r="A107" t="str">
        <f>"600021"</f>
        <v>600021</v>
      </c>
      <c r="B107" t="s">
        <v>878</v>
      </c>
      <c r="C107">
        <v>0.45</v>
      </c>
      <c r="D107">
        <v>8.8699999999999992</v>
      </c>
      <c r="E107">
        <v>0.04</v>
      </c>
      <c r="F107">
        <v>8.86</v>
      </c>
      <c r="G107">
        <v>8.8699999999999992</v>
      </c>
      <c r="H107">
        <v>144454</v>
      </c>
      <c r="I107">
        <v>2856</v>
      </c>
      <c r="J107">
        <v>0</v>
      </c>
      <c r="K107">
        <v>0.55000000000000004</v>
      </c>
      <c r="L107">
        <v>8.84</v>
      </c>
      <c r="M107">
        <v>8.9</v>
      </c>
      <c r="N107">
        <v>8.83</v>
      </c>
      <c r="O107">
        <v>8.83</v>
      </c>
      <c r="P107">
        <v>15.86</v>
      </c>
      <c r="Q107">
        <v>12802.66</v>
      </c>
      <c r="R107">
        <v>0.71</v>
      </c>
      <c r="S107" t="s">
        <v>117</v>
      </c>
      <c r="T107" t="s">
        <v>610</v>
      </c>
      <c r="U107">
        <v>0.79</v>
      </c>
      <c r="V107">
        <v>8.86</v>
      </c>
      <c r="W107">
        <v>62505</v>
      </c>
      <c r="X107">
        <v>81949</v>
      </c>
      <c r="Y107">
        <v>0.76</v>
      </c>
      <c r="Z107">
        <v>3009</v>
      </c>
      <c r="AA107">
        <v>1086</v>
      </c>
      <c r="AB107" t="s">
        <v>119</v>
      </c>
      <c r="AC107">
        <v>65.239999999999995</v>
      </c>
      <c r="AD107">
        <v>0.01</v>
      </c>
      <c r="AE107" t="s">
        <v>119</v>
      </c>
      <c r="AF107" t="s">
        <v>119</v>
      </c>
      <c r="AG107">
        <v>26.17</v>
      </c>
      <c r="AH107" t="s">
        <v>879</v>
      </c>
      <c r="AI107" t="s">
        <v>880</v>
      </c>
      <c r="AJ107">
        <v>0.35</v>
      </c>
      <c r="AK107">
        <v>2550</v>
      </c>
      <c r="AL107">
        <v>57</v>
      </c>
      <c r="AM107">
        <v>2.0000000000000001E-4</v>
      </c>
      <c r="AN107">
        <v>1</v>
      </c>
      <c r="AO107">
        <v>-0.45</v>
      </c>
      <c r="AP107">
        <v>-0.89</v>
      </c>
      <c r="AQ107">
        <v>-3.37</v>
      </c>
      <c r="AR107">
        <v>-18.32</v>
      </c>
      <c r="AS107">
        <v>-11.03</v>
      </c>
      <c r="AT107">
        <v>0</v>
      </c>
      <c r="AU107">
        <v>1.2</v>
      </c>
      <c r="AV107" t="s">
        <v>881</v>
      </c>
      <c r="AW107">
        <v>21.63</v>
      </c>
      <c r="AX107">
        <v>77.540000000000006</v>
      </c>
      <c r="AY107">
        <v>0.61</v>
      </c>
      <c r="AZ107" t="s">
        <v>198</v>
      </c>
      <c r="BA107">
        <v>13</v>
      </c>
      <c r="BB107">
        <v>4</v>
      </c>
      <c r="BC107">
        <v>4</v>
      </c>
      <c r="BD107">
        <v>0.11</v>
      </c>
      <c r="BE107">
        <v>0.79</v>
      </c>
      <c r="BF107">
        <v>0</v>
      </c>
      <c r="BG107">
        <v>0.34</v>
      </c>
      <c r="BH107">
        <v>0.34</v>
      </c>
      <c r="BI107">
        <v>-0.34</v>
      </c>
      <c r="BJ107">
        <v>0.45</v>
      </c>
      <c r="BK107">
        <v>20230829</v>
      </c>
      <c r="BL107">
        <v>20031029</v>
      </c>
      <c r="BM107">
        <v>28.17</v>
      </c>
      <c r="BN107" t="s">
        <v>119</v>
      </c>
      <c r="BO107" t="s">
        <v>119</v>
      </c>
      <c r="BP107">
        <v>1677.97</v>
      </c>
      <c r="BQ107">
        <v>232.48</v>
      </c>
      <c r="BR107">
        <v>261.64</v>
      </c>
      <c r="BS107">
        <v>70.55</v>
      </c>
      <c r="BT107">
        <v>352.9</v>
      </c>
      <c r="BU107">
        <v>950.51</v>
      </c>
      <c r="BV107">
        <v>50.06</v>
      </c>
      <c r="BW107">
        <v>433.25</v>
      </c>
      <c r="BX107">
        <v>89.72</v>
      </c>
      <c r="BY107">
        <v>10.38</v>
      </c>
      <c r="BZ107">
        <v>198.14</v>
      </c>
      <c r="CA107">
        <v>2.23</v>
      </c>
      <c r="CB107">
        <v>86.16</v>
      </c>
      <c r="CC107">
        <v>202.46</v>
      </c>
      <c r="CD107">
        <v>155.27000000000001</v>
      </c>
      <c r="CE107">
        <v>24.42</v>
      </c>
      <c r="CF107">
        <v>4.43</v>
      </c>
      <c r="CG107">
        <v>24.49</v>
      </c>
      <c r="CH107">
        <v>19.13</v>
      </c>
      <c r="CI107">
        <v>7.88</v>
      </c>
      <c r="CJ107">
        <v>7.56</v>
      </c>
      <c r="CK107">
        <v>53.99</v>
      </c>
      <c r="CL107">
        <v>26.97</v>
      </c>
      <c r="CM107">
        <v>15.16</v>
      </c>
      <c r="CN107">
        <v>162887</v>
      </c>
      <c r="CO107">
        <v>7379</v>
      </c>
      <c r="CP107" t="s">
        <v>882</v>
      </c>
      <c r="CQ107">
        <v>1998.63</v>
      </c>
      <c r="CR107">
        <v>25.36</v>
      </c>
      <c r="CS107">
        <v>1.4</v>
      </c>
      <c r="CT107">
        <v>9.26</v>
      </c>
      <c r="CU107">
        <v>1.23</v>
      </c>
      <c r="CV107">
        <v>0.4</v>
      </c>
      <c r="CW107" t="s">
        <v>489</v>
      </c>
      <c r="CX107">
        <v>6.34</v>
      </c>
      <c r="CY107">
        <v>3.06</v>
      </c>
      <c r="CZ107">
        <v>1.92</v>
      </c>
      <c r="DA107">
        <v>0.96</v>
      </c>
      <c r="DB107">
        <v>13.85</v>
      </c>
      <c r="DC107" t="s">
        <v>883</v>
      </c>
      <c r="DD107">
        <v>23.31</v>
      </c>
      <c r="DE107">
        <v>12.06</v>
      </c>
      <c r="DF107">
        <v>9.4499999999999993</v>
      </c>
      <c r="DG107">
        <v>0.57999999999999996</v>
      </c>
      <c r="DH107">
        <v>6754</v>
      </c>
      <c r="DI107">
        <v>600021</v>
      </c>
      <c r="DJ107" t="s">
        <v>119</v>
      </c>
      <c r="DK107" t="s">
        <v>119</v>
      </c>
      <c r="DL107" t="s">
        <v>119</v>
      </c>
    </row>
    <row r="108" spans="1:116">
      <c r="A108" t="str">
        <f>"600028"</f>
        <v>600028</v>
      </c>
      <c r="B108" t="s">
        <v>884</v>
      </c>
      <c r="C108">
        <v>-1.46</v>
      </c>
      <c r="D108">
        <v>6.07</v>
      </c>
      <c r="E108">
        <v>-0.09</v>
      </c>
      <c r="F108">
        <v>6.07</v>
      </c>
      <c r="G108">
        <v>6.08</v>
      </c>
      <c r="H108">
        <v>1315326</v>
      </c>
      <c r="I108">
        <v>15091</v>
      </c>
      <c r="J108">
        <v>-0.15</v>
      </c>
      <c r="K108">
        <v>0.14000000000000001</v>
      </c>
      <c r="L108">
        <v>6.21</v>
      </c>
      <c r="M108">
        <v>6.22</v>
      </c>
      <c r="N108">
        <v>6.07</v>
      </c>
      <c r="O108">
        <v>6.16</v>
      </c>
      <c r="P108">
        <v>10.36</v>
      </c>
      <c r="Q108">
        <v>80267.490000000005</v>
      </c>
      <c r="R108">
        <v>1.1399999999999999</v>
      </c>
      <c r="S108" t="s">
        <v>885</v>
      </c>
      <c r="T108" t="s">
        <v>291</v>
      </c>
      <c r="U108">
        <v>2.44</v>
      </c>
      <c r="V108">
        <v>6.1</v>
      </c>
      <c r="W108">
        <v>733297</v>
      </c>
      <c r="X108">
        <v>582029</v>
      </c>
      <c r="Y108">
        <v>1.26</v>
      </c>
      <c r="Z108">
        <v>15832</v>
      </c>
      <c r="AA108">
        <v>15118</v>
      </c>
      <c r="AB108" t="s">
        <v>119</v>
      </c>
      <c r="AC108">
        <v>344.59</v>
      </c>
      <c r="AD108">
        <v>0</v>
      </c>
      <c r="AE108" t="s">
        <v>119</v>
      </c>
      <c r="AF108" t="s">
        <v>119</v>
      </c>
      <c r="AG108">
        <v>951.15</v>
      </c>
      <c r="AH108" t="s">
        <v>886</v>
      </c>
      <c r="AI108" t="s">
        <v>886</v>
      </c>
      <c r="AJ108">
        <v>-1.56</v>
      </c>
      <c r="AK108">
        <v>4587</v>
      </c>
      <c r="AL108">
        <v>287</v>
      </c>
      <c r="AM108">
        <v>0</v>
      </c>
      <c r="AN108">
        <v>-1</v>
      </c>
      <c r="AO108">
        <v>0.82</v>
      </c>
      <c r="AP108">
        <v>-1.1399999999999999</v>
      </c>
      <c r="AQ108">
        <v>2.5299999999999998</v>
      </c>
      <c r="AR108">
        <v>-4.26</v>
      </c>
      <c r="AS108">
        <v>50.99</v>
      </c>
      <c r="AT108">
        <v>0</v>
      </c>
      <c r="AU108">
        <v>0.9</v>
      </c>
      <c r="AV108" t="s">
        <v>887</v>
      </c>
      <c r="AW108">
        <v>12.84</v>
      </c>
      <c r="AX108">
        <v>11.14</v>
      </c>
      <c r="AY108">
        <v>0.85</v>
      </c>
      <c r="AZ108" t="s">
        <v>165</v>
      </c>
      <c r="BA108">
        <v>5</v>
      </c>
      <c r="BB108">
        <v>14</v>
      </c>
      <c r="BC108">
        <v>8</v>
      </c>
      <c r="BD108">
        <v>0.81</v>
      </c>
      <c r="BE108">
        <v>0.97</v>
      </c>
      <c r="BF108">
        <v>-1.46</v>
      </c>
      <c r="BG108">
        <v>-0.97</v>
      </c>
      <c r="BH108">
        <v>-2.25</v>
      </c>
      <c r="BI108">
        <v>-2.41</v>
      </c>
      <c r="BJ108">
        <v>0</v>
      </c>
      <c r="BK108">
        <v>20230918</v>
      </c>
      <c r="BL108">
        <v>20010808</v>
      </c>
      <c r="BM108">
        <v>1198.6400000000001</v>
      </c>
      <c r="BN108" t="s">
        <v>119</v>
      </c>
      <c r="BO108">
        <v>247.48</v>
      </c>
      <c r="BP108">
        <v>20269.02</v>
      </c>
      <c r="BQ108">
        <v>7965.62</v>
      </c>
      <c r="BR108">
        <v>1529.19</v>
      </c>
      <c r="BS108">
        <v>53.16</v>
      </c>
      <c r="BT108">
        <v>5739.91</v>
      </c>
      <c r="BU108">
        <v>6345.9</v>
      </c>
      <c r="BV108">
        <v>1212.3599999999999</v>
      </c>
      <c r="BW108">
        <v>6685.59</v>
      </c>
      <c r="BX108">
        <v>1513.48</v>
      </c>
      <c r="BY108">
        <v>2816.96</v>
      </c>
      <c r="BZ108">
        <v>733.99</v>
      </c>
      <c r="CA108">
        <v>1243.5899999999999</v>
      </c>
      <c r="CB108">
        <v>1187.3</v>
      </c>
      <c r="CC108">
        <v>15936.82</v>
      </c>
      <c r="CD108">
        <v>13515.61</v>
      </c>
      <c r="CE108">
        <v>506.66</v>
      </c>
      <c r="CF108">
        <v>32.909999999999997</v>
      </c>
      <c r="CG108">
        <v>506.46</v>
      </c>
      <c r="CH108">
        <v>404.76</v>
      </c>
      <c r="CI108">
        <v>351.11</v>
      </c>
      <c r="CJ108">
        <v>336.55</v>
      </c>
      <c r="CK108">
        <v>3375.35</v>
      </c>
      <c r="CL108">
        <v>275.62</v>
      </c>
      <c r="CM108">
        <v>9.93</v>
      </c>
      <c r="CN108">
        <v>390997</v>
      </c>
      <c r="CO108">
        <v>37195</v>
      </c>
      <c r="CP108" t="s">
        <v>888</v>
      </c>
      <c r="CQ108">
        <v>-20.059999999999999</v>
      </c>
      <c r="CR108">
        <v>-1.1399999999999999</v>
      </c>
      <c r="CS108">
        <v>0.91</v>
      </c>
      <c r="CT108">
        <v>26.4</v>
      </c>
      <c r="CU108">
        <v>0.46</v>
      </c>
      <c r="CV108">
        <v>5.52</v>
      </c>
      <c r="CW108" t="s">
        <v>373</v>
      </c>
      <c r="CX108">
        <v>6.64</v>
      </c>
      <c r="CY108">
        <v>0.99</v>
      </c>
      <c r="CZ108">
        <v>2.82</v>
      </c>
      <c r="DA108">
        <v>0.23</v>
      </c>
      <c r="DB108">
        <v>39.299999999999997</v>
      </c>
      <c r="DC108" t="s">
        <v>889</v>
      </c>
      <c r="DD108">
        <v>15.19</v>
      </c>
      <c r="DE108">
        <v>3.18</v>
      </c>
      <c r="DF108">
        <v>2.54</v>
      </c>
      <c r="DG108">
        <v>59.92</v>
      </c>
      <c r="DH108">
        <v>368450</v>
      </c>
      <c r="DI108">
        <v>600028</v>
      </c>
      <c r="DJ108" t="s">
        <v>119</v>
      </c>
      <c r="DK108" t="s">
        <v>119</v>
      </c>
      <c r="DL108" t="s">
        <v>119</v>
      </c>
    </row>
    <row r="109" spans="1:116">
      <c r="A109" t="str">
        <f>"600032"</f>
        <v>600032</v>
      </c>
      <c r="B109" t="s">
        <v>890</v>
      </c>
      <c r="C109">
        <v>0.49</v>
      </c>
      <c r="D109">
        <v>10.18</v>
      </c>
      <c r="E109">
        <v>0.05</v>
      </c>
      <c r="F109">
        <v>10.18</v>
      </c>
      <c r="G109">
        <v>10.19</v>
      </c>
      <c r="H109">
        <v>16382</v>
      </c>
      <c r="I109">
        <v>321</v>
      </c>
      <c r="J109">
        <v>0</v>
      </c>
      <c r="K109">
        <v>0.79</v>
      </c>
      <c r="L109">
        <v>10.130000000000001</v>
      </c>
      <c r="M109">
        <v>10.199999999999999</v>
      </c>
      <c r="N109">
        <v>10.11</v>
      </c>
      <c r="O109">
        <v>10.130000000000001</v>
      </c>
      <c r="P109">
        <v>41.12</v>
      </c>
      <c r="Q109">
        <v>1663.95</v>
      </c>
      <c r="R109">
        <v>0.6</v>
      </c>
      <c r="S109" t="s">
        <v>891</v>
      </c>
      <c r="T109" t="s">
        <v>324</v>
      </c>
      <c r="U109">
        <v>0.89</v>
      </c>
      <c r="V109">
        <v>10.16</v>
      </c>
      <c r="W109">
        <v>8007</v>
      </c>
      <c r="X109">
        <v>8375</v>
      </c>
      <c r="Y109">
        <v>0.96</v>
      </c>
      <c r="Z109">
        <v>554</v>
      </c>
      <c r="AA109">
        <v>326</v>
      </c>
      <c r="AB109" t="s">
        <v>119</v>
      </c>
      <c r="AC109">
        <v>2.84</v>
      </c>
      <c r="AD109">
        <v>0</v>
      </c>
      <c r="AE109" t="s">
        <v>119</v>
      </c>
      <c r="AF109" t="s">
        <v>119</v>
      </c>
      <c r="AG109">
        <v>2.08</v>
      </c>
      <c r="AH109" t="s">
        <v>892</v>
      </c>
      <c r="AI109" t="s">
        <v>893</v>
      </c>
      <c r="AJ109">
        <v>0.39</v>
      </c>
      <c r="AK109">
        <v>1153</v>
      </c>
      <c r="AL109">
        <v>14</v>
      </c>
      <c r="AM109">
        <v>6.9999999999999999E-4</v>
      </c>
      <c r="AN109">
        <v>3</v>
      </c>
      <c r="AO109">
        <v>0.2</v>
      </c>
      <c r="AP109">
        <v>1.1000000000000001</v>
      </c>
      <c r="AQ109">
        <v>-0.49</v>
      </c>
      <c r="AR109">
        <v>-18.170000000000002</v>
      </c>
      <c r="AS109">
        <v>-10.86</v>
      </c>
      <c r="AT109">
        <v>0</v>
      </c>
      <c r="AU109">
        <v>0.79</v>
      </c>
      <c r="AV109" t="s">
        <v>892</v>
      </c>
      <c r="AW109">
        <v>64.150000000000006</v>
      </c>
      <c r="AX109">
        <v>31.42</v>
      </c>
      <c r="AY109">
        <v>0.89</v>
      </c>
      <c r="AZ109" t="s">
        <v>207</v>
      </c>
      <c r="BA109">
        <v>13</v>
      </c>
      <c r="BB109">
        <v>1</v>
      </c>
      <c r="BC109">
        <v>9</v>
      </c>
      <c r="BD109">
        <v>0</v>
      </c>
      <c r="BE109">
        <v>0.69</v>
      </c>
      <c r="BF109">
        <v>-0.2</v>
      </c>
      <c r="BG109">
        <v>0.3</v>
      </c>
      <c r="BH109">
        <v>0.49</v>
      </c>
      <c r="BI109">
        <v>-0.2</v>
      </c>
      <c r="BJ109">
        <v>0.69</v>
      </c>
      <c r="BK109">
        <v>20230830</v>
      </c>
      <c r="BL109">
        <v>20210525</v>
      </c>
      <c r="BM109">
        <v>24.05</v>
      </c>
      <c r="BN109" t="s">
        <v>119</v>
      </c>
      <c r="BO109" t="s">
        <v>119</v>
      </c>
      <c r="BP109">
        <v>505.14</v>
      </c>
      <c r="BQ109">
        <v>117.81</v>
      </c>
      <c r="BR109">
        <v>60.48</v>
      </c>
      <c r="BS109">
        <v>64.709999999999994</v>
      </c>
      <c r="BT109">
        <v>114.43</v>
      </c>
      <c r="BU109">
        <v>293.57</v>
      </c>
      <c r="BV109">
        <v>3.84</v>
      </c>
      <c r="BW109">
        <v>69.52</v>
      </c>
      <c r="BX109">
        <v>33.630000000000003</v>
      </c>
      <c r="BY109">
        <v>0.08</v>
      </c>
      <c r="BZ109">
        <v>72.22</v>
      </c>
      <c r="CA109">
        <v>0.09</v>
      </c>
      <c r="CB109">
        <v>68.77</v>
      </c>
      <c r="CC109">
        <v>22.36</v>
      </c>
      <c r="CD109">
        <v>10.58</v>
      </c>
      <c r="CE109">
        <v>5.52</v>
      </c>
      <c r="CF109">
        <v>1.39</v>
      </c>
      <c r="CG109">
        <v>5.52</v>
      </c>
      <c r="CH109">
        <v>4.84</v>
      </c>
      <c r="CI109">
        <v>2.98</v>
      </c>
      <c r="CJ109">
        <v>2.8</v>
      </c>
      <c r="CK109">
        <v>23.37</v>
      </c>
      <c r="CL109">
        <v>8.91</v>
      </c>
      <c r="CM109">
        <v>9.4</v>
      </c>
      <c r="CN109">
        <v>56898</v>
      </c>
      <c r="CO109">
        <v>3656</v>
      </c>
      <c r="CP109" t="s">
        <v>894</v>
      </c>
      <c r="CQ109">
        <v>-57.05</v>
      </c>
      <c r="CR109">
        <v>-10.86</v>
      </c>
      <c r="CS109">
        <v>2.08</v>
      </c>
      <c r="CT109">
        <v>27.48</v>
      </c>
      <c r="CU109">
        <v>10.95</v>
      </c>
      <c r="CV109">
        <v>0.68</v>
      </c>
      <c r="CW109" t="s">
        <v>895</v>
      </c>
      <c r="CX109">
        <v>4.9000000000000004</v>
      </c>
      <c r="CY109">
        <v>2.86</v>
      </c>
      <c r="CZ109">
        <v>0.97</v>
      </c>
      <c r="DA109">
        <v>0.37</v>
      </c>
      <c r="DB109">
        <v>23.32</v>
      </c>
      <c r="DC109" t="s">
        <v>896</v>
      </c>
      <c r="DD109">
        <v>52.69</v>
      </c>
      <c r="DE109">
        <v>24.7</v>
      </c>
      <c r="DF109">
        <v>21.65</v>
      </c>
      <c r="DG109">
        <v>0.01</v>
      </c>
      <c r="DH109">
        <v>838</v>
      </c>
      <c r="DI109">
        <v>600032</v>
      </c>
      <c r="DJ109" t="s">
        <v>119</v>
      </c>
      <c r="DK109" t="s">
        <v>119</v>
      </c>
      <c r="DL109" t="s">
        <v>119</v>
      </c>
    </row>
    <row r="110" spans="1:116">
      <c r="A110" t="str">
        <f>"600066"</f>
        <v>600066</v>
      </c>
      <c r="B110" t="s">
        <v>897</v>
      </c>
      <c r="C110">
        <v>0</v>
      </c>
      <c r="D110">
        <v>13.23</v>
      </c>
      <c r="E110">
        <v>0</v>
      </c>
      <c r="F110">
        <v>13.22</v>
      </c>
      <c r="G110">
        <v>13.23</v>
      </c>
      <c r="H110">
        <v>113465</v>
      </c>
      <c r="I110">
        <v>2011</v>
      </c>
      <c r="J110">
        <v>0</v>
      </c>
      <c r="K110">
        <v>0.51</v>
      </c>
      <c r="L110">
        <v>13.22</v>
      </c>
      <c r="M110">
        <v>13.32</v>
      </c>
      <c r="N110">
        <v>13.11</v>
      </c>
      <c r="O110">
        <v>13.23</v>
      </c>
      <c r="P110">
        <v>31.14</v>
      </c>
      <c r="Q110">
        <v>15022.23</v>
      </c>
      <c r="R110">
        <v>1.03</v>
      </c>
      <c r="S110" t="s">
        <v>284</v>
      </c>
      <c r="T110" t="s">
        <v>492</v>
      </c>
      <c r="U110">
        <v>1.59</v>
      </c>
      <c r="V110">
        <v>13.24</v>
      </c>
      <c r="W110">
        <v>61384</v>
      </c>
      <c r="X110">
        <v>52081</v>
      </c>
      <c r="Y110">
        <v>1.18</v>
      </c>
      <c r="Z110">
        <v>483</v>
      </c>
      <c r="AA110">
        <v>50</v>
      </c>
      <c r="AB110" t="s">
        <v>119</v>
      </c>
      <c r="AC110">
        <v>38.07</v>
      </c>
      <c r="AD110">
        <v>0</v>
      </c>
      <c r="AE110" t="s">
        <v>119</v>
      </c>
      <c r="AF110" t="s">
        <v>119</v>
      </c>
      <c r="AG110">
        <v>22.14</v>
      </c>
      <c r="AH110" t="s">
        <v>898</v>
      </c>
      <c r="AI110" t="s">
        <v>898</v>
      </c>
      <c r="AJ110">
        <v>-0.1</v>
      </c>
      <c r="AK110">
        <v>3370</v>
      </c>
      <c r="AL110">
        <v>34</v>
      </c>
      <c r="AM110">
        <v>2.0000000000000001E-4</v>
      </c>
      <c r="AN110">
        <v>0</v>
      </c>
      <c r="AO110">
        <v>-0.15</v>
      </c>
      <c r="AP110">
        <v>-7.0000000000000007E-2</v>
      </c>
      <c r="AQ110">
        <v>6.09</v>
      </c>
      <c r="AR110">
        <v>-10.73</v>
      </c>
      <c r="AS110">
        <v>103.23</v>
      </c>
      <c r="AT110">
        <v>2</v>
      </c>
      <c r="AU110">
        <v>0.96</v>
      </c>
      <c r="AV110" t="s">
        <v>899</v>
      </c>
      <c r="AW110">
        <v>22.62</v>
      </c>
      <c r="AX110">
        <v>38.58</v>
      </c>
      <c r="AY110">
        <v>0.66</v>
      </c>
      <c r="AZ110" t="s">
        <v>165</v>
      </c>
      <c r="BA110">
        <v>2</v>
      </c>
      <c r="BB110">
        <v>1</v>
      </c>
      <c r="BC110">
        <v>10</v>
      </c>
      <c r="BD110">
        <v>-0.08</v>
      </c>
      <c r="BE110">
        <v>0.68</v>
      </c>
      <c r="BF110">
        <v>-0.91</v>
      </c>
      <c r="BG110">
        <v>0.08</v>
      </c>
      <c r="BH110">
        <v>0.08</v>
      </c>
      <c r="BI110">
        <v>-0.68</v>
      </c>
      <c r="BJ110">
        <v>0.92</v>
      </c>
      <c r="BK110">
        <v>20230829</v>
      </c>
      <c r="BL110">
        <v>19970508</v>
      </c>
      <c r="BM110">
        <v>22.14</v>
      </c>
      <c r="BN110" t="s">
        <v>119</v>
      </c>
      <c r="BO110" t="s">
        <v>119</v>
      </c>
      <c r="BP110">
        <v>297.01</v>
      </c>
      <c r="BQ110">
        <v>128.08000000000001</v>
      </c>
      <c r="BR110">
        <v>1.2</v>
      </c>
      <c r="BS110">
        <v>56.47</v>
      </c>
      <c r="BT110">
        <v>185.26</v>
      </c>
      <c r="BU110">
        <v>40.049999999999997</v>
      </c>
      <c r="BV110">
        <v>15.44</v>
      </c>
      <c r="BW110">
        <v>138.13999999999999</v>
      </c>
      <c r="BX110">
        <v>59.56</v>
      </c>
      <c r="BY110">
        <v>46.88</v>
      </c>
      <c r="BZ110">
        <v>37.22</v>
      </c>
      <c r="CA110">
        <v>18.28</v>
      </c>
      <c r="CB110">
        <v>14.94</v>
      </c>
      <c r="CC110">
        <v>111.14</v>
      </c>
      <c r="CD110">
        <v>85.75</v>
      </c>
      <c r="CE110">
        <v>5.86</v>
      </c>
      <c r="CF110">
        <v>0.39</v>
      </c>
      <c r="CG110">
        <v>5.97</v>
      </c>
      <c r="CH110">
        <v>4.79</v>
      </c>
      <c r="CI110">
        <v>4.7</v>
      </c>
      <c r="CJ110">
        <v>3.31</v>
      </c>
      <c r="CK110">
        <v>57.25</v>
      </c>
      <c r="CL110">
        <v>29.17</v>
      </c>
      <c r="CM110">
        <v>-10.58</v>
      </c>
      <c r="CN110">
        <v>60255</v>
      </c>
      <c r="CO110">
        <v>19602</v>
      </c>
      <c r="CP110" t="s">
        <v>900</v>
      </c>
      <c r="CQ110">
        <v>820.72</v>
      </c>
      <c r="CR110">
        <v>34.56</v>
      </c>
      <c r="CS110">
        <v>2.29</v>
      </c>
      <c r="CT110">
        <v>10.039999999999999</v>
      </c>
      <c r="CU110">
        <v>2.64</v>
      </c>
      <c r="CV110">
        <v>7.56</v>
      </c>
      <c r="CW110" t="s">
        <v>636</v>
      </c>
      <c r="CX110">
        <v>5.78</v>
      </c>
      <c r="CY110">
        <v>0.68</v>
      </c>
      <c r="CZ110">
        <v>2.59</v>
      </c>
      <c r="DA110">
        <v>1.32</v>
      </c>
      <c r="DB110">
        <v>43.12</v>
      </c>
      <c r="DC110" t="s">
        <v>901</v>
      </c>
      <c r="DD110">
        <v>22.84</v>
      </c>
      <c r="DE110">
        <v>5.28</v>
      </c>
      <c r="DF110">
        <v>4.3099999999999996</v>
      </c>
      <c r="DG110">
        <v>6.93</v>
      </c>
      <c r="DH110">
        <v>13039</v>
      </c>
      <c r="DI110">
        <v>600066</v>
      </c>
      <c r="DJ110" t="s">
        <v>119</v>
      </c>
      <c r="DK110" t="s">
        <v>119</v>
      </c>
      <c r="DL110" t="s">
        <v>119</v>
      </c>
    </row>
    <row r="111" spans="1:116">
      <c r="A111" t="str">
        <f>"600067"</f>
        <v>600067</v>
      </c>
      <c r="B111" t="s">
        <v>902</v>
      </c>
      <c r="C111">
        <v>1.1499999999999999</v>
      </c>
      <c r="D111">
        <v>2.63</v>
      </c>
      <c r="E111">
        <v>0.03</v>
      </c>
      <c r="F111">
        <v>2.63</v>
      </c>
      <c r="G111">
        <v>2.64</v>
      </c>
      <c r="H111">
        <v>110074</v>
      </c>
      <c r="I111">
        <v>3667</v>
      </c>
      <c r="J111">
        <v>0</v>
      </c>
      <c r="K111">
        <v>0.79</v>
      </c>
      <c r="L111">
        <v>2.6</v>
      </c>
      <c r="M111">
        <v>2.64</v>
      </c>
      <c r="N111">
        <v>2.6</v>
      </c>
      <c r="O111">
        <v>2.6</v>
      </c>
      <c r="P111" t="s">
        <v>119</v>
      </c>
      <c r="Q111">
        <v>2888.02</v>
      </c>
      <c r="R111">
        <v>0.88</v>
      </c>
      <c r="S111" t="s">
        <v>903</v>
      </c>
      <c r="T111" t="s">
        <v>559</v>
      </c>
      <c r="U111">
        <v>1.54</v>
      </c>
      <c r="V111">
        <v>2.62</v>
      </c>
      <c r="W111">
        <v>43514</v>
      </c>
      <c r="X111">
        <v>66560</v>
      </c>
      <c r="Y111">
        <v>0.65</v>
      </c>
      <c r="Z111">
        <v>593</v>
      </c>
      <c r="AA111">
        <v>9618</v>
      </c>
      <c r="AB111" t="s">
        <v>119</v>
      </c>
      <c r="AC111">
        <v>5.49</v>
      </c>
      <c r="AD111">
        <v>0</v>
      </c>
      <c r="AE111" t="s">
        <v>119</v>
      </c>
      <c r="AF111" t="s">
        <v>119</v>
      </c>
      <c r="AG111">
        <v>13.92</v>
      </c>
      <c r="AH111" t="s">
        <v>904</v>
      </c>
      <c r="AI111" t="s">
        <v>904</v>
      </c>
      <c r="AJ111">
        <v>1.05</v>
      </c>
      <c r="AK111">
        <v>1203</v>
      </c>
      <c r="AL111">
        <v>91</v>
      </c>
      <c r="AM111">
        <v>6.9999999999999999E-4</v>
      </c>
      <c r="AN111">
        <v>1</v>
      </c>
      <c r="AO111">
        <v>0</v>
      </c>
      <c r="AP111">
        <v>0.39</v>
      </c>
      <c r="AQ111">
        <v>-7.39</v>
      </c>
      <c r="AR111">
        <v>-2.59</v>
      </c>
      <c r="AS111">
        <v>-15.16</v>
      </c>
      <c r="AT111">
        <v>1</v>
      </c>
      <c r="AU111">
        <v>1.26</v>
      </c>
      <c r="AV111" t="s">
        <v>905</v>
      </c>
      <c r="AW111" t="s">
        <v>119</v>
      </c>
      <c r="AX111">
        <v>51.52</v>
      </c>
      <c r="AY111">
        <v>1.68</v>
      </c>
      <c r="AZ111" t="s">
        <v>906</v>
      </c>
      <c r="BA111">
        <v>14</v>
      </c>
      <c r="BB111">
        <v>2</v>
      </c>
      <c r="BC111">
        <v>9</v>
      </c>
      <c r="BD111">
        <v>0</v>
      </c>
      <c r="BE111">
        <v>1.54</v>
      </c>
      <c r="BF111">
        <v>0</v>
      </c>
      <c r="BG111">
        <v>0.77</v>
      </c>
      <c r="BH111">
        <v>1.1499999999999999</v>
      </c>
      <c r="BI111">
        <v>-0.38</v>
      </c>
      <c r="BJ111">
        <v>1.1499999999999999</v>
      </c>
      <c r="BK111">
        <v>20230825</v>
      </c>
      <c r="BL111">
        <v>19970508</v>
      </c>
      <c r="BM111">
        <v>13.92</v>
      </c>
      <c r="BN111" t="s">
        <v>119</v>
      </c>
      <c r="BO111" t="s">
        <v>119</v>
      </c>
      <c r="BP111">
        <v>225.79</v>
      </c>
      <c r="BQ111">
        <v>69.63</v>
      </c>
      <c r="BR111">
        <v>13.04</v>
      </c>
      <c r="BS111">
        <v>63.39</v>
      </c>
      <c r="BT111">
        <v>170.25</v>
      </c>
      <c r="BU111">
        <v>18.38</v>
      </c>
      <c r="BV111">
        <v>4.07</v>
      </c>
      <c r="BW111">
        <v>129.44999999999999</v>
      </c>
      <c r="BX111">
        <v>7.99</v>
      </c>
      <c r="BY111">
        <v>109.83</v>
      </c>
      <c r="BZ111">
        <v>34.29</v>
      </c>
      <c r="CA111">
        <v>13.3</v>
      </c>
      <c r="CB111">
        <v>9.6199999999999992</v>
      </c>
      <c r="CC111">
        <v>41.28</v>
      </c>
      <c r="CD111">
        <v>36.86</v>
      </c>
      <c r="CE111">
        <v>-0.08</v>
      </c>
      <c r="CF111">
        <v>1.25</v>
      </c>
      <c r="CG111">
        <v>-0.08</v>
      </c>
      <c r="CH111">
        <v>-0.5</v>
      </c>
      <c r="CI111">
        <v>-0.65</v>
      </c>
      <c r="CJ111">
        <v>-0.59</v>
      </c>
      <c r="CK111">
        <v>40.020000000000003</v>
      </c>
      <c r="CL111">
        <v>-0.71</v>
      </c>
      <c r="CM111">
        <v>-4.4800000000000004</v>
      </c>
      <c r="CN111">
        <v>49590</v>
      </c>
      <c r="CO111">
        <v>17664</v>
      </c>
      <c r="CP111" t="s">
        <v>907</v>
      </c>
      <c r="CQ111">
        <v>-167.89</v>
      </c>
      <c r="CR111">
        <v>-41.47</v>
      </c>
      <c r="CS111">
        <v>0.53</v>
      </c>
      <c r="CT111">
        <v>-51.74</v>
      </c>
      <c r="CU111">
        <v>0.89</v>
      </c>
      <c r="CV111">
        <v>0</v>
      </c>
      <c r="CW111" t="s">
        <v>908</v>
      </c>
      <c r="CX111">
        <v>5</v>
      </c>
      <c r="CY111">
        <v>0.69</v>
      </c>
      <c r="CZ111">
        <v>2.88</v>
      </c>
      <c r="DA111">
        <v>-0.05</v>
      </c>
      <c r="DB111">
        <v>30.84</v>
      </c>
      <c r="DC111" t="s">
        <v>909</v>
      </c>
      <c r="DD111">
        <v>10.72</v>
      </c>
      <c r="DE111">
        <v>-0.2</v>
      </c>
      <c r="DF111">
        <v>-1.2</v>
      </c>
      <c r="DG111">
        <v>0.74</v>
      </c>
      <c r="DH111">
        <v>1202</v>
      </c>
      <c r="DI111">
        <v>600067</v>
      </c>
      <c r="DJ111" t="s">
        <v>119</v>
      </c>
      <c r="DK111" t="s">
        <v>119</v>
      </c>
      <c r="DL111" t="s">
        <v>119</v>
      </c>
    </row>
    <row r="112" spans="1:116">
      <c r="A112" t="str">
        <f>"600081"</f>
        <v>600081</v>
      </c>
      <c r="B112" t="s">
        <v>910</v>
      </c>
      <c r="C112">
        <v>2.2200000000000002</v>
      </c>
      <c r="D112">
        <v>11.05</v>
      </c>
      <c r="E112">
        <v>0.24</v>
      </c>
      <c r="F112">
        <v>11.05</v>
      </c>
      <c r="G112">
        <v>11.06</v>
      </c>
      <c r="H112">
        <v>37934</v>
      </c>
      <c r="I112">
        <v>634</v>
      </c>
      <c r="J112">
        <v>0.09</v>
      </c>
      <c r="K112">
        <v>0.85</v>
      </c>
      <c r="L112">
        <v>10.82</v>
      </c>
      <c r="M112">
        <v>11.06</v>
      </c>
      <c r="N112">
        <v>10.82</v>
      </c>
      <c r="O112">
        <v>10.81</v>
      </c>
      <c r="P112">
        <v>106.36</v>
      </c>
      <c r="Q112">
        <v>4173.42</v>
      </c>
      <c r="R112">
        <v>1.0900000000000001</v>
      </c>
      <c r="S112" t="s">
        <v>826</v>
      </c>
      <c r="T112" t="s">
        <v>610</v>
      </c>
      <c r="U112">
        <v>2.2200000000000002</v>
      </c>
      <c r="V112">
        <v>11</v>
      </c>
      <c r="W112">
        <v>13809</v>
      </c>
      <c r="X112">
        <v>24125</v>
      </c>
      <c r="Y112">
        <v>0.56999999999999995</v>
      </c>
      <c r="Z112">
        <v>8</v>
      </c>
      <c r="AA112">
        <v>2009</v>
      </c>
      <c r="AB112" t="s">
        <v>119</v>
      </c>
      <c r="AC112">
        <v>2.87</v>
      </c>
      <c r="AD112">
        <v>0</v>
      </c>
      <c r="AE112" t="s">
        <v>119</v>
      </c>
      <c r="AF112" t="s">
        <v>119</v>
      </c>
      <c r="AG112">
        <v>4.45</v>
      </c>
      <c r="AH112" t="s">
        <v>911</v>
      </c>
      <c r="AI112" t="s">
        <v>912</v>
      </c>
      <c r="AJ112">
        <v>2.12</v>
      </c>
      <c r="AK112">
        <v>1661</v>
      </c>
      <c r="AL112">
        <v>23</v>
      </c>
      <c r="AM112">
        <v>5.0000000000000001E-4</v>
      </c>
      <c r="AN112">
        <v>1</v>
      </c>
      <c r="AO112">
        <v>-1.19</v>
      </c>
      <c r="AP112">
        <v>0.55000000000000004</v>
      </c>
      <c r="AQ112">
        <v>3.75</v>
      </c>
      <c r="AR112">
        <v>-10.24</v>
      </c>
      <c r="AS112">
        <v>9.52</v>
      </c>
      <c r="AT112">
        <v>2</v>
      </c>
      <c r="AU112">
        <v>2.11</v>
      </c>
      <c r="AV112" t="s">
        <v>913</v>
      </c>
      <c r="AW112">
        <v>74.19</v>
      </c>
      <c r="AX112">
        <v>57.5</v>
      </c>
      <c r="AY112">
        <v>1.1499999999999999</v>
      </c>
      <c r="AZ112" t="s">
        <v>207</v>
      </c>
      <c r="BA112">
        <v>13</v>
      </c>
      <c r="BB112">
        <v>1</v>
      </c>
      <c r="BC112">
        <v>14</v>
      </c>
      <c r="BD112">
        <v>0.09</v>
      </c>
      <c r="BE112">
        <v>2.31</v>
      </c>
      <c r="BF112">
        <v>0.09</v>
      </c>
      <c r="BG112">
        <v>1.76</v>
      </c>
      <c r="BH112">
        <v>2.13</v>
      </c>
      <c r="BI112">
        <v>-0.09</v>
      </c>
      <c r="BJ112">
        <v>2.13</v>
      </c>
      <c r="BK112">
        <v>20230831</v>
      </c>
      <c r="BL112">
        <v>19970703</v>
      </c>
      <c r="BM112">
        <v>5.78</v>
      </c>
      <c r="BN112" t="s">
        <v>119</v>
      </c>
      <c r="BO112" t="s">
        <v>119</v>
      </c>
      <c r="BP112">
        <v>91.65</v>
      </c>
      <c r="BQ112">
        <v>31.76</v>
      </c>
      <c r="BR112">
        <v>9.39</v>
      </c>
      <c r="BS112">
        <v>55.11</v>
      </c>
      <c r="BT112">
        <v>57.88</v>
      </c>
      <c r="BU112">
        <v>13.33</v>
      </c>
      <c r="BV112">
        <v>1.28</v>
      </c>
      <c r="BW112">
        <v>45.87</v>
      </c>
      <c r="BX112">
        <v>21.29</v>
      </c>
      <c r="BY112">
        <v>4.09</v>
      </c>
      <c r="BZ112">
        <v>18.41</v>
      </c>
      <c r="CA112">
        <v>0.53</v>
      </c>
      <c r="CB112">
        <v>13.03</v>
      </c>
      <c r="CC112">
        <v>32.04</v>
      </c>
      <c r="CD112">
        <v>28.37</v>
      </c>
      <c r="CE112">
        <v>1.1200000000000001</v>
      </c>
      <c r="CF112">
        <v>0.59</v>
      </c>
      <c r="CG112">
        <v>1.1200000000000001</v>
      </c>
      <c r="CH112">
        <v>0.84</v>
      </c>
      <c r="CI112">
        <v>0.3</v>
      </c>
      <c r="CJ112">
        <v>0.22</v>
      </c>
      <c r="CK112">
        <v>12.82</v>
      </c>
      <c r="CL112">
        <v>0.53</v>
      </c>
      <c r="CM112">
        <v>-0.6</v>
      </c>
      <c r="CN112">
        <v>27646</v>
      </c>
      <c r="CO112">
        <v>6499</v>
      </c>
      <c r="CP112" t="s">
        <v>914</v>
      </c>
      <c r="CQ112">
        <v>-44.88</v>
      </c>
      <c r="CR112">
        <v>-5.65</v>
      </c>
      <c r="CS112">
        <v>1.63</v>
      </c>
      <c r="CT112">
        <v>120.43</v>
      </c>
      <c r="CU112">
        <v>1.99</v>
      </c>
      <c r="CV112">
        <v>0.53</v>
      </c>
      <c r="CW112" t="s">
        <v>705</v>
      </c>
      <c r="CX112">
        <v>6.8</v>
      </c>
      <c r="CY112">
        <v>2.25</v>
      </c>
      <c r="CZ112">
        <v>2.2200000000000002</v>
      </c>
      <c r="DA112">
        <v>0.09</v>
      </c>
      <c r="DB112">
        <v>34.65</v>
      </c>
      <c r="DC112" t="s">
        <v>915</v>
      </c>
      <c r="DD112">
        <v>11.45</v>
      </c>
      <c r="DE112">
        <v>3.48</v>
      </c>
      <c r="DF112">
        <v>2.63</v>
      </c>
      <c r="DG112">
        <v>1.31</v>
      </c>
      <c r="DH112">
        <v>4551</v>
      </c>
      <c r="DI112">
        <v>600081</v>
      </c>
      <c r="DJ112" t="s">
        <v>119</v>
      </c>
      <c r="DK112" t="s">
        <v>119</v>
      </c>
      <c r="DL112" t="s">
        <v>119</v>
      </c>
    </row>
    <row r="113" spans="1:116">
      <c r="A113" t="str">
        <f>"600104"</f>
        <v>600104</v>
      </c>
      <c r="B113" t="s">
        <v>916</v>
      </c>
      <c r="C113">
        <v>-0.27</v>
      </c>
      <c r="D113">
        <v>14.8</v>
      </c>
      <c r="E113">
        <v>-0.04</v>
      </c>
      <c r="F113">
        <v>14.8</v>
      </c>
      <c r="G113">
        <v>14.81</v>
      </c>
      <c r="H113">
        <v>119387</v>
      </c>
      <c r="I113">
        <v>2399</v>
      </c>
      <c r="J113">
        <v>0</v>
      </c>
      <c r="K113">
        <v>0.1</v>
      </c>
      <c r="L113">
        <v>14.89</v>
      </c>
      <c r="M113">
        <v>15</v>
      </c>
      <c r="N113">
        <v>14.79</v>
      </c>
      <c r="O113">
        <v>14.84</v>
      </c>
      <c r="P113">
        <v>12.2</v>
      </c>
      <c r="Q113">
        <v>17743.34</v>
      </c>
      <c r="R113">
        <v>0.8</v>
      </c>
      <c r="S113" t="s">
        <v>178</v>
      </c>
      <c r="T113" t="s">
        <v>610</v>
      </c>
      <c r="U113">
        <v>1.42</v>
      </c>
      <c r="V113">
        <v>14.86</v>
      </c>
      <c r="W113">
        <v>64803</v>
      </c>
      <c r="X113">
        <v>54584</v>
      </c>
      <c r="Y113">
        <v>1.19</v>
      </c>
      <c r="Z113">
        <v>188</v>
      </c>
      <c r="AA113">
        <v>21</v>
      </c>
      <c r="AB113" t="s">
        <v>119</v>
      </c>
      <c r="AC113">
        <v>104.83</v>
      </c>
      <c r="AD113">
        <v>0</v>
      </c>
      <c r="AE113" t="s">
        <v>119</v>
      </c>
      <c r="AF113" t="s">
        <v>119</v>
      </c>
      <c r="AG113">
        <v>116.83</v>
      </c>
      <c r="AH113" t="s">
        <v>917</v>
      </c>
      <c r="AI113" t="s">
        <v>917</v>
      </c>
      <c r="AJ113">
        <v>-0.37</v>
      </c>
      <c r="AK113">
        <v>3414</v>
      </c>
      <c r="AL113">
        <v>35</v>
      </c>
      <c r="AM113">
        <v>0</v>
      </c>
      <c r="AN113">
        <v>-4</v>
      </c>
      <c r="AO113">
        <v>-0.13</v>
      </c>
      <c r="AP113">
        <v>-1.1299999999999999</v>
      </c>
      <c r="AQ113">
        <v>3.06</v>
      </c>
      <c r="AR113">
        <v>4.97</v>
      </c>
      <c r="AS113">
        <v>5.19</v>
      </c>
      <c r="AT113">
        <v>0</v>
      </c>
      <c r="AU113">
        <v>0.32</v>
      </c>
      <c r="AV113" t="s">
        <v>918</v>
      </c>
      <c r="AW113">
        <v>10.64</v>
      </c>
      <c r="AX113">
        <v>10.76</v>
      </c>
      <c r="AY113">
        <v>0.91</v>
      </c>
      <c r="AZ113" t="s">
        <v>198</v>
      </c>
      <c r="BA113">
        <v>14</v>
      </c>
      <c r="BB113">
        <v>5</v>
      </c>
      <c r="BC113">
        <v>11</v>
      </c>
      <c r="BD113">
        <v>0.34</v>
      </c>
      <c r="BE113">
        <v>1.08</v>
      </c>
      <c r="BF113">
        <v>-0.34</v>
      </c>
      <c r="BG113">
        <v>0.13</v>
      </c>
      <c r="BH113">
        <v>-0.6</v>
      </c>
      <c r="BI113">
        <v>-1.33</v>
      </c>
      <c r="BJ113">
        <v>7.0000000000000007E-2</v>
      </c>
      <c r="BK113">
        <v>20230831</v>
      </c>
      <c r="BL113">
        <v>19971125</v>
      </c>
      <c r="BM113">
        <v>116.83</v>
      </c>
      <c r="BN113" t="s">
        <v>119</v>
      </c>
      <c r="BO113" t="s">
        <v>119</v>
      </c>
      <c r="BP113">
        <v>9416.7000000000007</v>
      </c>
      <c r="BQ113">
        <v>2819.21</v>
      </c>
      <c r="BR113">
        <v>557.19000000000005</v>
      </c>
      <c r="BS113">
        <v>64.14</v>
      </c>
      <c r="BT113">
        <v>5563.66</v>
      </c>
      <c r="BU113">
        <v>809.87</v>
      </c>
      <c r="BV113">
        <v>193.99</v>
      </c>
      <c r="BW113">
        <v>4845.43</v>
      </c>
      <c r="BX113">
        <v>1391.25</v>
      </c>
      <c r="BY113">
        <v>926.73</v>
      </c>
      <c r="BZ113">
        <v>654.9</v>
      </c>
      <c r="CA113">
        <v>227.16</v>
      </c>
      <c r="CB113">
        <v>579.19000000000005</v>
      </c>
      <c r="CC113">
        <v>3164.1</v>
      </c>
      <c r="CD113">
        <v>2858.06</v>
      </c>
      <c r="CE113">
        <v>135.87</v>
      </c>
      <c r="CF113">
        <v>62.39</v>
      </c>
      <c r="CG113">
        <v>137.84</v>
      </c>
      <c r="CH113">
        <v>102.26</v>
      </c>
      <c r="CI113">
        <v>70.849999999999994</v>
      </c>
      <c r="CJ113">
        <v>56.69</v>
      </c>
      <c r="CK113">
        <v>1603.36</v>
      </c>
      <c r="CL113">
        <v>68.930000000000007</v>
      </c>
      <c r="CM113">
        <v>-121.72</v>
      </c>
      <c r="CN113">
        <v>227390</v>
      </c>
      <c r="CO113">
        <v>16184</v>
      </c>
      <c r="CP113" t="s">
        <v>919</v>
      </c>
      <c r="CQ113">
        <v>2.54</v>
      </c>
      <c r="CR113">
        <v>3.73</v>
      </c>
      <c r="CS113">
        <v>0.61</v>
      </c>
      <c r="CT113">
        <v>25.09</v>
      </c>
      <c r="CU113">
        <v>0.55000000000000004</v>
      </c>
      <c r="CV113">
        <v>2.23</v>
      </c>
      <c r="CW113" t="s">
        <v>920</v>
      </c>
      <c r="CX113">
        <v>24.13</v>
      </c>
      <c r="CY113">
        <v>4.96</v>
      </c>
      <c r="CZ113">
        <v>13.72</v>
      </c>
      <c r="DA113">
        <v>0.59</v>
      </c>
      <c r="DB113">
        <v>29.94</v>
      </c>
      <c r="DC113" t="s">
        <v>921</v>
      </c>
      <c r="DD113">
        <v>9.67</v>
      </c>
      <c r="DE113">
        <v>4.29</v>
      </c>
      <c r="DF113">
        <v>3.23</v>
      </c>
      <c r="DG113">
        <v>79.540000000000006</v>
      </c>
      <c r="DH113">
        <v>215999</v>
      </c>
      <c r="DI113">
        <v>600104</v>
      </c>
      <c r="DJ113" t="s">
        <v>119</v>
      </c>
      <c r="DK113" t="s">
        <v>119</v>
      </c>
      <c r="DL113" t="s">
        <v>119</v>
      </c>
    </row>
    <row r="114" spans="1:116">
      <c r="A114" t="str">
        <f>"600111"</f>
        <v>600111</v>
      </c>
      <c r="B114" t="s">
        <v>922</v>
      </c>
      <c r="C114">
        <v>0</v>
      </c>
      <c r="D114">
        <v>21.79</v>
      </c>
      <c r="E114">
        <v>0</v>
      </c>
      <c r="F114">
        <v>21.78</v>
      </c>
      <c r="G114">
        <v>21.79</v>
      </c>
      <c r="H114">
        <v>117880</v>
      </c>
      <c r="I114">
        <v>3109</v>
      </c>
      <c r="J114">
        <v>0</v>
      </c>
      <c r="K114">
        <v>0.33</v>
      </c>
      <c r="L114">
        <v>21.8</v>
      </c>
      <c r="M114">
        <v>21.94</v>
      </c>
      <c r="N114">
        <v>21.75</v>
      </c>
      <c r="O114">
        <v>21.79</v>
      </c>
      <c r="P114">
        <v>37.299999999999997</v>
      </c>
      <c r="Q114">
        <v>25723.72</v>
      </c>
      <c r="R114">
        <v>0.84</v>
      </c>
      <c r="S114" t="s">
        <v>923</v>
      </c>
      <c r="T114" t="s">
        <v>924</v>
      </c>
      <c r="U114">
        <v>0.87</v>
      </c>
      <c r="V114">
        <v>21.82</v>
      </c>
      <c r="W114">
        <v>62277</v>
      </c>
      <c r="X114">
        <v>55603</v>
      </c>
      <c r="Y114">
        <v>1.1200000000000001</v>
      </c>
      <c r="Z114">
        <v>1713</v>
      </c>
      <c r="AA114">
        <v>547</v>
      </c>
      <c r="AB114" t="s">
        <v>119</v>
      </c>
      <c r="AC114">
        <v>102.02</v>
      </c>
      <c r="AD114">
        <v>0</v>
      </c>
      <c r="AE114" t="s">
        <v>119</v>
      </c>
      <c r="AF114" t="s">
        <v>119</v>
      </c>
      <c r="AG114">
        <v>36.15</v>
      </c>
      <c r="AH114" t="s">
        <v>925</v>
      </c>
      <c r="AI114" t="s">
        <v>925</v>
      </c>
      <c r="AJ114">
        <v>-0.1</v>
      </c>
      <c r="AK114">
        <v>3297</v>
      </c>
      <c r="AL114">
        <v>36</v>
      </c>
      <c r="AM114">
        <v>1E-4</v>
      </c>
      <c r="AN114">
        <v>0</v>
      </c>
      <c r="AO114">
        <v>0.69</v>
      </c>
      <c r="AP114">
        <v>0.09</v>
      </c>
      <c r="AQ114">
        <v>-1.31</v>
      </c>
      <c r="AR114">
        <v>-13.74</v>
      </c>
      <c r="AS114">
        <v>-12.42</v>
      </c>
      <c r="AT114">
        <v>1</v>
      </c>
      <c r="AU114">
        <v>0.52</v>
      </c>
      <c r="AV114" t="s">
        <v>926</v>
      </c>
      <c r="AW114">
        <v>20.14</v>
      </c>
      <c r="AX114">
        <v>13.16</v>
      </c>
      <c r="AY114">
        <v>1.28</v>
      </c>
      <c r="AZ114" t="s">
        <v>247</v>
      </c>
      <c r="BA114">
        <v>9</v>
      </c>
      <c r="BB114">
        <v>13</v>
      </c>
      <c r="BC114">
        <v>13</v>
      </c>
      <c r="BD114">
        <v>0.05</v>
      </c>
      <c r="BE114">
        <v>0.69</v>
      </c>
      <c r="BF114">
        <v>-0.18</v>
      </c>
      <c r="BG114">
        <v>0.14000000000000001</v>
      </c>
      <c r="BH114">
        <v>-0.05</v>
      </c>
      <c r="BI114">
        <v>-0.68</v>
      </c>
      <c r="BJ114">
        <v>0.18</v>
      </c>
      <c r="BK114">
        <v>20230819</v>
      </c>
      <c r="BL114">
        <v>19970924</v>
      </c>
      <c r="BM114">
        <v>36.15</v>
      </c>
      <c r="BN114" t="s">
        <v>119</v>
      </c>
      <c r="BO114" t="s">
        <v>119</v>
      </c>
      <c r="BP114">
        <v>385.53</v>
      </c>
      <c r="BQ114">
        <v>203.41</v>
      </c>
      <c r="BR114">
        <v>49.99</v>
      </c>
      <c r="BS114">
        <v>34.270000000000003</v>
      </c>
      <c r="BT114">
        <v>283.74</v>
      </c>
      <c r="BU114">
        <v>44.31</v>
      </c>
      <c r="BV114">
        <v>5.39</v>
      </c>
      <c r="BW114">
        <v>84.95</v>
      </c>
      <c r="BX114">
        <v>50.36</v>
      </c>
      <c r="BY114">
        <v>157.63</v>
      </c>
      <c r="BZ114">
        <v>25.57</v>
      </c>
      <c r="CA114">
        <v>4</v>
      </c>
      <c r="CB114">
        <v>1.45</v>
      </c>
      <c r="CC114">
        <v>164.83</v>
      </c>
      <c r="CD114">
        <v>142.35</v>
      </c>
      <c r="CE114">
        <v>13.11</v>
      </c>
      <c r="CF114">
        <v>0.08</v>
      </c>
      <c r="CG114">
        <v>13.17</v>
      </c>
      <c r="CH114">
        <v>10.89</v>
      </c>
      <c r="CI114">
        <v>10.56</v>
      </c>
      <c r="CJ114">
        <v>10.15</v>
      </c>
      <c r="CK114">
        <v>139.4</v>
      </c>
      <c r="CL114">
        <v>8.6300000000000008</v>
      </c>
      <c r="CM114">
        <v>5.58</v>
      </c>
      <c r="CN114">
        <v>546111</v>
      </c>
      <c r="CO114">
        <v>4187</v>
      </c>
      <c r="CP114" t="s">
        <v>927</v>
      </c>
      <c r="CQ114">
        <v>-66.239999999999995</v>
      </c>
      <c r="CR114">
        <v>-18.11</v>
      </c>
      <c r="CS114">
        <v>3.87</v>
      </c>
      <c r="CT114">
        <v>91.23</v>
      </c>
      <c r="CU114">
        <v>4.78</v>
      </c>
      <c r="CV114">
        <v>0.78</v>
      </c>
      <c r="CW114" t="s">
        <v>373</v>
      </c>
      <c r="CX114">
        <v>5.63</v>
      </c>
      <c r="CY114">
        <v>0.04</v>
      </c>
      <c r="CZ114">
        <v>3.86</v>
      </c>
      <c r="DA114">
        <v>0.24</v>
      </c>
      <c r="DB114">
        <v>52.76</v>
      </c>
      <c r="DC114" t="s">
        <v>928</v>
      </c>
      <c r="DD114">
        <v>13.64</v>
      </c>
      <c r="DE114">
        <v>7.96</v>
      </c>
      <c r="DF114">
        <v>6.61</v>
      </c>
      <c r="DG114">
        <v>1.38</v>
      </c>
      <c r="DH114">
        <v>9659</v>
      </c>
      <c r="DI114">
        <v>600111</v>
      </c>
      <c r="DJ114" t="s">
        <v>119</v>
      </c>
      <c r="DK114" t="s">
        <v>119</v>
      </c>
      <c r="DL114" t="s">
        <v>119</v>
      </c>
    </row>
    <row r="115" spans="1:116">
      <c r="A115" t="str">
        <f>"600143"</f>
        <v>600143</v>
      </c>
      <c r="B115" t="s">
        <v>929</v>
      </c>
      <c r="C115">
        <v>0</v>
      </c>
      <c r="D115">
        <v>7.99</v>
      </c>
      <c r="E115">
        <v>0</v>
      </c>
      <c r="F115">
        <v>7.98</v>
      </c>
      <c r="G115">
        <v>7.99</v>
      </c>
      <c r="H115">
        <v>54650</v>
      </c>
      <c r="I115">
        <v>3801</v>
      </c>
      <c r="J115">
        <v>0</v>
      </c>
      <c r="K115">
        <v>0.21</v>
      </c>
      <c r="L115">
        <v>7.98</v>
      </c>
      <c r="M115">
        <v>8.0399999999999991</v>
      </c>
      <c r="N115">
        <v>7.98</v>
      </c>
      <c r="O115">
        <v>7.99</v>
      </c>
      <c r="P115">
        <v>22.63</v>
      </c>
      <c r="Q115">
        <v>4373.37</v>
      </c>
      <c r="R115">
        <v>0.88</v>
      </c>
      <c r="S115" t="s">
        <v>930</v>
      </c>
      <c r="T115" t="s">
        <v>146</v>
      </c>
      <c r="U115">
        <v>0.75</v>
      </c>
      <c r="V115">
        <v>8</v>
      </c>
      <c r="W115">
        <v>30549</v>
      </c>
      <c r="X115">
        <v>24101</v>
      </c>
      <c r="Y115">
        <v>1.27</v>
      </c>
      <c r="Z115">
        <v>2354</v>
      </c>
      <c r="AA115">
        <v>925</v>
      </c>
      <c r="AB115" t="s">
        <v>119</v>
      </c>
      <c r="AC115">
        <v>5.91</v>
      </c>
      <c r="AD115">
        <v>0</v>
      </c>
      <c r="AE115" t="s">
        <v>119</v>
      </c>
      <c r="AF115" t="s">
        <v>119</v>
      </c>
      <c r="AG115">
        <v>25.74</v>
      </c>
      <c r="AH115" t="s">
        <v>931</v>
      </c>
      <c r="AI115" t="s">
        <v>932</v>
      </c>
      <c r="AJ115">
        <v>-0.1</v>
      </c>
      <c r="AK115">
        <v>1953</v>
      </c>
      <c r="AL115">
        <v>28</v>
      </c>
      <c r="AM115">
        <v>1E-4</v>
      </c>
      <c r="AN115">
        <v>0</v>
      </c>
      <c r="AO115">
        <v>0.38</v>
      </c>
      <c r="AP115">
        <v>-0.74</v>
      </c>
      <c r="AQ115">
        <v>0.76</v>
      </c>
      <c r="AR115">
        <v>-9.7200000000000006</v>
      </c>
      <c r="AS115">
        <v>-15.54</v>
      </c>
      <c r="AT115">
        <v>0</v>
      </c>
      <c r="AU115">
        <v>0.28999999999999998</v>
      </c>
      <c r="AV115" t="s">
        <v>933</v>
      </c>
      <c r="AW115">
        <v>12.8</v>
      </c>
      <c r="AX115">
        <v>10.66</v>
      </c>
      <c r="AY115">
        <v>0.72</v>
      </c>
      <c r="AZ115" t="s">
        <v>141</v>
      </c>
      <c r="BA115">
        <v>13</v>
      </c>
      <c r="BB115">
        <v>9</v>
      </c>
      <c r="BC115">
        <v>9</v>
      </c>
      <c r="BD115">
        <v>-0.13</v>
      </c>
      <c r="BE115">
        <v>0.63</v>
      </c>
      <c r="BF115">
        <v>-0.13</v>
      </c>
      <c r="BG115">
        <v>0.13</v>
      </c>
      <c r="BH115">
        <v>0.13</v>
      </c>
      <c r="BI115">
        <v>-0.62</v>
      </c>
      <c r="BJ115">
        <v>0.13</v>
      </c>
      <c r="BK115">
        <v>20230912</v>
      </c>
      <c r="BL115">
        <v>20040623</v>
      </c>
      <c r="BM115">
        <v>26.57</v>
      </c>
      <c r="BN115" t="s">
        <v>119</v>
      </c>
      <c r="BO115" t="s">
        <v>119</v>
      </c>
      <c r="BP115">
        <v>581.09</v>
      </c>
      <c r="BQ115">
        <v>163.89</v>
      </c>
      <c r="BR115">
        <v>17.3</v>
      </c>
      <c r="BS115">
        <v>68.819999999999993</v>
      </c>
      <c r="BT115">
        <v>217.33</v>
      </c>
      <c r="BU115">
        <v>213.89</v>
      </c>
      <c r="BV115">
        <v>33.93</v>
      </c>
      <c r="BW115">
        <v>197.91</v>
      </c>
      <c r="BX115">
        <v>46.14</v>
      </c>
      <c r="BY115">
        <v>62.53</v>
      </c>
      <c r="BZ115">
        <v>57.03</v>
      </c>
      <c r="CA115">
        <v>6.26</v>
      </c>
      <c r="CB115">
        <v>33.6</v>
      </c>
      <c r="CC115">
        <v>203.49</v>
      </c>
      <c r="CD115">
        <v>174.8</v>
      </c>
      <c r="CE115">
        <v>6.86</v>
      </c>
      <c r="CF115">
        <v>0.05</v>
      </c>
      <c r="CG115">
        <v>6.87</v>
      </c>
      <c r="CH115">
        <v>4.43</v>
      </c>
      <c r="CI115">
        <v>4.6900000000000004</v>
      </c>
      <c r="CJ115">
        <v>3.54</v>
      </c>
      <c r="CK115">
        <v>95.45</v>
      </c>
      <c r="CL115">
        <v>15.5</v>
      </c>
      <c r="CM115">
        <v>7.51</v>
      </c>
      <c r="CN115">
        <v>192174</v>
      </c>
      <c r="CO115">
        <v>9653</v>
      </c>
      <c r="CP115" t="s">
        <v>403</v>
      </c>
      <c r="CQ115">
        <v>-41.53</v>
      </c>
      <c r="CR115">
        <v>4.53</v>
      </c>
      <c r="CS115">
        <v>1.3</v>
      </c>
      <c r="CT115">
        <v>13.69</v>
      </c>
      <c r="CU115">
        <v>1.04</v>
      </c>
      <c r="CV115">
        <v>2.88</v>
      </c>
      <c r="CW115" t="s">
        <v>344</v>
      </c>
      <c r="CX115">
        <v>6.17</v>
      </c>
      <c r="CY115">
        <v>1.26</v>
      </c>
      <c r="CZ115">
        <v>3.59</v>
      </c>
      <c r="DA115">
        <v>0.57999999999999996</v>
      </c>
      <c r="DB115">
        <v>28.2</v>
      </c>
      <c r="DC115" t="s">
        <v>934</v>
      </c>
      <c r="DD115">
        <v>14.1</v>
      </c>
      <c r="DE115">
        <v>3.37</v>
      </c>
      <c r="DF115">
        <v>2.1800000000000002</v>
      </c>
      <c r="DG115">
        <v>7.02</v>
      </c>
      <c r="DH115">
        <v>10353</v>
      </c>
      <c r="DI115">
        <v>600143</v>
      </c>
      <c r="DJ115" t="s">
        <v>119</v>
      </c>
      <c r="DK115" t="s">
        <v>119</v>
      </c>
      <c r="DL115" t="s">
        <v>119</v>
      </c>
    </row>
    <row r="116" spans="1:116">
      <c r="A116" t="str">
        <f>"600166"</f>
        <v>600166</v>
      </c>
      <c r="B116" t="s">
        <v>935</v>
      </c>
      <c r="C116">
        <v>0.87</v>
      </c>
      <c r="D116">
        <v>3.46</v>
      </c>
      <c r="E116">
        <v>0.03</v>
      </c>
      <c r="F116">
        <v>3.46</v>
      </c>
      <c r="G116">
        <v>3.47</v>
      </c>
      <c r="H116">
        <v>306078</v>
      </c>
      <c r="I116">
        <v>7003</v>
      </c>
      <c r="J116">
        <v>0</v>
      </c>
      <c r="K116">
        <v>0.47</v>
      </c>
      <c r="L116">
        <v>3.46</v>
      </c>
      <c r="M116">
        <v>3.48</v>
      </c>
      <c r="N116">
        <v>3.43</v>
      </c>
      <c r="O116">
        <v>3.43</v>
      </c>
      <c r="P116">
        <v>22.86</v>
      </c>
      <c r="Q116">
        <v>10577.12</v>
      </c>
      <c r="R116">
        <v>0.79</v>
      </c>
      <c r="S116" t="s">
        <v>276</v>
      </c>
      <c r="T116" t="s">
        <v>291</v>
      </c>
      <c r="U116">
        <v>1.46</v>
      </c>
      <c r="V116">
        <v>3.46</v>
      </c>
      <c r="W116">
        <v>138800</v>
      </c>
      <c r="X116">
        <v>167278</v>
      </c>
      <c r="Y116">
        <v>0.83</v>
      </c>
      <c r="Z116">
        <v>6671</v>
      </c>
      <c r="AA116">
        <v>9379</v>
      </c>
      <c r="AB116" t="s">
        <v>119</v>
      </c>
      <c r="AC116">
        <v>164.18</v>
      </c>
      <c r="AD116">
        <v>0.01</v>
      </c>
      <c r="AE116" t="s">
        <v>119</v>
      </c>
      <c r="AF116" t="s">
        <v>119</v>
      </c>
      <c r="AG116">
        <v>65.75</v>
      </c>
      <c r="AH116" t="s">
        <v>936</v>
      </c>
      <c r="AI116" t="s">
        <v>937</v>
      </c>
      <c r="AJ116">
        <v>0.77</v>
      </c>
      <c r="AK116">
        <v>2960</v>
      </c>
      <c r="AL116">
        <v>103</v>
      </c>
      <c r="AM116">
        <v>2.0000000000000001E-4</v>
      </c>
      <c r="AN116">
        <v>1</v>
      </c>
      <c r="AO116">
        <v>-1.72</v>
      </c>
      <c r="AP116">
        <v>-1.98</v>
      </c>
      <c r="AQ116">
        <v>-3.35</v>
      </c>
      <c r="AR116">
        <v>-2.81</v>
      </c>
      <c r="AS116">
        <v>23.13</v>
      </c>
      <c r="AT116">
        <v>0</v>
      </c>
      <c r="AU116">
        <v>0.68</v>
      </c>
      <c r="AV116" t="s">
        <v>938</v>
      </c>
      <c r="AW116">
        <v>60.62</v>
      </c>
      <c r="AX116">
        <v>421.64</v>
      </c>
      <c r="AY116">
        <v>1.05</v>
      </c>
      <c r="AZ116" t="s">
        <v>189</v>
      </c>
      <c r="BA116">
        <v>13</v>
      </c>
      <c r="BB116">
        <v>14</v>
      </c>
      <c r="BC116">
        <v>8</v>
      </c>
      <c r="BD116">
        <v>0.87</v>
      </c>
      <c r="BE116">
        <v>1.46</v>
      </c>
      <c r="BF116">
        <v>0</v>
      </c>
      <c r="BG116">
        <v>0.87</v>
      </c>
      <c r="BH116">
        <v>0</v>
      </c>
      <c r="BI116">
        <v>-0.56999999999999995</v>
      </c>
      <c r="BJ116">
        <v>0.87</v>
      </c>
      <c r="BK116">
        <v>20230819</v>
      </c>
      <c r="BL116">
        <v>19980602</v>
      </c>
      <c r="BM116">
        <v>80.040000000000006</v>
      </c>
      <c r="BN116" t="s">
        <v>119</v>
      </c>
      <c r="BO116" t="s">
        <v>119</v>
      </c>
      <c r="BP116">
        <v>514.30999999999995</v>
      </c>
      <c r="BQ116">
        <v>138.99</v>
      </c>
      <c r="BR116">
        <v>2.14</v>
      </c>
      <c r="BS116">
        <v>72.56</v>
      </c>
      <c r="BT116">
        <v>254.28</v>
      </c>
      <c r="BU116">
        <v>92.39</v>
      </c>
      <c r="BV116">
        <v>40.31</v>
      </c>
      <c r="BW116">
        <v>322.07</v>
      </c>
      <c r="BX116">
        <v>86.78</v>
      </c>
      <c r="BY116">
        <v>61.33</v>
      </c>
      <c r="BZ116">
        <v>64</v>
      </c>
      <c r="CA116">
        <v>25.31</v>
      </c>
      <c r="CB116">
        <v>95.53</v>
      </c>
      <c r="CC116">
        <v>288.45</v>
      </c>
      <c r="CD116">
        <v>254.68</v>
      </c>
      <c r="CE116">
        <v>6.46</v>
      </c>
      <c r="CF116">
        <v>2.44</v>
      </c>
      <c r="CG116">
        <v>6.71</v>
      </c>
      <c r="CH116">
        <v>5.94</v>
      </c>
      <c r="CI116">
        <v>6.06</v>
      </c>
      <c r="CJ116">
        <v>4.1100000000000003</v>
      </c>
      <c r="CK116">
        <v>-53.6</v>
      </c>
      <c r="CL116">
        <v>11.9</v>
      </c>
      <c r="CM116">
        <v>6.23</v>
      </c>
      <c r="CN116">
        <v>126493</v>
      </c>
      <c r="CO116">
        <v>35364</v>
      </c>
      <c r="CP116" t="s">
        <v>939</v>
      </c>
      <c r="CQ116">
        <v>177.88</v>
      </c>
      <c r="CR116">
        <v>24.47</v>
      </c>
      <c r="CS116">
        <v>1.99</v>
      </c>
      <c r="CT116">
        <v>23.27</v>
      </c>
      <c r="CU116">
        <v>0.96</v>
      </c>
      <c r="CV116">
        <v>0</v>
      </c>
      <c r="CW116" t="s">
        <v>940</v>
      </c>
      <c r="CX116">
        <v>1.74</v>
      </c>
      <c r="CY116">
        <v>1.19</v>
      </c>
      <c r="CZ116">
        <v>-0.67</v>
      </c>
      <c r="DA116">
        <v>0.15</v>
      </c>
      <c r="DB116">
        <v>27.02</v>
      </c>
      <c r="DC116" t="s">
        <v>941</v>
      </c>
      <c r="DD116">
        <v>11.71</v>
      </c>
      <c r="DE116">
        <v>2.2400000000000002</v>
      </c>
      <c r="DF116">
        <v>2.06</v>
      </c>
      <c r="DG116">
        <v>9.34</v>
      </c>
      <c r="DH116">
        <v>18840</v>
      </c>
      <c r="DI116">
        <v>600166</v>
      </c>
      <c r="DJ116" t="s">
        <v>119</v>
      </c>
      <c r="DK116" t="s">
        <v>119</v>
      </c>
      <c r="DL116" t="s">
        <v>119</v>
      </c>
    </row>
    <row r="117" spans="1:116">
      <c r="A117" t="str">
        <f>"600167"</f>
        <v>600167</v>
      </c>
      <c r="B117" t="s">
        <v>942</v>
      </c>
      <c r="C117">
        <v>0</v>
      </c>
      <c r="D117">
        <v>6.08</v>
      </c>
      <c r="E117">
        <v>0</v>
      </c>
      <c r="F117">
        <v>6.08</v>
      </c>
      <c r="G117">
        <v>6.09</v>
      </c>
      <c r="H117">
        <v>24599</v>
      </c>
      <c r="I117">
        <v>835</v>
      </c>
      <c r="J117">
        <v>0</v>
      </c>
      <c r="K117">
        <v>0.11</v>
      </c>
      <c r="L117">
        <v>6.1</v>
      </c>
      <c r="M117">
        <v>6.11</v>
      </c>
      <c r="N117">
        <v>6.06</v>
      </c>
      <c r="O117">
        <v>6.08</v>
      </c>
      <c r="P117">
        <v>11.7</v>
      </c>
      <c r="Q117">
        <v>1495.32</v>
      </c>
      <c r="R117">
        <v>0.64</v>
      </c>
      <c r="S117" t="s">
        <v>943</v>
      </c>
      <c r="T117" t="s">
        <v>252</v>
      </c>
      <c r="U117">
        <v>0.82</v>
      </c>
      <c r="V117">
        <v>6.08</v>
      </c>
      <c r="W117">
        <v>11791</v>
      </c>
      <c r="X117">
        <v>12808</v>
      </c>
      <c r="Y117">
        <v>0.92</v>
      </c>
      <c r="Z117">
        <v>346</v>
      </c>
      <c r="AA117">
        <v>472</v>
      </c>
      <c r="AB117" t="s">
        <v>119</v>
      </c>
      <c r="AC117">
        <v>3.36</v>
      </c>
      <c r="AD117">
        <v>0</v>
      </c>
      <c r="AE117" t="s">
        <v>119</v>
      </c>
      <c r="AF117" t="s">
        <v>119</v>
      </c>
      <c r="AG117">
        <v>22.88</v>
      </c>
      <c r="AH117" t="s">
        <v>944</v>
      </c>
      <c r="AI117" t="s">
        <v>944</v>
      </c>
      <c r="AJ117">
        <v>-0.1</v>
      </c>
      <c r="AK117">
        <v>1660</v>
      </c>
      <c r="AL117">
        <v>15</v>
      </c>
      <c r="AM117">
        <v>1E-4</v>
      </c>
      <c r="AN117">
        <v>0</v>
      </c>
      <c r="AO117">
        <v>-0.33</v>
      </c>
      <c r="AP117">
        <v>-0.66</v>
      </c>
      <c r="AQ117">
        <v>-7.18</v>
      </c>
      <c r="AR117">
        <v>-5.88</v>
      </c>
      <c r="AS117">
        <v>-0.49</v>
      </c>
      <c r="AT117">
        <v>1</v>
      </c>
      <c r="AU117">
        <v>0.35</v>
      </c>
      <c r="AV117" t="s">
        <v>945</v>
      </c>
      <c r="AW117">
        <v>14.85</v>
      </c>
      <c r="AX117">
        <v>14.74</v>
      </c>
      <c r="AY117">
        <v>0.4</v>
      </c>
      <c r="AZ117" t="s">
        <v>207</v>
      </c>
      <c r="BA117">
        <v>4</v>
      </c>
      <c r="BB117">
        <v>1</v>
      </c>
      <c r="BC117">
        <v>9</v>
      </c>
      <c r="BD117">
        <v>0.33</v>
      </c>
      <c r="BE117">
        <v>0.49</v>
      </c>
      <c r="BF117">
        <v>-0.33</v>
      </c>
      <c r="BG117">
        <v>0</v>
      </c>
      <c r="BH117">
        <v>-0.33</v>
      </c>
      <c r="BI117">
        <v>-0.49</v>
      </c>
      <c r="BJ117">
        <v>0.33</v>
      </c>
      <c r="BK117">
        <v>20230831</v>
      </c>
      <c r="BL117">
        <v>19990128</v>
      </c>
      <c r="BM117">
        <v>22.88</v>
      </c>
      <c r="BN117" t="s">
        <v>119</v>
      </c>
      <c r="BO117" t="s">
        <v>119</v>
      </c>
      <c r="BP117">
        <v>169.04</v>
      </c>
      <c r="BQ117">
        <v>106.92</v>
      </c>
      <c r="BR117">
        <v>10.17</v>
      </c>
      <c r="BS117">
        <v>30.73</v>
      </c>
      <c r="BT117">
        <v>94.74</v>
      </c>
      <c r="BU117">
        <v>35.049999999999997</v>
      </c>
      <c r="BV117">
        <v>5.95</v>
      </c>
      <c r="BW117">
        <v>36.53</v>
      </c>
      <c r="BX117">
        <v>75.040000000000006</v>
      </c>
      <c r="BY117">
        <v>3.83</v>
      </c>
      <c r="BZ117">
        <v>8.9700000000000006</v>
      </c>
      <c r="CA117">
        <v>3.37</v>
      </c>
      <c r="CB117">
        <v>19.41</v>
      </c>
      <c r="CC117">
        <v>18.53</v>
      </c>
      <c r="CD117">
        <v>10.38</v>
      </c>
      <c r="CE117">
        <v>7.73</v>
      </c>
      <c r="CF117">
        <v>0.06</v>
      </c>
      <c r="CG117">
        <v>7.76</v>
      </c>
      <c r="CH117">
        <v>6.27</v>
      </c>
      <c r="CI117">
        <v>5.94</v>
      </c>
      <c r="CJ117">
        <v>6.15</v>
      </c>
      <c r="CK117">
        <v>60.84</v>
      </c>
      <c r="CL117">
        <v>-4.0599999999999996</v>
      </c>
      <c r="CM117">
        <v>-3.91</v>
      </c>
      <c r="CN117">
        <v>28339</v>
      </c>
      <c r="CO117">
        <v>24678</v>
      </c>
      <c r="CP117" t="s">
        <v>946</v>
      </c>
      <c r="CQ117">
        <v>-1.19</v>
      </c>
      <c r="CR117">
        <v>-4.63</v>
      </c>
      <c r="CS117">
        <v>1.3</v>
      </c>
      <c r="CT117">
        <v>-34.28</v>
      </c>
      <c r="CU117">
        <v>7.51</v>
      </c>
      <c r="CV117">
        <v>3.42</v>
      </c>
      <c r="CW117" t="s">
        <v>947</v>
      </c>
      <c r="CX117">
        <v>4.67</v>
      </c>
      <c r="CY117">
        <v>0.85</v>
      </c>
      <c r="CZ117">
        <v>2.66</v>
      </c>
      <c r="DA117">
        <v>-0.18</v>
      </c>
      <c r="DB117">
        <v>63.25</v>
      </c>
      <c r="DC117" t="s">
        <v>948</v>
      </c>
      <c r="DD117">
        <v>43.98</v>
      </c>
      <c r="DE117">
        <v>41.69</v>
      </c>
      <c r="DF117">
        <v>33.85</v>
      </c>
      <c r="DG117">
        <v>0.05</v>
      </c>
      <c r="DH117">
        <v>2980</v>
      </c>
      <c r="DI117">
        <v>600167</v>
      </c>
      <c r="DJ117" t="s">
        <v>119</v>
      </c>
      <c r="DK117" t="s">
        <v>119</v>
      </c>
      <c r="DL117" t="s">
        <v>119</v>
      </c>
    </row>
    <row r="118" spans="1:116">
      <c r="A118" t="str">
        <f>"600218"</f>
        <v>600218</v>
      </c>
      <c r="B118" t="s">
        <v>949</v>
      </c>
      <c r="C118">
        <v>1.3</v>
      </c>
      <c r="D118">
        <v>8.5399999999999991</v>
      </c>
      <c r="E118">
        <v>0.11</v>
      </c>
      <c r="F118">
        <v>8.5299999999999994</v>
      </c>
      <c r="G118">
        <v>8.5399999999999991</v>
      </c>
      <c r="H118">
        <v>25145</v>
      </c>
      <c r="I118">
        <v>528</v>
      </c>
      <c r="J118">
        <v>0</v>
      </c>
      <c r="K118">
        <v>0.61</v>
      </c>
      <c r="L118">
        <v>8.4499999999999993</v>
      </c>
      <c r="M118">
        <v>8.56</v>
      </c>
      <c r="N118">
        <v>8.4499999999999993</v>
      </c>
      <c r="O118">
        <v>8.43</v>
      </c>
      <c r="P118">
        <v>30.04</v>
      </c>
      <c r="Q118">
        <v>2140.37</v>
      </c>
      <c r="R118">
        <v>0.96</v>
      </c>
      <c r="S118" t="s">
        <v>950</v>
      </c>
      <c r="T118" t="s">
        <v>332</v>
      </c>
      <c r="U118">
        <v>1.3</v>
      </c>
      <c r="V118">
        <v>8.51</v>
      </c>
      <c r="W118">
        <v>10188</v>
      </c>
      <c r="X118">
        <v>14957</v>
      </c>
      <c r="Y118">
        <v>0.68</v>
      </c>
      <c r="Z118">
        <v>416</v>
      </c>
      <c r="AA118">
        <v>225</v>
      </c>
      <c r="AB118" t="s">
        <v>119</v>
      </c>
      <c r="AC118">
        <v>2.54</v>
      </c>
      <c r="AD118">
        <v>0</v>
      </c>
      <c r="AE118" t="s">
        <v>119</v>
      </c>
      <c r="AF118" t="s">
        <v>119</v>
      </c>
      <c r="AG118">
        <v>4.13</v>
      </c>
      <c r="AH118" t="s">
        <v>951</v>
      </c>
      <c r="AI118" t="s">
        <v>952</v>
      </c>
      <c r="AJ118">
        <v>1.2</v>
      </c>
      <c r="AK118">
        <v>1463</v>
      </c>
      <c r="AL118">
        <v>17</v>
      </c>
      <c r="AM118">
        <v>4.0000000000000002E-4</v>
      </c>
      <c r="AN118">
        <v>1</v>
      </c>
      <c r="AO118">
        <v>-0.35</v>
      </c>
      <c r="AP118">
        <v>0</v>
      </c>
      <c r="AQ118">
        <v>0.83</v>
      </c>
      <c r="AR118">
        <v>-4.58</v>
      </c>
      <c r="AS118">
        <v>-0.7</v>
      </c>
      <c r="AT118">
        <v>0</v>
      </c>
      <c r="AU118">
        <v>0.88</v>
      </c>
      <c r="AV118" t="s">
        <v>953</v>
      </c>
      <c r="AW118">
        <v>37.21</v>
      </c>
      <c r="AX118">
        <v>35.61</v>
      </c>
      <c r="AY118">
        <v>0.94</v>
      </c>
      <c r="AZ118" t="s">
        <v>141</v>
      </c>
      <c r="BA118">
        <v>13</v>
      </c>
      <c r="BB118">
        <v>14</v>
      </c>
      <c r="BC118">
        <v>9</v>
      </c>
      <c r="BD118">
        <v>0.24</v>
      </c>
      <c r="BE118">
        <v>1.54</v>
      </c>
      <c r="BF118">
        <v>0.24</v>
      </c>
      <c r="BG118">
        <v>0.95</v>
      </c>
      <c r="BH118">
        <v>1.07</v>
      </c>
      <c r="BI118">
        <v>-0.23</v>
      </c>
      <c r="BJ118">
        <v>1.07</v>
      </c>
      <c r="BK118">
        <v>20230826</v>
      </c>
      <c r="BL118">
        <v>19981203</v>
      </c>
      <c r="BM118">
        <v>4.3600000000000003</v>
      </c>
      <c r="BN118" t="s">
        <v>119</v>
      </c>
      <c r="BO118" t="s">
        <v>119</v>
      </c>
      <c r="BP118">
        <v>59.58</v>
      </c>
      <c r="BQ118">
        <v>31.25</v>
      </c>
      <c r="BR118">
        <v>0.43</v>
      </c>
      <c r="BS118">
        <v>46.82</v>
      </c>
      <c r="BT118">
        <v>45.28</v>
      </c>
      <c r="BU118">
        <v>8.6</v>
      </c>
      <c r="BV118">
        <v>0.56999999999999995</v>
      </c>
      <c r="BW118">
        <v>26.11</v>
      </c>
      <c r="BX118">
        <v>9.31</v>
      </c>
      <c r="BY118">
        <v>7.36</v>
      </c>
      <c r="BZ118">
        <v>12.26</v>
      </c>
      <c r="CA118">
        <v>0.24</v>
      </c>
      <c r="CB118">
        <v>17.170000000000002</v>
      </c>
      <c r="CC118">
        <v>28.17</v>
      </c>
      <c r="CD118">
        <v>25.45</v>
      </c>
      <c r="CE118">
        <v>0.71</v>
      </c>
      <c r="CF118">
        <v>0.11</v>
      </c>
      <c r="CG118">
        <v>0.71</v>
      </c>
      <c r="CH118">
        <v>0.6</v>
      </c>
      <c r="CI118">
        <v>0.62</v>
      </c>
      <c r="CJ118">
        <v>0.45</v>
      </c>
      <c r="CK118">
        <v>7.7</v>
      </c>
      <c r="CL118">
        <v>-0.43</v>
      </c>
      <c r="CM118">
        <v>-1.56</v>
      </c>
      <c r="CN118">
        <v>53416</v>
      </c>
      <c r="CO118">
        <v>5356</v>
      </c>
      <c r="CP118" t="s">
        <v>954</v>
      </c>
      <c r="CQ118">
        <v>-6.69</v>
      </c>
      <c r="CR118">
        <v>-0.7</v>
      </c>
      <c r="CS118">
        <v>1.19</v>
      </c>
      <c r="CT118">
        <v>-86.54</v>
      </c>
      <c r="CU118">
        <v>1.32</v>
      </c>
      <c r="CV118">
        <v>0.95</v>
      </c>
      <c r="CW118" t="s">
        <v>895</v>
      </c>
      <c r="CX118">
        <v>7.17</v>
      </c>
      <c r="CY118">
        <v>3.94</v>
      </c>
      <c r="CZ118">
        <v>1.77</v>
      </c>
      <c r="DA118">
        <v>-0.1</v>
      </c>
      <c r="DB118">
        <v>52.45</v>
      </c>
      <c r="DC118" t="s">
        <v>955</v>
      </c>
      <c r="DD118">
        <v>9.68</v>
      </c>
      <c r="DE118">
        <v>2.52</v>
      </c>
      <c r="DF118">
        <v>2.14</v>
      </c>
      <c r="DG118">
        <v>0.85</v>
      </c>
      <c r="DH118">
        <v>2781</v>
      </c>
      <c r="DI118">
        <v>600218</v>
      </c>
      <c r="DJ118" t="s">
        <v>119</v>
      </c>
      <c r="DK118" t="s">
        <v>119</v>
      </c>
      <c r="DL118" t="s">
        <v>119</v>
      </c>
    </row>
    <row r="119" spans="1:116">
      <c r="A119" t="str">
        <f>"600256"</f>
        <v>600256</v>
      </c>
      <c r="B119" t="s">
        <v>956</v>
      </c>
      <c r="C119">
        <v>0.79</v>
      </c>
      <c r="D119">
        <v>7.64</v>
      </c>
      <c r="E119">
        <v>0.06</v>
      </c>
      <c r="F119">
        <v>7.63</v>
      </c>
      <c r="G119">
        <v>7.64</v>
      </c>
      <c r="H119">
        <v>844527</v>
      </c>
      <c r="I119">
        <v>6590</v>
      </c>
      <c r="J119">
        <v>0</v>
      </c>
      <c r="K119">
        <v>1.29</v>
      </c>
      <c r="L119">
        <v>7.73</v>
      </c>
      <c r="M119">
        <v>7.75</v>
      </c>
      <c r="N119">
        <v>7.56</v>
      </c>
      <c r="O119">
        <v>7.58</v>
      </c>
      <c r="P119">
        <v>6.09</v>
      </c>
      <c r="Q119">
        <v>64455.67</v>
      </c>
      <c r="R119">
        <v>0.67</v>
      </c>
      <c r="S119" t="s">
        <v>162</v>
      </c>
      <c r="T119" t="s">
        <v>204</v>
      </c>
      <c r="U119">
        <v>2.5099999999999998</v>
      </c>
      <c r="V119">
        <v>7.63</v>
      </c>
      <c r="W119">
        <v>427478</v>
      </c>
      <c r="X119">
        <v>417049</v>
      </c>
      <c r="Y119">
        <v>1.03</v>
      </c>
      <c r="Z119">
        <v>2149</v>
      </c>
      <c r="AA119">
        <v>4599</v>
      </c>
      <c r="AB119" t="s">
        <v>119</v>
      </c>
      <c r="AC119">
        <v>1331.02</v>
      </c>
      <c r="AD119">
        <v>0.04</v>
      </c>
      <c r="AE119" t="s">
        <v>119</v>
      </c>
      <c r="AF119" t="s">
        <v>119</v>
      </c>
      <c r="AG119">
        <v>65.66</v>
      </c>
      <c r="AH119" t="s">
        <v>957</v>
      </c>
      <c r="AI119" t="s">
        <v>957</v>
      </c>
      <c r="AJ119">
        <v>0.69</v>
      </c>
      <c r="AK119">
        <v>4135</v>
      </c>
      <c r="AL119">
        <v>204</v>
      </c>
      <c r="AM119">
        <v>2.9999999999999997E-4</v>
      </c>
      <c r="AN119">
        <v>1</v>
      </c>
      <c r="AO119">
        <v>-1.56</v>
      </c>
      <c r="AP119">
        <v>-1.8</v>
      </c>
      <c r="AQ119">
        <v>16.11</v>
      </c>
      <c r="AR119">
        <v>11.54</v>
      </c>
      <c r="AS119">
        <v>-7.06</v>
      </c>
      <c r="AT119">
        <v>0</v>
      </c>
      <c r="AU119">
        <v>1.96</v>
      </c>
      <c r="AV119" t="s">
        <v>958</v>
      </c>
      <c r="AW119">
        <v>4.82</v>
      </c>
      <c r="AX119">
        <v>4.3899999999999997</v>
      </c>
      <c r="AY119">
        <v>1.24</v>
      </c>
      <c r="AZ119" t="s">
        <v>256</v>
      </c>
      <c r="BA119">
        <v>6</v>
      </c>
      <c r="BB119">
        <v>5</v>
      </c>
      <c r="BC119">
        <v>11</v>
      </c>
      <c r="BD119">
        <v>1.98</v>
      </c>
      <c r="BE119">
        <v>2.2400000000000002</v>
      </c>
      <c r="BF119">
        <v>-0.26</v>
      </c>
      <c r="BG119">
        <v>0.66</v>
      </c>
      <c r="BH119">
        <v>-1.1599999999999999</v>
      </c>
      <c r="BI119">
        <v>-1.42</v>
      </c>
      <c r="BJ119">
        <v>1.06</v>
      </c>
      <c r="BK119">
        <v>20230922</v>
      </c>
      <c r="BL119">
        <v>20000526</v>
      </c>
      <c r="BM119">
        <v>65.66</v>
      </c>
      <c r="BN119" t="s">
        <v>119</v>
      </c>
      <c r="BO119" t="s">
        <v>119</v>
      </c>
      <c r="BP119">
        <v>584.79</v>
      </c>
      <c r="BQ119">
        <v>280.57</v>
      </c>
      <c r="BR119">
        <v>-4.2300000000000004</v>
      </c>
      <c r="BS119">
        <v>52.75</v>
      </c>
      <c r="BT119">
        <v>116.53</v>
      </c>
      <c r="BU119">
        <v>252.92</v>
      </c>
      <c r="BV119">
        <v>70.03</v>
      </c>
      <c r="BW119">
        <v>212.67</v>
      </c>
      <c r="BX119">
        <v>37.15</v>
      </c>
      <c r="BY119">
        <v>15.86</v>
      </c>
      <c r="BZ119">
        <v>15.06</v>
      </c>
      <c r="CA119">
        <v>12.11</v>
      </c>
      <c r="CB119">
        <v>2.27</v>
      </c>
      <c r="CC119">
        <v>350.86</v>
      </c>
      <c r="CD119">
        <v>285.05</v>
      </c>
      <c r="CE119">
        <v>50.97</v>
      </c>
      <c r="CF119">
        <v>-0.53</v>
      </c>
      <c r="CG119">
        <v>50.89</v>
      </c>
      <c r="CH119">
        <v>40.4</v>
      </c>
      <c r="CI119">
        <v>41.22</v>
      </c>
      <c r="CJ119">
        <v>40.99</v>
      </c>
      <c r="CK119">
        <v>198.57</v>
      </c>
      <c r="CL119">
        <v>45.82</v>
      </c>
      <c r="CM119">
        <v>-7.39</v>
      </c>
      <c r="CN119">
        <v>215890</v>
      </c>
      <c r="CO119">
        <v>20004</v>
      </c>
      <c r="CP119" t="s">
        <v>959</v>
      </c>
      <c r="CQ119">
        <v>-19.670000000000002</v>
      </c>
      <c r="CR119">
        <v>64.56</v>
      </c>
      <c r="CS119">
        <v>1.79</v>
      </c>
      <c r="CT119">
        <v>10.95</v>
      </c>
      <c r="CU119">
        <v>1.43</v>
      </c>
      <c r="CV119">
        <v>10.44</v>
      </c>
      <c r="CW119" t="s">
        <v>960</v>
      </c>
      <c r="CX119">
        <v>4.2699999999999996</v>
      </c>
      <c r="CY119">
        <v>0.03</v>
      </c>
      <c r="CZ119">
        <v>3.02</v>
      </c>
      <c r="DA119">
        <v>0.7</v>
      </c>
      <c r="DB119">
        <v>47.98</v>
      </c>
      <c r="DC119" t="s">
        <v>961</v>
      </c>
      <c r="DD119">
        <v>18.760000000000002</v>
      </c>
      <c r="DE119">
        <v>14.53</v>
      </c>
      <c r="DF119">
        <v>11.51</v>
      </c>
      <c r="DG119">
        <v>1.06</v>
      </c>
      <c r="DH119">
        <v>6182</v>
      </c>
      <c r="DI119">
        <v>600256</v>
      </c>
      <c r="DJ119" t="s">
        <v>119</v>
      </c>
      <c r="DK119" t="s">
        <v>119</v>
      </c>
      <c r="DL119" t="s">
        <v>119</v>
      </c>
    </row>
    <row r="120" spans="1:116">
      <c r="A120" t="str">
        <f>"600273"</f>
        <v>600273</v>
      </c>
      <c r="B120" t="s">
        <v>962</v>
      </c>
      <c r="C120">
        <v>0.72</v>
      </c>
      <c r="D120">
        <v>8.34</v>
      </c>
      <c r="E120">
        <v>0.06</v>
      </c>
      <c r="F120">
        <v>8.34</v>
      </c>
      <c r="G120">
        <v>8.35</v>
      </c>
      <c r="H120">
        <v>82629</v>
      </c>
      <c r="I120">
        <v>976</v>
      </c>
      <c r="J120">
        <v>0</v>
      </c>
      <c r="K120">
        <v>0.59</v>
      </c>
      <c r="L120">
        <v>8.3000000000000007</v>
      </c>
      <c r="M120">
        <v>8.3699999999999992</v>
      </c>
      <c r="N120">
        <v>8.2899999999999991</v>
      </c>
      <c r="O120">
        <v>8.2799999999999994</v>
      </c>
      <c r="P120">
        <v>9.34</v>
      </c>
      <c r="Q120">
        <v>6881.12</v>
      </c>
      <c r="R120">
        <v>0.85</v>
      </c>
      <c r="S120" t="s">
        <v>454</v>
      </c>
      <c r="T120" t="s">
        <v>324</v>
      </c>
      <c r="U120">
        <v>0.97</v>
      </c>
      <c r="V120">
        <v>8.33</v>
      </c>
      <c r="W120">
        <v>38586</v>
      </c>
      <c r="X120">
        <v>44043</v>
      </c>
      <c r="Y120">
        <v>0.88</v>
      </c>
      <c r="Z120">
        <v>34</v>
      </c>
      <c r="AA120">
        <v>1388</v>
      </c>
      <c r="AB120" t="s">
        <v>119</v>
      </c>
      <c r="AC120">
        <v>58.27</v>
      </c>
      <c r="AD120">
        <v>0.01</v>
      </c>
      <c r="AE120" t="s">
        <v>119</v>
      </c>
      <c r="AF120" t="s">
        <v>119</v>
      </c>
      <c r="AG120">
        <v>14.02</v>
      </c>
      <c r="AH120" t="s">
        <v>963</v>
      </c>
      <c r="AI120" t="s">
        <v>963</v>
      </c>
      <c r="AJ120">
        <v>0.62</v>
      </c>
      <c r="AK120">
        <v>1866</v>
      </c>
      <c r="AL120">
        <v>44</v>
      </c>
      <c r="AM120">
        <v>2.9999999999999997E-4</v>
      </c>
      <c r="AN120">
        <v>1</v>
      </c>
      <c r="AO120">
        <v>-1.08</v>
      </c>
      <c r="AP120">
        <v>-1.66</v>
      </c>
      <c r="AQ120">
        <v>-3.13</v>
      </c>
      <c r="AR120">
        <v>-12.94</v>
      </c>
      <c r="AS120">
        <v>8.73</v>
      </c>
      <c r="AT120">
        <v>0</v>
      </c>
      <c r="AU120">
        <v>0.95</v>
      </c>
      <c r="AV120" t="s">
        <v>964</v>
      </c>
      <c r="AW120">
        <v>9.69</v>
      </c>
      <c r="AX120">
        <v>7.26</v>
      </c>
      <c r="AY120">
        <v>0.35</v>
      </c>
      <c r="AZ120" t="s">
        <v>122</v>
      </c>
      <c r="BA120">
        <v>9</v>
      </c>
      <c r="BB120">
        <v>4</v>
      </c>
      <c r="BC120">
        <v>11</v>
      </c>
      <c r="BD120">
        <v>0.24</v>
      </c>
      <c r="BE120">
        <v>1.0900000000000001</v>
      </c>
      <c r="BF120">
        <v>0.12</v>
      </c>
      <c r="BG120">
        <v>0.6</v>
      </c>
      <c r="BH120">
        <v>0.48</v>
      </c>
      <c r="BI120">
        <v>-0.36</v>
      </c>
      <c r="BJ120">
        <v>0.6</v>
      </c>
      <c r="BK120">
        <v>20230804</v>
      </c>
      <c r="BL120">
        <v>20030627</v>
      </c>
      <c r="BM120">
        <v>14.02</v>
      </c>
      <c r="BN120" t="s">
        <v>119</v>
      </c>
      <c r="BO120" t="s">
        <v>119</v>
      </c>
      <c r="BP120">
        <v>118.21</v>
      </c>
      <c r="BQ120">
        <v>96.97</v>
      </c>
      <c r="BR120">
        <v>0.31</v>
      </c>
      <c r="BS120">
        <v>17.7</v>
      </c>
      <c r="BT120">
        <v>37.630000000000003</v>
      </c>
      <c r="BU120">
        <v>62.18</v>
      </c>
      <c r="BV120">
        <v>4.3600000000000003</v>
      </c>
      <c r="BW120">
        <v>19.8</v>
      </c>
      <c r="BX120">
        <v>13.38</v>
      </c>
      <c r="BY120">
        <v>5.34</v>
      </c>
      <c r="BZ120">
        <v>7.35</v>
      </c>
      <c r="CA120">
        <v>0.64</v>
      </c>
      <c r="CB120">
        <v>22.04</v>
      </c>
      <c r="CC120">
        <v>44.99</v>
      </c>
      <c r="CD120">
        <v>35.5</v>
      </c>
      <c r="CE120">
        <v>6.73</v>
      </c>
      <c r="CF120">
        <v>0.39</v>
      </c>
      <c r="CG120">
        <v>6.7</v>
      </c>
      <c r="CH120">
        <v>6.26</v>
      </c>
      <c r="CI120">
        <v>6.26</v>
      </c>
      <c r="CJ120">
        <v>5.9</v>
      </c>
      <c r="CK120">
        <v>54.69</v>
      </c>
      <c r="CL120">
        <v>1.06</v>
      </c>
      <c r="CM120">
        <v>-8.26</v>
      </c>
      <c r="CN120">
        <v>45186</v>
      </c>
      <c r="CO120">
        <v>19172</v>
      </c>
      <c r="CP120" t="s">
        <v>190</v>
      </c>
      <c r="CQ120">
        <v>-39.020000000000003</v>
      </c>
      <c r="CR120">
        <v>-27.63</v>
      </c>
      <c r="CS120">
        <v>1.21</v>
      </c>
      <c r="CT120">
        <v>109.98</v>
      </c>
      <c r="CU120">
        <v>2.6</v>
      </c>
      <c r="CV120">
        <v>8.3800000000000008</v>
      </c>
      <c r="CW120" t="s">
        <v>143</v>
      </c>
      <c r="CX120">
        <v>6.92</v>
      </c>
      <c r="CY120">
        <v>1.57</v>
      </c>
      <c r="CZ120">
        <v>3.9</v>
      </c>
      <c r="DA120">
        <v>0.08</v>
      </c>
      <c r="DB120">
        <v>82.03</v>
      </c>
      <c r="DC120" t="s">
        <v>965</v>
      </c>
      <c r="DD120">
        <v>21.09</v>
      </c>
      <c r="DE120">
        <v>14.95</v>
      </c>
      <c r="DF120">
        <v>13.91</v>
      </c>
      <c r="DG120">
        <v>1.46</v>
      </c>
      <c r="DH120">
        <v>1177</v>
      </c>
      <c r="DI120">
        <v>600273</v>
      </c>
      <c r="DJ120" t="s">
        <v>119</v>
      </c>
      <c r="DK120" t="s">
        <v>119</v>
      </c>
      <c r="DL120" t="s">
        <v>119</v>
      </c>
    </row>
    <row r="121" spans="1:116">
      <c r="A121" t="str">
        <f>"600277"</f>
        <v>600277</v>
      </c>
      <c r="B121" t="s">
        <v>966</v>
      </c>
      <c r="C121">
        <v>1.0900000000000001</v>
      </c>
      <c r="D121">
        <v>2.77</v>
      </c>
      <c r="E121">
        <v>0.03</v>
      </c>
      <c r="F121">
        <v>2.77</v>
      </c>
      <c r="G121">
        <v>2.78</v>
      </c>
      <c r="H121">
        <v>238990</v>
      </c>
      <c r="I121">
        <v>2422</v>
      </c>
      <c r="J121">
        <v>-0.35</v>
      </c>
      <c r="K121">
        <v>0.67</v>
      </c>
      <c r="L121">
        <v>2.74</v>
      </c>
      <c r="M121">
        <v>2.78</v>
      </c>
      <c r="N121">
        <v>2.73</v>
      </c>
      <c r="O121">
        <v>2.74</v>
      </c>
      <c r="P121">
        <v>85.84</v>
      </c>
      <c r="Q121">
        <v>6597.25</v>
      </c>
      <c r="R121">
        <v>1.04</v>
      </c>
      <c r="S121" t="s">
        <v>218</v>
      </c>
      <c r="T121" t="s">
        <v>924</v>
      </c>
      <c r="U121">
        <v>1.82</v>
      </c>
      <c r="V121">
        <v>2.76</v>
      </c>
      <c r="W121">
        <v>88749</v>
      </c>
      <c r="X121">
        <v>150241</v>
      </c>
      <c r="Y121">
        <v>0.59</v>
      </c>
      <c r="Z121">
        <v>8235</v>
      </c>
      <c r="AA121">
        <v>7434</v>
      </c>
      <c r="AB121" t="s">
        <v>119</v>
      </c>
      <c r="AC121">
        <v>2.41</v>
      </c>
      <c r="AD121">
        <v>0</v>
      </c>
      <c r="AE121" t="s">
        <v>119</v>
      </c>
      <c r="AF121" t="s">
        <v>119</v>
      </c>
      <c r="AG121">
        <v>35.61</v>
      </c>
      <c r="AH121" t="s">
        <v>967</v>
      </c>
      <c r="AI121" t="s">
        <v>967</v>
      </c>
      <c r="AJ121">
        <v>0.99</v>
      </c>
      <c r="AK121">
        <v>2311</v>
      </c>
      <c r="AL121">
        <v>103</v>
      </c>
      <c r="AM121">
        <v>2.9999999999999997E-4</v>
      </c>
      <c r="AN121">
        <v>2</v>
      </c>
      <c r="AO121">
        <v>1.1100000000000001</v>
      </c>
      <c r="AP121">
        <v>1.47</v>
      </c>
      <c r="AQ121">
        <v>-7.97</v>
      </c>
      <c r="AR121">
        <v>-15.81</v>
      </c>
      <c r="AS121">
        <v>-33.409999999999997</v>
      </c>
      <c r="AT121">
        <v>0</v>
      </c>
      <c r="AU121">
        <v>1.24</v>
      </c>
      <c r="AV121" t="s">
        <v>968</v>
      </c>
      <c r="AW121">
        <v>43.35</v>
      </c>
      <c r="AX121">
        <v>13.35</v>
      </c>
      <c r="AY121">
        <v>1.17</v>
      </c>
      <c r="AZ121" t="s">
        <v>207</v>
      </c>
      <c r="BA121">
        <v>9</v>
      </c>
      <c r="BB121">
        <v>9</v>
      </c>
      <c r="BC121">
        <v>9</v>
      </c>
      <c r="BD121">
        <v>0</v>
      </c>
      <c r="BE121">
        <v>1.46</v>
      </c>
      <c r="BF121">
        <v>-0.36</v>
      </c>
      <c r="BG121">
        <v>0.73</v>
      </c>
      <c r="BH121">
        <v>1.0900000000000001</v>
      </c>
      <c r="BI121">
        <v>-0.36</v>
      </c>
      <c r="BJ121">
        <v>1.47</v>
      </c>
      <c r="BK121">
        <v>20230926</v>
      </c>
      <c r="BL121">
        <v>20000725</v>
      </c>
      <c r="BM121">
        <v>35.61</v>
      </c>
      <c r="BN121" t="s">
        <v>119</v>
      </c>
      <c r="BO121" t="s">
        <v>119</v>
      </c>
      <c r="BP121">
        <v>349.43</v>
      </c>
      <c r="BQ121">
        <v>170.43</v>
      </c>
      <c r="BR121">
        <v>29.33</v>
      </c>
      <c r="BS121">
        <v>42.83</v>
      </c>
      <c r="BT121">
        <v>74.78</v>
      </c>
      <c r="BU121">
        <v>151.49</v>
      </c>
      <c r="BV121">
        <v>10.7</v>
      </c>
      <c r="BW121">
        <v>84.7</v>
      </c>
      <c r="BX121">
        <v>44.75</v>
      </c>
      <c r="BY121">
        <v>5.64</v>
      </c>
      <c r="BZ121">
        <v>12.43</v>
      </c>
      <c r="CA121">
        <v>8.26</v>
      </c>
      <c r="CB121">
        <v>85.51</v>
      </c>
      <c r="CC121">
        <v>50.78</v>
      </c>
      <c r="CD121">
        <v>46.63</v>
      </c>
      <c r="CE121">
        <v>0.67</v>
      </c>
      <c r="CF121">
        <v>2.72</v>
      </c>
      <c r="CG121">
        <v>0.67</v>
      </c>
      <c r="CH121">
        <v>0.54</v>
      </c>
      <c r="CI121">
        <v>0.56999999999999995</v>
      </c>
      <c r="CJ121">
        <v>0.33</v>
      </c>
      <c r="CK121">
        <v>43.44</v>
      </c>
      <c r="CL121">
        <v>6.06</v>
      </c>
      <c r="CM121">
        <v>1.3</v>
      </c>
      <c r="CN121">
        <v>124008</v>
      </c>
      <c r="CO121">
        <v>15505</v>
      </c>
      <c r="CP121" t="s">
        <v>183</v>
      </c>
      <c r="CQ121">
        <v>-89.8</v>
      </c>
      <c r="CR121">
        <v>-24.98</v>
      </c>
      <c r="CS121">
        <v>0.57999999999999996</v>
      </c>
      <c r="CT121">
        <v>16.28</v>
      </c>
      <c r="CU121">
        <v>1.94</v>
      </c>
      <c r="CV121">
        <v>0.84</v>
      </c>
      <c r="CW121" t="s">
        <v>465</v>
      </c>
      <c r="CX121">
        <v>4.79</v>
      </c>
      <c r="CY121">
        <v>2.4</v>
      </c>
      <c r="CZ121">
        <v>1.22</v>
      </c>
      <c r="DA121">
        <v>0.17</v>
      </c>
      <c r="DB121">
        <v>48.77</v>
      </c>
      <c r="DC121" t="s">
        <v>969</v>
      </c>
      <c r="DD121">
        <v>8.17</v>
      </c>
      <c r="DE121">
        <v>1.32</v>
      </c>
      <c r="DF121">
        <v>1.07</v>
      </c>
      <c r="DG121">
        <v>1.95</v>
      </c>
      <c r="DH121">
        <v>3880</v>
      </c>
      <c r="DI121">
        <v>600277</v>
      </c>
      <c r="DJ121" t="s">
        <v>119</v>
      </c>
      <c r="DK121" t="s">
        <v>119</v>
      </c>
      <c r="DL121" t="s">
        <v>119</v>
      </c>
    </row>
    <row r="122" spans="1:116">
      <c r="A122" t="str">
        <f>"600323"</f>
        <v>600323</v>
      </c>
      <c r="B122" t="s">
        <v>970</v>
      </c>
      <c r="C122">
        <v>-1.2</v>
      </c>
      <c r="D122">
        <v>17.28</v>
      </c>
      <c r="E122">
        <v>-0.21</v>
      </c>
      <c r="F122">
        <v>17.27</v>
      </c>
      <c r="G122">
        <v>17.28</v>
      </c>
      <c r="H122">
        <v>44342</v>
      </c>
      <c r="I122">
        <v>531</v>
      </c>
      <c r="J122">
        <v>0</v>
      </c>
      <c r="K122">
        <v>0.54</v>
      </c>
      <c r="L122">
        <v>17.5</v>
      </c>
      <c r="M122">
        <v>17.52</v>
      </c>
      <c r="N122">
        <v>17.23</v>
      </c>
      <c r="O122">
        <v>17.489999999999998</v>
      </c>
      <c r="P122">
        <v>10.210000000000001</v>
      </c>
      <c r="Q122">
        <v>7678.93</v>
      </c>
      <c r="R122">
        <v>2.13</v>
      </c>
      <c r="S122" t="s">
        <v>802</v>
      </c>
      <c r="T122" t="s">
        <v>146</v>
      </c>
      <c r="U122">
        <v>1.66</v>
      </c>
      <c r="V122">
        <v>17.32</v>
      </c>
      <c r="W122">
        <v>27849</v>
      </c>
      <c r="X122">
        <v>16493</v>
      </c>
      <c r="Y122">
        <v>1.69</v>
      </c>
      <c r="Z122">
        <v>81</v>
      </c>
      <c r="AA122">
        <v>3</v>
      </c>
      <c r="AB122" t="s">
        <v>119</v>
      </c>
      <c r="AC122">
        <v>24.85</v>
      </c>
      <c r="AD122">
        <v>0</v>
      </c>
      <c r="AE122" t="s">
        <v>119</v>
      </c>
      <c r="AF122" t="s">
        <v>119</v>
      </c>
      <c r="AG122">
        <v>8.15</v>
      </c>
      <c r="AH122" t="s">
        <v>971</v>
      </c>
      <c r="AI122" t="s">
        <v>971</v>
      </c>
      <c r="AJ122">
        <v>-1.3</v>
      </c>
      <c r="AK122">
        <v>2004</v>
      </c>
      <c r="AL122">
        <v>22</v>
      </c>
      <c r="AM122">
        <v>2.9999999999999997E-4</v>
      </c>
      <c r="AN122">
        <v>-4</v>
      </c>
      <c r="AO122">
        <v>-0.06</v>
      </c>
      <c r="AP122">
        <v>-1.49</v>
      </c>
      <c r="AQ122">
        <v>-3.79</v>
      </c>
      <c r="AR122">
        <v>-6.24</v>
      </c>
      <c r="AS122">
        <v>-5.26</v>
      </c>
      <c r="AT122">
        <v>0</v>
      </c>
      <c r="AU122">
        <v>1</v>
      </c>
      <c r="AV122" t="s">
        <v>972</v>
      </c>
      <c r="AW122">
        <v>11.05</v>
      </c>
      <c r="AX122">
        <v>12.44</v>
      </c>
      <c r="AY122">
        <v>0.28000000000000003</v>
      </c>
      <c r="AZ122" t="s">
        <v>207</v>
      </c>
      <c r="BA122">
        <v>1</v>
      </c>
      <c r="BB122">
        <v>9</v>
      </c>
      <c r="BC122">
        <v>14</v>
      </c>
      <c r="BD122">
        <v>0.06</v>
      </c>
      <c r="BE122">
        <v>0.17</v>
      </c>
      <c r="BF122">
        <v>-1.49</v>
      </c>
      <c r="BG122">
        <v>-0.97</v>
      </c>
      <c r="BH122">
        <v>-1.26</v>
      </c>
      <c r="BI122">
        <v>-1.37</v>
      </c>
      <c r="BJ122">
        <v>0.28999999999999998</v>
      </c>
      <c r="BK122">
        <v>20230821</v>
      </c>
      <c r="BL122">
        <v>20001225</v>
      </c>
      <c r="BM122">
        <v>8.15</v>
      </c>
      <c r="BN122" t="s">
        <v>119</v>
      </c>
      <c r="BO122" t="s">
        <v>119</v>
      </c>
      <c r="BP122">
        <v>354.02</v>
      </c>
      <c r="BQ122">
        <v>113.87</v>
      </c>
      <c r="BR122">
        <v>7</v>
      </c>
      <c r="BS122">
        <v>65.86</v>
      </c>
      <c r="BT122">
        <v>80.16</v>
      </c>
      <c r="BU122">
        <v>55.86</v>
      </c>
      <c r="BV122">
        <v>111.28</v>
      </c>
      <c r="BW122">
        <v>107.94</v>
      </c>
      <c r="BX122">
        <v>14.18</v>
      </c>
      <c r="BY122">
        <v>2.91</v>
      </c>
      <c r="BZ122">
        <v>35.26</v>
      </c>
      <c r="CA122">
        <v>3.26</v>
      </c>
      <c r="CB122">
        <v>24.42</v>
      </c>
      <c r="CC122">
        <v>59.27</v>
      </c>
      <c r="CD122">
        <v>43.91</v>
      </c>
      <c r="CE122">
        <v>8.67</v>
      </c>
      <c r="CF122">
        <v>0.24</v>
      </c>
      <c r="CG122">
        <v>8.74</v>
      </c>
      <c r="CH122">
        <v>7.1</v>
      </c>
      <c r="CI122">
        <v>6.9</v>
      </c>
      <c r="CJ122">
        <v>6.7</v>
      </c>
      <c r="CK122">
        <v>76.23</v>
      </c>
      <c r="CL122">
        <v>2.69</v>
      </c>
      <c r="CM122">
        <v>3.08</v>
      </c>
      <c r="CN122">
        <v>28664</v>
      </c>
      <c r="CO122">
        <v>15459</v>
      </c>
      <c r="CP122" t="s">
        <v>973</v>
      </c>
      <c r="CQ122">
        <v>26.3</v>
      </c>
      <c r="CR122">
        <v>-3.38</v>
      </c>
      <c r="CS122">
        <v>1.24</v>
      </c>
      <c r="CT122">
        <v>52.35</v>
      </c>
      <c r="CU122">
        <v>2.38</v>
      </c>
      <c r="CV122">
        <v>1.26</v>
      </c>
      <c r="CW122" t="s">
        <v>974</v>
      </c>
      <c r="CX122">
        <v>13.97</v>
      </c>
      <c r="CY122">
        <v>3</v>
      </c>
      <c r="CZ122">
        <v>9.35</v>
      </c>
      <c r="DA122">
        <v>0.33</v>
      </c>
      <c r="DB122">
        <v>32.159999999999997</v>
      </c>
      <c r="DC122" t="s">
        <v>766</v>
      </c>
      <c r="DD122">
        <v>25.93</v>
      </c>
      <c r="DE122">
        <v>14.62</v>
      </c>
      <c r="DF122">
        <v>11.97</v>
      </c>
      <c r="DG122">
        <v>0.32</v>
      </c>
      <c r="DH122">
        <v>25782</v>
      </c>
      <c r="DI122">
        <v>600323</v>
      </c>
      <c r="DJ122" t="s">
        <v>119</v>
      </c>
      <c r="DK122" t="s">
        <v>119</v>
      </c>
      <c r="DL122" t="s">
        <v>119</v>
      </c>
    </row>
    <row r="123" spans="1:116">
      <c r="A123" t="str">
        <f>"600339"</f>
        <v>600339</v>
      </c>
      <c r="B123" t="s">
        <v>975</v>
      </c>
      <c r="C123">
        <v>1.05</v>
      </c>
      <c r="D123">
        <v>3.86</v>
      </c>
      <c r="E123">
        <v>0.04</v>
      </c>
      <c r="F123">
        <v>3.86</v>
      </c>
      <c r="G123">
        <v>3.87</v>
      </c>
      <c r="H123">
        <v>397620</v>
      </c>
      <c r="I123">
        <v>4857</v>
      </c>
      <c r="J123">
        <v>0.26</v>
      </c>
      <c r="K123">
        <v>0.71</v>
      </c>
      <c r="L123">
        <v>3.89</v>
      </c>
      <c r="M123">
        <v>3.92</v>
      </c>
      <c r="N123">
        <v>3.83</v>
      </c>
      <c r="O123">
        <v>3.82</v>
      </c>
      <c r="P123">
        <v>15.93</v>
      </c>
      <c r="Q123">
        <v>15358.97</v>
      </c>
      <c r="R123">
        <v>1.58</v>
      </c>
      <c r="S123" t="s">
        <v>532</v>
      </c>
      <c r="T123" t="s">
        <v>204</v>
      </c>
      <c r="U123">
        <v>2.36</v>
      </c>
      <c r="V123">
        <v>3.86</v>
      </c>
      <c r="W123">
        <v>210988</v>
      </c>
      <c r="X123">
        <v>186632</v>
      </c>
      <c r="Y123">
        <v>1.1299999999999999</v>
      </c>
      <c r="Z123">
        <v>123</v>
      </c>
      <c r="AA123">
        <v>12447</v>
      </c>
      <c r="AB123" t="s">
        <v>119</v>
      </c>
      <c r="AC123">
        <v>226.79</v>
      </c>
      <c r="AD123">
        <v>0.04</v>
      </c>
      <c r="AE123" t="s">
        <v>119</v>
      </c>
      <c r="AF123" t="s">
        <v>119</v>
      </c>
      <c r="AG123">
        <v>55.83</v>
      </c>
      <c r="AH123" t="s">
        <v>976</v>
      </c>
      <c r="AI123" t="s">
        <v>976</v>
      </c>
      <c r="AJ123">
        <v>0.95</v>
      </c>
      <c r="AK123">
        <v>3123</v>
      </c>
      <c r="AL123">
        <v>127</v>
      </c>
      <c r="AM123">
        <v>2.0000000000000001E-4</v>
      </c>
      <c r="AN123">
        <v>2</v>
      </c>
      <c r="AO123">
        <v>1.87</v>
      </c>
      <c r="AP123">
        <v>2.39</v>
      </c>
      <c r="AQ123">
        <v>5.76</v>
      </c>
      <c r="AR123">
        <v>-3.99</v>
      </c>
      <c r="AS123">
        <v>31.29</v>
      </c>
      <c r="AT123">
        <v>4</v>
      </c>
      <c r="AU123">
        <v>2.56</v>
      </c>
      <c r="AV123" t="s">
        <v>977</v>
      </c>
      <c r="AW123">
        <v>28.1</v>
      </c>
      <c r="AX123">
        <v>29.59</v>
      </c>
      <c r="AY123">
        <v>1.48</v>
      </c>
      <c r="AZ123" t="s">
        <v>247</v>
      </c>
      <c r="BA123">
        <v>13</v>
      </c>
      <c r="BB123">
        <v>14</v>
      </c>
      <c r="BC123">
        <v>10</v>
      </c>
      <c r="BD123">
        <v>1.83</v>
      </c>
      <c r="BE123">
        <v>2.62</v>
      </c>
      <c r="BF123">
        <v>0.26</v>
      </c>
      <c r="BG123">
        <v>1.05</v>
      </c>
      <c r="BH123">
        <v>-0.77</v>
      </c>
      <c r="BI123">
        <v>-1.53</v>
      </c>
      <c r="BJ123">
        <v>0.78</v>
      </c>
      <c r="BK123">
        <v>20230826</v>
      </c>
      <c r="BL123">
        <v>20001225</v>
      </c>
      <c r="BM123">
        <v>55.83</v>
      </c>
      <c r="BN123" t="s">
        <v>119</v>
      </c>
      <c r="BO123" t="s">
        <v>119</v>
      </c>
      <c r="BP123">
        <v>1042.52</v>
      </c>
      <c r="BQ123">
        <v>259.44</v>
      </c>
      <c r="BR123">
        <v>0.64</v>
      </c>
      <c r="BS123">
        <v>75.05</v>
      </c>
      <c r="BT123">
        <v>960.18</v>
      </c>
      <c r="BU123">
        <v>47.27</v>
      </c>
      <c r="BV123">
        <v>16.2</v>
      </c>
      <c r="BW123">
        <v>760.56</v>
      </c>
      <c r="BX123">
        <v>209.14</v>
      </c>
      <c r="BY123">
        <v>163.58000000000001</v>
      </c>
      <c r="BZ123">
        <v>130.88999999999999</v>
      </c>
      <c r="CA123">
        <v>219.66</v>
      </c>
      <c r="CB123">
        <v>145.76</v>
      </c>
      <c r="CC123">
        <v>347.3</v>
      </c>
      <c r="CD123">
        <v>319.41000000000003</v>
      </c>
      <c r="CE123">
        <v>10.92</v>
      </c>
      <c r="CF123">
        <v>0.02</v>
      </c>
      <c r="CG123">
        <v>10.8</v>
      </c>
      <c r="CH123">
        <v>6.76</v>
      </c>
      <c r="CI123">
        <v>6.77</v>
      </c>
      <c r="CJ123">
        <v>5.81</v>
      </c>
      <c r="CK123">
        <v>48.24</v>
      </c>
      <c r="CL123">
        <v>-96.97</v>
      </c>
      <c r="CM123">
        <v>-89.18</v>
      </c>
      <c r="CN123">
        <v>84604</v>
      </c>
      <c r="CO123">
        <v>18346</v>
      </c>
      <c r="CP123" t="s">
        <v>978</v>
      </c>
      <c r="CQ123">
        <v>6.01</v>
      </c>
      <c r="CR123">
        <v>-13.62</v>
      </c>
      <c r="CS123">
        <v>0.83</v>
      </c>
      <c r="CT123">
        <v>-2.2200000000000002</v>
      </c>
      <c r="CU123">
        <v>0.62</v>
      </c>
      <c r="CV123">
        <v>1.02</v>
      </c>
      <c r="CW123" t="s">
        <v>615</v>
      </c>
      <c r="CX123">
        <v>4.6500000000000004</v>
      </c>
      <c r="CY123">
        <v>2.61</v>
      </c>
      <c r="CZ123">
        <v>0.86</v>
      </c>
      <c r="DA123">
        <v>-1.74</v>
      </c>
      <c r="DB123">
        <v>24.89</v>
      </c>
      <c r="DC123" t="s">
        <v>979</v>
      </c>
      <c r="DD123">
        <v>8.0299999999999994</v>
      </c>
      <c r="DE123">
        <v>3.14</v>
      </c>
      <c r="DF123">
        <v>1.95</v>
      </c>
      <c r="DG123">
        <v>3.54</v>
      </c>
      <c r="DH123">
        <v>41500</v>
      </c>
      <c r="DI123">
        <v>600339</v>
      </c>
      <c r="DJ123" t="s">
        <v>119</v>
      </c>
      <c r="DK123" t="s">
        <v>119</v>
      </c>
      <c r="DL123" t="s">
        <v>119</v>
      </c>
    </row>
    <row r="124" spans="1:116">
      <c r="A124" t="str">
        <f>"600378"</f>
        <v>600378</v>
      </c>
      <c r="B124" t="s">
        <v>980</v>
      </c>
      <c r="C124">
        <v>-0.75</v>
      </c>
      <c r="D124">
        <v>33</v>
      </c>
      <c r="E124">
        <v>-0.25</v>
      </c>
      <c r="F124">
        <v>32.99</v>
      </c>
      <c r="G124">
        <v>33</v>
      </c>
      <c r="H124">
        <v>9539</v>
      </c>
      <c r="I124">
        <v>586</v>
      </c>
      <c r="J124">
        <v>-0.2</v>
      </c>
      <c r="K124">
        <v>0.11</v>
      </c>
      <c r="L124">
        <v>33.15</v>
      </c>
      <c r="M124">
        <v>33.86</v>
      </c>
      <c r="N124">
        <v>32.96</v>
      </c>
      <c r="O124">
        <v>33.25</v>
      </c>
      <c r="P124">
        <v>29.92</v>
      </c>
      <c r="Q124">
        <v>3178.57</v>
      </c>
      <c r="R124">
        <v>0.66</v>
      </c>
      <c r="S124" t="s">
        <v>981</v>
      </c>
      <c r="T124" t="s">
        <v>446</v>
      </c>
      <c r="U124">
        <v>2.71</v>
      </c>
      <c r="V124">
        <v>33.32</v>
      </c>
      <c r="W124">
        <v>5166</v>
      </c>
      <c r="X124">
        <v>4373</v>
      </c>
      <c r="Y124">
        <v>1.18</v>
      </c>
      <c r="Z124">
        <v>29</v>
      </c>
      <c r="AA124">
        <v>20</v>
      </c>
      <c r="AB124" t="s">
        <v>119</v>
      </c>
      <c r="AC124">
        <v>11.93</v>
      </c>
      <c r="AD124">
        <v>0</v>
      </c>
      <c r="AE124" t="s">
        <v>119</v>
      </c>
      <c r="AF124" t="s">
        <v>119</v>
      </c>
      <c r="AG124">
        <v>9.0399999999999991</v>
      </c>
      <c r="AH124" t="s">
        <v>982</v>
      </c>
      <c r="AI124" t="s">
        <v>983</v>
      </c>
      <c r="AJ124">
        <v>-0.85</v>
      </c>
      <c r="AK124">
        <v>1619</v>
      </c>
      <c r="AL124">
        <v>6</v>
      </c>
      <c r="AM124">
        <v>1E-4</v>
      </c>
      <c r="AN124">
        <v>-1</v>
      </c>
      <c r="AO124">
        <v>2.4700000000000002</v>
      </c>
      <c r="AP124">
        <v>0.06</v>
      </c>
      <c r="AQ124">
        <v>-1.75</v>
      </c>
      <c r="AR124">
        <v>-8.11</v>
      </c>
      <c r="AS124">
        <v>-21.93</v>
      </c>
      <c r="AT124">
        <v>1</v>
      </c>
      <c r="AU124">
        <v>0.36</v>
      </c>
      <c r="AV124" t="s">
        <v>984</v>
      </c>
      <c r="AW124">
        <v>25.81</v>
      </c>
      <c r="AX124">
        <v>26.02</v>
      </c>
      <c r="AY124">
        <v>0.98</v>
      </c>
      <c r="AZ124" t="s">
        <v>207</v>
      </c>
      <c r="BA124">
        <v>7</v>
      </c>
      <c r="BB124">
        <v>9</v>
      </c>
      <c r="BC124">
        <v>13</v>
      </c>
      <c r="BD124">
        <v>-0.3</v>
      </c>
      <c r="BE124">
        <v>1.83</v>
      </c>
      <c r="BF124">
        <v>-0.87</v>
      </c>
      <c r="BG124">
        <v>0.21</v>
      </c>
      <c r="BH124">
        <v>-0.45</v>
      </c>
      <c r="BI124">
        <v>-2.54</v>
      </c>
      <c r="BJ124">
        <v>0.12</v>
      </c>
      <c r="BK124">
        <v>20230826</v>
      </c>
      <c r="BL124">
        <v>20010111</v>
      </c>
      <c r="BM124">
        <v>9.11</v>
      </c>
      <c r="BN124" t="s">
        <v>119</v>
      </c>
      <c r="BO124" t="s">
        <v>119</v>
      </c>
      <c r="BP124">
        <v>148.79</v>
      </c>
      <c r="BQ124">
        <v>81.38</v>
      </c>
      <c r="BR124">
        <v>0.23</v>
      </c>
      <c r="BS124">
        <v>45.15</v>
      </c>
      <c r="BT124">
        <v>77.58</v>
      </c>
      <c r="BU124">
        <v>37.81</v>
      </c>
      <c r="BV124">
        <v>10.11</v>
      </c>
      <c r="BW124">
        <v>41.81</v>
      </c>
      <c r="BX124">
        <v>27.1</v>
      </c>
      <c r="BY124">
        <v>10.19</v>
      </c>
      <c r="BZ124">
        <v>19.399999999999999</v>
      </c>
      <c r="CA124">
        <v>5.38</v>
      </c>
      <c r="CB124">
        <v>25.65</v>
      </c>
      <c r="CC124">
        <v>43.04</v>
      </c>
      <c r="CD124">
        <v>32.46</v>
      </c>
      <c r="CE124">
        <v>5.26</v>
      </c>
      <c r="CF124">
        <v>0.15</v>
      </c>
      <c r="CG124">
        <v>5.53</v>
      </c>
      <c r="CH124">
        <v>5.03</v>
      </c>
      <c r="CI124">
        <v>5.03</v>
      </c>
      <c r="CJ124">
        <v>4.99</v>
      </c>
      <c r="CK124">
        <v>43.74</v>
      </c>
      <c r="CL124">
        <v>2.8</v>
      </c>
      <c r="CM124">
        <v>0.35</v>
      </c>
      <c r="CN124">
        <v>13716</v>
      </c>
      <c r="CO124">
        <v>19462</v>
      </c>
      <c r="CP124" t="s">
        <v>985</v>
      </c>
      <c r="CQ124">
        <v>1.94</v>
      </c>
      <c r="CR124">
        <v>6.5</v>
      </c>
      <c r="CS124">
        <v>3.7</v>
      </c>
      <c r="CT124">
        <v>107.42</v>
      </c>
      <c r="CU124">
        <v>6.99</v>
      </c>
      <c r="CV124">
        <v>1.92</v>
      </c>
      <c r="CW124" t="s">
        <v>570</v>
      </c>
      <c r="CX124">
        <v>8.93</v>
      </c>
      <c r="CY124">
        <v>2.81</v>
      </c>
      <c r="CZ124">
        <v>4.8</v>
      </c>
      <c r="DA124">
        <v>0.31</v>
      </c>
      <c r="DB124">
        <v>54.69</v>
      </c>
      <c r="DC124" t="s">
        <v>986</v>
      </c>
      <c r="DD124">
        <v>24.57</v>
      </c>
      <c r="DE124">
        <v>12.23</v>
      </c>
      <c r="DF124">
        <v>11.68</v>
      </c>
      <c r="DG124">
        <v>3.09</v>
      </c>
      <c r="DH124">
        <v>7450</v>
      </c>
      <c r="DI124">
        <v>600378</v>
      </c>
      <c r="DJ124" t="s">
        <v>119</v>
      </c>
      <c r="DK124" t="s">
        <v>119</v>
      </c>
      <c r="DL124" t="s">
        <v>119</v>
      </c>
    </row>
    <row r="125" spans="1:116">
      <c r="A125" t="str">
        <f>"600379"</f>
        <v>600379</v>
      </c>
      <c r="B125" t="s">
        <v>987</v>
      </c>
      <c r="C125">
        <v>2.66</v>
      </c>
      <c r="D125">
        <v>9.65</v>
      </c>
      <c r="E125">
        <v>0.25</v>
      </c>
      <c r="F125">
        <v>9.64</v>
      </c>
      <c r="G125">
        <v>9.65</v>
      </c>
      <c r="H125">
        <v>40984</v>
      </c>
      <c r="I125">
        <v>814</v>
      </c>
      <c r="J125">
        <v>0</v>
      </c>
      <c r="K125">
        <v>1.24</v>
      </c>
      <c r="L125">
        <v>9.49</v>
      </c>
      <c r="M125">
        <v>9.68</v>
      </c>
      <c r="N125">
        <v>9.48</v>
      </c>
      <c r="O125">
        <v>9.4</v>
      </c>
      <c r="P125">
        <v>49.6</v>
      </c>
      <c r="Q125">
        <v>3935.63</v>
      </c>
      <c r="R125">
        <v>1.72</v>
      </c>
      <c r="S125" t="s">
        <v>727</v>
      </c>
      <c r="T125" t="s">
        <v>988</v>
      </c>
      <c r="U125">
        <v>2.13</v>
      </c>
      <c r="V125">
        <v>9.6</v>
      </c>
      <c r="W125">
        <v>20052</v>
      </c>
      <c r="X125">
        <v>20932</v>
      </c>
      <c r="Y125">
        <v>0.96</v>
      </c>
      <c r="Z125">
        <v>160</v>
      </c>
      <c r="AA125">
        <v>129</v>
      </c>
      <c r="AB125" t="s">
        <v>119</v>
      </c>
      <c r="AC125">
        <v>34.26</v>
      </c>
      <c r="AD125">
        <v>0.02</v>
      </c>
      <c r="AE125" t="s">
        <v>119</v>
      </c>
      <c r="AF125" t="s">
        <v>119</v>
      </c>
      <c r="AG125">
        <v>3.3</v>
      </c>
      <c r="AH125" t="s">
        <v>659</v>
      </c>
      <c r="AI125" t="s">
        <v>659</v>
      </c>
      <c r="AJ125">
        <v>2.56</v>
      </c>
      <c r="AK125">
        <v>1780</v>
      </c>
      <c r="AL125">
        <v>23</v>
      </c>
      <c r="AM125">
        <v>6.9999999999999999E-4</v>
      </c>
      <c r="AN125">
        <v>2</v>
      </c>
      <c r="AO125">
        <v>0.43</v>
      </c>
      <c r="AP125">
        <v>2.77</v>
      </c>
      <c r="AQ125">
        <v>-3.79</v>
      </c>
      <c r="AR125">
        <v>-4.93</v>
      </c>
      <c r="AS125">
        <v>-19.72</v>
      </c>
      <c r="AT125">
        <v>1</v>
      </c>
      <c r="AU125">
        <v>2.11</v>
      </c>
      <c r="AV125" t="s">
        <v>989</v>
      </c>
      <c r="AW125">
        <v>47</v>
      </c>
      <c r="AX125">
        <v>53.95</v>
      </c>
      <c r="AY125">
        <v>1.01</v>
      </c>
      <c r="AZ125" t="s">
        <v>207</v>
      </c>
      <c r="BA125">
        <v>9</v>
      </c>
      <c r="BB125">
        <v>13</v>
      </c>
      <c r="BC125">
        <v>9</v>
      </c>
      <c r="BD125">
        <v>0.96</v>
      </c>
      <c r="BE125">
        <v>2.98</v>
      </c>
      <c r="BF125">
        <v>0.85</v>
      </c>
      <c r="BG125">
        <v>2.13</v>
      </c>
      <c r="BH125">
        <v>1.69</v>
      </c>
      <c r="BI125">
        <v>-0.31</v>
      </c>
      <c r="BJ125">
        <v>1.79</v>
      </c>
      <c r="BK125">
        <v>20230830</v>
      </c>
      <c r="BL125">
        <v>20020116</v>
      </c>
      <c r="BM125">
        <v>3.3</v>
      </c>
      <c r="BN125" t="s">
        <v>119</v>
      </c>
      <c r="BO125" t="s">
        <v>119</v>
      </c>
      <c r="BP125">
        <v>14.49</v>
      </c>
      <c r="BQ125">
        <v>6.65</v>
      </c>
      <c r="BR125">
        <v>0.28999999999999998</v>
      </c>
      <c r="BS125">
        <v>52.09</v>
      </c>
      <c r="BT125">
        <v>12.07</v>
      </c>
      <c r="BU125">
        <v>1.92</v>
      </c>
      <c r="BV125">
        <v>0.06</v>
      </c>
      <c r="BW125">
        <v>7.17</v>
      </c>
      <c r="BX125">
        <v>3.78</v>
      </c>
      <c r="BY125">
        <v>1.83</v>
      </c>
      <c r="BZ125">
        <v>4.4400000000000004</v>
      </c>
      <c r="CA125">
        <v>0.1</v>
      </c>
      <c r="CB125">
        <v>0.1</v>
      </c>
      <c r="CC125">
        <v>7.83</v>
      </c>
      <c r="CD125">
        <v>6.63</v>
      </c>
      <c r="CE125">
        <v>0.38</v>
      </c>
      <c r="CF125">
        <v>0</v>
      </c>
      <c r="CG125">
        <v>0.38</v>
      </c>
      <c r="CH125">
        <v>0.33</v>
      </c>
      <c r="CI125">
        <v>0.32</v>
      </c>
      <c r="CJ125">
        <v>0.3</v>
      </c>
      <c r="CK125">
        <v>2.65</v>
      </c>
      <c r="CL125">
        <v>-0.57999999999999996</v>
      </c>
      <c r="CM125">
        <v>-0.68</v>
      </c>
      <c r="CN125">
        <v>27566</v>
      </c>
      <c r="CO125">
        <v>7049</v>
      </c>
      <c r="CP125" t="s">
        <v>395</v>
      </c>
      <c r="CQ125">
        <v>36.04</v>
      </c>
      <c r="CR125">
        <v>29.77</v>
      </c>
      <c r="CS125">
        <v>4.79</v>
      </c>
      <c r="CT125">
        <v>-54.48</v>
      </c>
      <c r="CU125">
        <v>4.07</v>
      </c>
      <c r="CV125">
        <v>0.56000000000000005</v>
      </c>
      <c r="CW125" t="s">
        <v>990</v>
      </c>
      <c r="CX125">
        <v>2.0099999999999998</v>
      </c>
      <c r="CY125">
        <v>0.03</v>
      </c>
      <c r="CZ125">
        <v>0.8</v>
      </c>
      <c r="DA125">
        <v>-0.18</v>
      </c>
      <c r="DB125">
        <v>45.91</v>
      </c>
      <c r="DC125" t="s">
        <v>991</v>
      </c>
      <c r="DD125">
        <v>15.39</v>
      </c>
      <c r="DE125">
        <v>4.9000000000000004</v>
      </c>
      <c r="DF125">
        <v>4.1900000000000004</v>
      </c>
      <c r="DG125">
        <v>0.23</v>
      </c>
      <c r="DH125">
        <v>1058</v>
      </c>
      <c r="DI125">
        <v>600379</v>
      </c>
      <c r="DJ125" t="s">
        <v>119</v>
      </c>
      <c r="DK125" t="s">
        <v>119</v>
      </c>
      <c r="DL125" t="s">
        <v>119</v>
      </c>
    </row>
    <row r="126" spans="1:116">
      <c r="A126" t="str">
        <f>"600388"</f>
        <v>600388</v>
      </c>
      <c r="B126" t="s">
        <v>992</v>
      </c>
      <c r="C126">
        <v>2.4700000000000002</v>
      </c>
      <c r="D126">
        <v>15.37</v>
      </c>
      <c r="E126">
        <v>0.37</v>
      </c>
      <c r="F126">
        <v>15.36</v>
      </c>
      <c r="G126">
        <v>15.37</v>
      </c>
      <c r="H126">
        <v>51049</v>
      </c>
      <c r="I126">
        <v>532</v>
      </c>
      <c r="J126">
        <v>-0.05</v>
      </c>
      <c r="K126">
        <v>0.47</v>
      </c>
      <c r="L126">
        <v>14.97</v>
      </c>
      <c r="M126">
        <v>15.38</v>
      </c>
      <c r="N126">
        <v>14.95</v>
      </c>
      <c r="O126">
        <v>15</v>
      </c>
      <c r="P126">
        <v>19.420000000000002</v>
      </c>
      <c r="Q126">
        <v>7761.59</v>
      </c>
      <c r="R126">
        <v>1.02</v>
      </c>
      <c r="S126" t="s">
        <v>153</v>
      </c>
      <c r="T126" t="s">
        <v>559</v>
      </c>
      <c r="U126">
        <v>2.87</v>
      </c>
      <c r="V126">
        <v>15.2</v>
      </c>
      <c r="W126">
        <v>16733</v>
      </c>
      <c r="X126">
        <v>34316</v>
      </c>
      <c r="Y126">
        <v>0.49</v>
      </c>
      <c r="Z126">
        <v>826</v>
      </c>
      <c r="AA126">
        <v>269</v>
      </c>
      <c r="AB126" t="s">
        <v>119</v>
      </c>
      <c r="AC126">
        <v>1.35</v>
      </c>
      <c r="AD126">
        <v>0</v>
      </c>
      <c r="AE126" t="s">
        <v>119</v>
      </c>
      <c r="AF126" t="s">
        <v>119</v>
      </c>
      <c r="AG126">
        <v>10.81</v>
      </c>
      <c r="AH126" t="s">
        <v>993</v>
      </c>
      <c r="AI126" t="s">
        <v>993</v>
      </c>
      <c r="AJ126">
        <v>2.36</v>
      </c>
      <c r="AK126">
        <v>1451</v>
      </c>
      <c r="AL126">
        <v>35</v>
      </c>
      <c r="AM126">
        <v>2.9999999999999997E-4</v>
      </c>
      <c r="AN126">
        <v>1</v>
      </c>
      <c r="AO126">
        <v>-0.4</v>
      </c>
      <c r="AP126">
        <v>3.85</v>
      </c>
      <c r="AQ126">
        <v>0.46</v>
      </c>
      <c r="AR126">
        <v>-16.510000000000002</v>
      </c>
      <c r="AS126">
        <v>6.22</v>
      </c>
      <c r="AT126">
        <v>6</v>
      </c>
      <c r="AU126">
        <v>0.72</v>
      </c>
      <c r="AV126" t="s">
        <v>994</v>
      </c>
      <c r="AW126">
        <v>19.07</v>
      </c>
      <c r="AX126">
        <v>20.16</v>
      </c>
      <c r="AY126">
        <v>1.0900000000000001</v>
      </c>
      <c r="AZ126" t="s">
        <v>207</v>
      </c>
      <c r="BA126">
        <v>9</v>
      </c>
      <c r="BB126">
        <v>9</v>
      </c>
      <c r="BC126">
        <v>10</v>
      </c>
      <c r="BD126">
        <v>-0.2</v>
      </c>
      <c r="BE126">
        <v>2.5299999999999998</v>
      </c>
      <c r="BF126">
        <v>-0.33</v>
      </c>
      <c r="BG126">
        <v>1.33</v>
      </c>
      <c r="BH126">
        <v>2.67</v>
      </c>
      <c r="BI126">
        <v>-7.0000000000000007E-2</v>
      </c>
      <c r="BJ126">
        <v>2.81</v>
      </c>
      <c r="BK126">
        <v>20230819</v>
      </c>
      <c r="BL126">
        <v>20001229</v>
      </c>
      <c r="BM126">
        <v>10.81</v>
      </c>
      <c r="BN126" t="s">
        <v>119</v>
      </c>
      <c r="BO126" t="s">
        <v>119</v>
      </c>
      <c r="BP126">
        <v>256.73</v>
      </c>
      <c r="BQ126">
        <v>77.23</v>
      </c>
      <c r="BR126">
        <v>2.36</v>
      </c>
      <c r="BS126">
        <v>69</v>
      </c>
      <c r="BT126">
        <v>173.41</v>
      </c>
      <c r="BU126">
        <v>22.11</v>
      </c>
      <c r="BV126">
        <v>26.49</v>
      </c>
      <c r="BW126">
        <v>131.25</v>
      </c>
      <c r="BX126">
        <v>30.33</v>
      </c>
      <c r="BY126">
        <v>67.989999999999995</v>
      </c>
      <c r="BZ126">
        <v>30.33</v>
      </c>
      <c r="CA126">
        <v>64.09</v>
      </c>
      <c r="CB126">
        <v>5.54</v>
      </c>
      <c r="CC126">
        <v>49.41</v>
      </c>
      <c r="CD126">
        <v>37.92</v>
      </c>
      <c r="CE126">
        <v>5.16</v>
      </c>
      <c r="CF126">
        <v>0.26</v>
      </c>
      <c r="CG126">
        <v>5.17</v>
      </c>
      <c r="CH126">
        <v>4.2699999999999996</v>
      </c>
      <c r="CI126">
        <v>4.28</v>
      </c>
      <c r="CJ126">
        <v>2.94</v>
      </c>
      <c r="CK126">
        <v>52.71</v>
      </c>
      <c r="CL126">
        <v>0.9</v>
      </c>
      <c r="CM126">
        <v>11.65</v>
      </c>
      <c r="CN126">
        <v>44652</v>
      </c>
      <c r="CO126">
        <v>15968</v>
      </c>
      <c r="CP126" t="s">
        <v>995</v>
      </c>
      <c r="CQ126">
        <v>12.09</v>
      </c>
      <c r="CR126">
        <v>1.07</v>
      </c>
      <c r="CS126">
        <v>2.2200000000000002</v>
      </c>
      <c r="CT126">
        <v>184.02</v>
      </c>
      <c r="CU126">
        <v>3.36</v>
      </c>
      <c r="CV126">
        <v>1.2</v>
      </c>
      <c r="CW126" t="s">
        <v>835</v>
      </c>
      <c r="CX126">
        <v>6.91</v>
      </c>
      <c r="CY126">
        <v>0.51</v>
      </c>
      <c r="CZ126">
        <v>4.88</v>
      </c>
      <c r="DA126">
        <v>0.08</v>
      </c>
      <c r="DB126">
        <v>30.08</v>
      </c>
      <c r="DC126" t="s">
        <v>996</v>
      </c>
      <c r="DD126">
        <v>23.25</v>
      </c>
      <c r="DE126">
        <v>10.44</v>
      </c>
      <c r="DF126">
        <v>8.6300000000000008</v>
      </c>
      <c r="DG126">
        <v>2.11</v>
      </c>
      <c r="DH126">
        <v>7268</v>
      </c>
      <c r="DI126">
        <v>600388</v>
      </c>
      <c r="DJ126" t="s">
        <v>119</v>
      </c>
      <c r="DK126" t="s">
        <v>119</v>
      </c>
      <c r="DL126" t="s">
        <v>119</v>
      </c>
    </row>
    <row r="127" spans="1:116">
      <c r="A127" t="str">
        <f>"600396"</f>
        <v>600396</v>
      </c>
      <c r="B127" t="s">
        <v>997</v>
      </c>
      <c r="C127">
        <v>1.95</v>
      </c>
      <c r="D127">
        <v>2.61</v>
      </c>
      <c r="E127">
        <v>0.05</v>
      </c>
      <c r="F127">
        <v>2.6</v>
      </c>
      <c r="G127">
        <v>2.61</v>
      </c>
      <c r="H127">
        <v>47356</v>
      </c>
      <c r="I127">
        <v>2687</v>
      </c>
      <c r="J127">
        <v>0.38</v>
      </c>
      <c r="K127">
        <v>0.32</v>
      </c>
      <c r="L127">
        <v>2.5499999999999998</v>
      </c>
      <c r="M127">
        <v>2.61</v>
      </c>
      <c r="N127">
        <v>2.5499999999999998</v>
      </c>
      <c r="O127">
        <v>2.56</v>
      </c>
      <c r="P127" t="s">
        <v>119</v>
      </c>
      <c r="Q127">
        <v>1228.6099999999999</v>
      </c>
      <c r="R127">
        <v>0.98</v>
      </c>
      <c r="S127" t="s">
        <v>117</v>
      </c>
      <c r="T127" t="s">
        <v>252</v>
      </c>
      <c r="U127">
        <v>2.34</v>
      </c>
      <c r="V127">
        <v>2.59</v>
      </c>
      <c r="W127">
        <v>15818</v>
      </c>
      <c r="X127">
        <v>31538</v>
      </c>
      <c r="Y127">
        <v>0.5</v>
      </c>
      <c r="Z127">
        <v>2212</v>
      </c>
      <c r="AA127">
        <v>8132</v>
      </c>
      <c r="AB127" t="s">
        <v>119</v>
      </c>
      <c r="AC127">
        <v>3.32</v>
      </c>
      <c r="AD127">
        <v>0</v>
      </c>
      <c r="AE127" t="s">
        <v>119</v>
      </c>
      <c r="AF127" t="s">
        <v>119</v>
      </c>
      <c r="AG127">
        <v>14.73</v>
      </c>
      <c r="AH127" t="s">
        <v>998</v>
      </c>
      <c r="AI127" t="s">
        <v>998</v>
      </c>
      <c r="AJ127">
        <v>1.85</v>
      </c>
      <c r="AK127">
        <v>382</v>
      </c>
      <c r="AL127">
        <v>124</v>
      </c>
      <c r="AM127">
        <v>8.0000000000000004E-4</v>
      </c>
      <c r="AN127">
        <v>2</v>
      </c>
      <c r="AO127">
        <v>1.19</v>
      </c>
      <c r="AP127">
        <v>2.36</v>
      </c>
      <c r="AQ127">
        <v>3.57</v>
      </c>
      <c r="AR127">
        <v>7.41</v>
      </c>
      <c r="AS127">
        <v>-9.69</v>
      </c>
      <c r="AT127">
        <v>2</v>
      </c>
      <c r="AU127">
        <v>0.73</v>
      </c>
      <c r="AV127" t="s">
        <v>999</v>
      </c>
      <c r="AW127" t="s">
        <v>119</v>
      </c>
      <c r="AX127" t="s">
        <v>119</v>
      </c>
      <c r="AY127">
        <v>0.63</v>
      </c>
      <c r="AZ127" t="s">
        <v>207</v>
      </c>
      <c r="BA127">
        <v>10</v>
      </c>
      <c r="BB127">
        <v>12</v>
      </c>
      <c r="BC127">
        <v>11</v>
      </c>
      <c r="BD127">
        <v>-0.39</v>
      </c>
      <c r="BE127">
        <v>1.95</v>
      </c>
      <c r="BF127">
        <v>-0.39</v>
      </c>
      <c r="BG127">
        <v>1.17</v>
      </c>
      <c r="BH127">
        <v>2.35</v>
      </c>
      <c r="BI127">
        <v>0</v>
      </c>
      <c r="BJ127">
        <v>2.35</v>
      </c>
      <c r="BK127">
        <v>20230831</v>
      </c>
      <c r="BL127">
        <v>20010328</v>
      </c>
      <c r="BM127">
        <v>14.73</v>
      </c>
      <c r="BN127" t="s">
        <v>119</v>
      </c>
      <c r="BO127" t="s">
        <v>119</v>
      </c>
      <c r="BP127">
        <v>184.8</v>
      </c>
      <c r="BQ127">
        <v>-22.66</v>
      </c>
      <c r="BR127">
        <v>-3.6</v>
      </c>
      <c r="BS127">
        <v>114.21</v>
      </c>
      <c r="BT127">
        <v>28.3</v>
      </c>
      <c r="BU127">
        <v>143.5</v>
      </c>
      <c r="BV127">
        <v>2.38</v>
      </c>
      <c r="BW127">
        <v>121.53</v>
      </c>
      <c r="BX127">
        <v>6.63</v>
      </c>
      <c r="BY127">
        <v>4.12</v>
      </c>
      <c r="BZ127">
        <v>12.76</v>
      </c>
      <c r="CA127">
        <v>0.26</v>
      </c>
      <c r="CB127">
        <v>13.85</v>
      </c>
      <c r="CC127">
        <v>33.99</v>
      </c>
      <c r="CD127">
        <v>34.32</v>
      </c>
      <c r="CE127">
        <v>-5.28</v>
      </c>
      <c r="CF127">
        <v>0.22</v>
      </c>
      <c r="CG127">
        <v>-5.36</v>
      </c>
      <c r="CH127">
        <v>-5.54</v>
      </c>
      <c r="CI127">
        <v>-5.0999999999999996</v>
      </c>
      <c r="CJ127">
        <v>-5.14</v>
      </c>
      <c r="CK127">
        <v>-52.85</v>
      </c>
      <c r="CL127">
        <v>-3.77</v>
      </c>
      <c r="CM127">
        <v>-0.83</v>
      </c>
      <c r="CN127">
        <v>64202</v>
      </c>
      <c r="CO127">
        <v>10072</v>
      </c>
      <c r="CP127" t="s">
        <v>1000</v>
      </c>
      <c r="CQ127">
        <v>34.11</v>
      </c>
      <c r="CR127">
        <v>-0.65</v>
      </c>
      <c r="CS127">
        <v>-1.7</v>
      </c>
      <c r="CT127">
        <v>-10.199999999999999</v>
      </c>
      <c r="CU127">
        <v>1.1299999999999999</v>
      </c>
      <c r="CV127">
        <v>0</v>
      </c>
      <c r="CW127" t="s">
        <v>1001</v>
      </c>
      <c r="CX127">
        <v>-1.54</v>
      </c>
      <c r="CY127">
        <v>0.94</v>
      </c>
      <c r="CZ127">
        <v>-3.59</v>
      </c>
      <c r="DA127">
        <v>-0.26</v>
      </c>
      <c r="DB127">
        <v>-12.26</v>
      </c>
      <c r="DC127" t="s">
        <v>119</v>
      </c>
      <c r="DD127">
        <v>-0.95</v>
      </c>
      <c r="DE127">
        <v>-15.55</v>
      </c>
      <c r="DF127">
        <v>-16.3</v>
      </c>
      <c r="DG127" t="s">
        <v>119</v>
      </c>
      <c r="DH127">
        <v>3066</v>
      </c>
      <c r="DI127">
        <v>600396</v>
      </c>
      <c r="DJ127" t="s">
        <v>119</v>
      </c>
      <c r="DK127" t="s">
        <v>119</v>
      </c>
      <c r="DL127" t="s">
        <v>119</v>
      </c>
    </row>
    <row r="128" spans="1:116">
      <c r="A128" t="str">
        <f>"600405"</f>
        <v>600405</v>
      </c>
      <c r="B128" t="s">
        <v>1002</v>
      </c>
      <c r="C128">
        <v>0.94</v>
      </c>
      <c r="D128">
        <v>5.37</v>
      </c>
      <c r="E128">
        <v>0.05</v>
      </c>
      <c r="F128">
        <v>5.37</v>
      </c>
      <c r="G128">
        <v>5.38</v>
      </c>
      <c r="H128">
        <v>52774</v>
      </c>
      <c r="I128">
        <v>664</v>
      </c>
      <c r="J128">
        <v>-0.18</v>
      </c>
      <c r="K128">
        <v>0.95</v>
      </c>
      <c r="L128">
        <v>5.32</v>
      </c>
      <c r="M128">
        <v>5.39</v>
      </c>
      <c r="N128">
        <v>5.29</v>
      </c>
      <c r="O128">
        <v>5.32</v>
      </c>
      <c r="P128" t="s">
        <v>119</v>
      </c>
      <c r="Q128">
        <v>2826.67</v>
      </c>
      <c r="R128">
        <v>1.3</v>
      </c>
      <c r="S128" t="s">
        <v>399</v>
      </c>
      <c r="T128" t="s">
        <v>291</v>
      </c>
      <c r="U128">
        <v>1.88</v>
      </c>
      <c r="V128">
        <v>5.36</v>
      </c>
      <c r="W128">
        <v>22540</v>
      </c>
      <c r="X128">
        <v>30234</v>
      </c>
      <c r="Y128">
        <v>0.75</v>
      </c>
      <c r="Z128">
        <v>386</v>
      </c>
      <c r="AA128">
        <v>850</v>
      </c>
      <c r="AB128" t="s">
        <v>119</v>
      </c>
      <c r="AC128">
        <v>1.44</v>
      </c>
      <c r="AD128">
        <v>0</v>
      </c>
      <c r="AE128" t="s">
        <v>119</v>
      </c>
      <c r="AF128" t="s">
        <v>119</v>
      </c>
      <c r="AG128">
        <v>5.53</v>
      </c>
      <c r="AH128" t="s">
        <v>1003</v>
      </c>
      <c r="AI128" t="s">
        <v>1003</v>
      </c>
      <c r="AJ128">
        <v>0.84</v>
      </c>
      <c r="AK128">
        <v>1463</v>
      </c>
      <c r="AL128">
        <v>36</v>
      </c>
      <c r="AM128">
        <v>6.9999999999999999E-4</v>
      </c>
      <c r="AN128">
        <v>3</v>
      </c>
      <c r="AO128">
        <v>0.76</v>
      </c>
      <c r="AP128">
        <v>2.09</v>
      </c>
      <c r="AQ128">
        <v>0.37</v>
      </c>
      <c r="AR128">
        <v>-8.2100000000000009</v>
      </c>
      <c r="AS128">
        <v>-6.93</v>
      </c>
      <c r="AT128">
        <v>0</v>
      </c>
      <c r="AU128">
        <v>1.07</v>
      </c>
      <c r="AV128" t="s">
        <v>1004</v>
      </c>
      <c r="AW128" t="s">
        <v>119</v>
      </c>
      <c r="AX128" t="s">
        <v>119</v>
      </c>
      <c r="AY128">
        <v>0.89</v>
      </c>
      <c r="AZ128" t="s">
        <v>165</v>
      </c>
      <c r="BA128">
        <v>13</v>
      </c>
      <c r="BB128">
        <v>13</v>
      </c>
      <c r="BC128">
        <v>1</v>
      </c>
      <c r="BD128">
        <v>0</v>
      </c>
      <c r="BE128">
        <v>1.32</v>
      </c>
      <c r="BF128">
        <v>-0.56000000000000005</v>
      </c>
      <c r="BG128">
        <v>0.75</v>
      </c>
      <c r="BH128">
        <v>0.94</v>
      </c>
      <c r="BI128">
        <v>-0.37</v>
      </c>
      <c r="BJ128">
        <v>1.51</v>
      </c>
      <c r="BK128">
        <v>20230831</v>
      </c>
      <c r="BL128">
        <v>20040401</v>
      </c>
      <c r="BM128">
        <v>5.53</v>
      </c>
      <c r="BN128" t="s">
        <v>119</v>
      </c>
      <c r="BO128" t="s">
        <v>119</v>
      </c>
      <c r="BP128">
        <v>24.6</v>
      </c>
      <c r="BQ128">
        <v>8.2200000000000006</v>
      </c>
      <c r="BR128">
        <v>0.14000000000000001</v>
      </c>
      <c r="BS128">
        <v>66.010000000000005</v>
      </c>
      <c r="BT128">
        <v>14.14</v>
      </c>
      <c r="BU128">
        <v>6.47</v>
      </c>
      <c r="BV128">
        <v>1.92</v>
      </c>
      <c r="BW128">
        <v>14.48</v>
      </c>
      <c r="BX128">
        <v>1.7</v>
      </c>
      <c r="BY128">
        <v>4.43</v>
      </c>
      <c r="BZ128">
        <v>7.29</v>
      </c>
      <c r="CA128">
        <v>0.37</v>
      </c>
      <c r="CB128">
        <v>5.03</v>
      </c>
      <c r="CC128">
        <v>4.4000000000000004</v>
      </c>
      <c r="CD128">
        <v>3.17</v>
      </c>
      <c r="CE128">
        <v>-0.56999999999999995</v>
      </c>
      <c r="CF128">
        <v>0</v>
      </c>
      <c r="CG128">
        <v>-0.57999999999999996</v>
      </c>
      <c r="CH128">
        <v>-0.6</v>
      </c>
      <c r="CI128">
        <v>-0.59</v>
      </c>
      <c r="CJ128">
        <v>-0.57999999999999996</v>
      </c>
      <c r="CK128">
        <v>-2.7</v>
      </c>
      <c r="CL128">
        <v>0.52</v>
      </c>
      <c r="CM128">
        <v>-0.19</v>
      </c>
      <c r="CN128">
        <v>92947</v>
      </c>
      <c r="CO128">
        <v>5284</v>
      </c>
      <c r="CP128" t="s">
        <v>1005</v>
      </c>
      <c r="CQ128">
        <v>-111.93</v>
      </c>
      <c r="CR128">
        <v>-23.95</v>
      </c>
      <c r="CS128">
        <v>3.61</v>
      </c>
      <c r="CT128">
        <v>57.55</v>
      </c>
      <c r="CU128">
        <v>6.76</v>
      </c>
      <c r="CV128">
        <v>0</v>
      </c>
      <c r="CW128" t="s">
        <v>669</v>
      </c>
      <c r="CX128">
        <v>1.49</v>
      </c>
      <c r="CY128">
        <v>0.91</v>
      </c>
      <c r="CZ128">
        <v>-0.49</v>
      </c>
      <c r="DA128">
        <v>0.09</v>
      </c>
      <c r="DB128">
        <v>33.409999999999997</v>
      </c>
      <c r="DC128" t="s">
        <v>1006</v>
      </c>
      <c r="DD128">
        <v>27.87</v>
      </c>
      <c r="DE128">
        <v>-13.04</v>
      </c>
      <c r="DF128">
        <v>-13.65</v>
      </c>
      <c r="DG128">
        <v>0.52</v>
      </c>
      <c r="DH128">
        <v>2132</v>
      </c>
      <c r="DI128">
        <v>600405</v>
      </c>
      <c r="DJ128" t="s">
        <v>119</v>
      </c>
      <c r="DK128" t="s">
        <v>119</v>
      </c>
      <c r="DL128" t="s">
        <v>119</v>
      </c>
    </row>
    <row r="129" spans="1:116">
      <c r="A129" t="str">
        <f>"600433"</f>
        <v>600433</v>
      </c>
      <c r="B129" t="s">
        <v>1007</v>
      </c>
      <c r="C129">
        <v>1.69</v>
      </c>
      <c r="D129">
        <v>3.61</v>
      </c>
      <c r="E129">
        <v>0.06</v>
      </c>
      <c r="F129">
        <v>3.6</v>
      </c>
      <c r="G129">
        <v>3.61</v>
      </c>
      <c r="H129">
        <v>101174</v>
      </c>
      <c r="I129">
        <v>1642</v>
      </c>
      <c r="J129">
        <v>0</v>
      </c>
      <c r="K129">
        <v>0.7</v>
      </c>
      <c r="L129">
        <v>3.55</v>
      </c>
      <c r="M129">
        <v>3.62</v>
      </c>
      <c r="N129">
        <v>3.55</v>
      </c>
      <c r="O129">
        <v>3.55</v>
      </c>
      <c r="P129" t="s">
        <v>119</v>
      </c>
      <c r="Q129">
        <v>3641.3</v>
      </c>
      <c r="R129">
        <v>1.34</v>
      </c>
      <c r="S129" t="s">
        <v>1008</v>
      </c>
      <c r="T129" t="s">
        <v>146</v>
      </c>
      <c r="U129">
        <v>1.97</v>
      </c>
      <c r="V129">
        <v>3.6</v>
      </c>
      <c r="W129">
        <v>41866</v>
      </c>
      <c r="X129">
        <v>59308</v>
      </c>
      <c r="Y129">
        <v>0.71</v>
      </c>
      <c r="Z129">
        <v>1868</v>
      </c>
      <c r="AA129">
        <v>1364</v>
      </c>
      <c r="AB129" t="s">
        <v>119</v>
      </c>
      <c r="AC129">
        <v>8.8000000000000007</v>
      </c>
      <c r="AD129">
        <v>0</v>
      </c>
      <c r="AE129" t="s">
        <v>119</v>
      </c>
      <c r="AF129" t="s">
        <v>119</v>
      </c>
      <c r="AG129">
        <v>14.39</v>
      </c>
      <c r="AH129" t="s">
        <v>1009</v>
      </c>
      <c r="AI129" t="s">
        <v>1010</v>
      </c>
      <c r="AJ129">
        <v>1.59</v>
      </c>
      <c r="AK129">
        <v>1757</v>
      </c>
      <c r="AL129">
        <v>58</v>
      </c>
      <c r="AM129">
        <v>4.0000000000000002E-4</v>
      </c>
      <c r="AN129">
        <v>2</v>
      </c>
      <c r="AO129">
        <v>0.56999999999999995</v>
      </c>
      <c r="AP129">
        <v>1.41</v>
      </c>
      <c r="AQ129">
        <v>6.49</v>
      </c>
      <c r="AR129">
        <v>4.33</v>
      </c>
      <c r="AS129">
        <v>-5.5</v>
      </c>
      <c r="AT129">
        <v>0</v>
      </c>
      <c r="AU129">
        <v>1.01</v>
      </c>
      <c r="AV129" t="s">
        <v>1011</v>
      </c>
      <c r="AW129">
        <v>35.01</v>
      </c>
      <c r="AX129">
        <v>16.940000000000001</v>
      </c>
      <c r="AY129">
        <v>0.82</v>
      </c>
      <c r="AZ129" t="s">
        <v>198</v>
      </c>
      <c r="BA129">
        <v>5</v>
      </c>
      <c r="BB129">
        <v>11</v>
      </c>
      <c r="BC129">
        <v>1</v>
      </c>
      <c r="BD129">
        <v>0</v>
      </c>
      <c r="BE129">
        <v>1.97</v>
      </c>
      <c r="BF129">
        <v>0</v>
      </c>
      <c r="BG129">
        <v>1.41</v>
      </c>
      <c r="BH129">
        <v>1.69</v>
      </c>
      <c r="BI129">
        <v>-0.28000000000000003</v>
      </c>
      <c r="BJ129">
        <v>1.69</v>
      </c>
      <c r="BK129">
        <v>20230907</v>
      </c>
      <c r="BL129">
        <v>20030619</v>
      </c>
      <c r="BM129">
        <v>18.47</v>
      </c>
      <c r="BN129" t="s">
        <v>119</v>
      </c>
      <c r="BO129" t="s">
        <v>119</v>
      </c>
      <c r="BP129">
        <v>102.95</v>
      </c>
      <c r="BQ129">
        <v>47.75</v>
      </c>
      <c r="BR129">
        <v>17.89</v>
      </c>
      <c r="BS129">
        <v>36.24</v>
      </c>
      <c r="BT129">
        <v>47.71</v>
      </c>
      <c r="BU129">
        <v>34.590000000000003</v>
      </c>
      <c r="BV129">
        <v>3.45</v>
      </c>
      <c r="BW129">
        <v>32.64</v>
      </c>
      <c r="BX129">
        <v>15.45</v>
      </c>
      <c r="BY129">
        <v>13.26</v>
      </c>
      <c r="BZ129">
        <v>9.2899999999999991</v>
      </c>
      <c r="CA129">
        <v>0.55000000000000004</v>
      </c>
      <c r="CB129">
        <v>8.94</v>
      </c>
      <c r="CC129">
        <v>34.49</v>
      </c>
      <c r="CD129">
        <v>32.369999999999997</v>
      </c>
      <c r="CE129">
        <v>-1.41</v>
      </c>
      <c r="CF129">
        <v>-0.12</v>
      </c>
      <c r="CG129">
        <v>-1.39</v>
      </c>
      <c r="CH129">
        <v>-1.5</v>
      </c>
      <c r="CI129">
        <v>-0.5</v>
      </c>
      <c r="CJ129">
        <v>-0.6</v>
      </c>
      <c r="CK129">
        <v>17.62</v>
      </c>
      <c r="CL129">
        <v>-3.4</v>
      </c>
      <c r="CM129">
        <v>3.28</v>
      </c>
      <c r="CN129">
        <v>51491</v>
      </c>
      <c r="CO129">
        <v>19505</v>
      </c>
      <c r="CP129" t="s">
        <v>1012</v>
      </c>
      <c r="CQ129">
        <v>-133.65</v>
      </c>
      <c r="CR129">
        <v>-9.6</v>
      </c>
      <c r="CS129">
        <v>1.4</v>
      </c>
      <c r="CT129">
        <v>-19.59</v>
      </c>
      <c r="CU129">
        <v>1.93</v>
      </c>
      <c r="CV129">
        <v>7.05</v>
      </c>
      <c r="CW129" t="s">
        <v>305</v>
      </c>
      <c r="CX129">
        <v>2.58</v>
      </c>
      <c r="CY129">
        <v>0.48</v>
      </c>
      <c r="CZ129">
        <v>0.95</v>
      </c>
      <c r="DA129">
        <v>-0.18</v>
      </c>
      <c r="DB129">
        <v>46.38</v>
      </c>
      <c r="DC129" t="s">
        <v>1013</v>
      </c>
      <c r="DD129">
        <v>6.12</v>
      </c>
      <c r="DE129">
        <v>-4.0999999999999996</v>
      </c>
      <c r="DF129">
        <v>-4.34</v>
      </c>
      <c r="DG129">
        <v>1.9</v>
      </c>
      <c r="DH129">
        <v>3235</v>
      </c>
      <c r="DI129">
        <v>600433</v>
      </c>
      <c r="DJ129" t="s">
        <v>119</v>
      </c>
      <c r="DK129" t="s">
        <v>119</v>
      </c>
      <c r="DL129" t="s">
        <v>119</v>
      </c>
    </row>
    <row r="130" spans="1:116">
      <c r="A130" t="str">
        <f>"600444"</f>
        <v>600444</v>
      </c>
      <c r="B130" t="s">
        <v>1014</v>
      </c>
      <c r="C130">
        <v>4.78</v>
      </c>
      <c r="D130">
        <v>13.8</v>
      </c>
      <c r="E130">
        <v>0.63</v>
      </c>
      <c r="F130">
        <v>13.79</v>
      </c>
      <c r="G130">
        <v>13.8</v>
      </c>
      <c r="H130">
        <v>52427</v>
      </c>
      <c r="I130">
        <v>545</v>
      </c>
      <c r="J130">
        <v>7.0000000000000007E-2</v>
      </c>
      <c r="K130">
        <v>3.58</v>
      </c>
      <c r="L130">
        <v>13.22</v>
      </c>
      <c r="M130">
        <v>13.98</v>
      </c>
      <c r="N130">
        <v>13.22</v>
      </c>
      <c r="O130">
        <v>13.17</v>
      </c>
      <c r="P130">
        <v>52.27</v>
      </c>
      <c r="Q130">
        <v>7209.81</v>
      </c>
      <c r="R130">
        <v>1.32</v>
      </c>
      <c r="S130" t="s">
        <v>476</v>
      </c>
      <c r="T130" t="s">
        <v>332</v>
      </c>
      <c r="U130">
        <v>5.77</v>
      </c>
      <c r="V130">
        <v>13.75</v>
      </c>
      <c r="W130">
        <v>21885</v>
      </c>
      <c r="X130">
        <v>30542</v>
      </c>
      <c r="Y130">
        <v>0.72</v>
      </c>
      <c r="Z130">
        <v>6</v>
      </c>
      <c r="AA130">
        <v>272</v>
      </c>
      <c r="AB130" t="s">
        <v>119</v>
      </c>
      <c r="AC130">
        <v>3.44</v>
      </c>
      <c r="AD130">
        <v>0</v>
      </c>
      <c r="AE130" t="s">
        <v>119</v>
      </c>
      <c r="AF130" t="s">
        <v>119</v>
      </c>
      <c r="AG130">
        <v>1.46</v>
      </c>
      <c r="AH130" t="s">
        <v>1015</v>
      </c>
      <c r="AI130" t="s">
        <v>1015</v>
      </c>
      <c r="AJ130">
        <v>4.68</v>
      </c>
      <c r="AK130">
        <v>1828</v>
      </c>
      <c r="AL130">
        <v>29</v>
      </c>
      <c r="AM130">
        <v>2E-3</v>
      </c>
      <c r="AN130">
        <v>2</v>
      </c>
      <c r="AO130">
        <v>0.92</v>
      </c>
      <c r="AP130">
        <v>2.83</v>
      </c>
      <c r="AQ130">
        <v>3.68</v>
      </c>
      <c r="AR130">
        <v>1.47</v>
      </c>
      <c r="AS130">
        <v>9.35</v>
      </c>
      <c r="AT130">
        <v>0</v>
      </c>
      <c r="AU130">
        <v>6.47</v>
      </c>
      <c r="AV130" t="s">
        <v>1016</v>
      </c>
      <c r="AW130">
        <v>73.88</v>
      </c>
      <c r="AX130">
        <v>46.77</v>
      </c>
      <c r="AY130">
        <v>0.71</v>
      </c>
      <c r="AZ130" t="s">
        <v>207</v>
      </c>
      <c r="BA130">
        <v>5</v>
      </c>
      <c r="BB130">
        <v>5</v>
      </c>
      <c r="BC130">
        <v>1</v>
      </c>
      <c r="BD130">
        <v>0.38</v>
      </c>
      <c r="BE130">
        <v>6.15</v>
      </c>
      <c r="BF130">
        <v>0.38</v>
      </c>
      <c r="BG130">
        <v>4.4000000000000004</v>
      </c>
      <c r="BH130">
        <v>4.3899999999999997</v>
      </c>
      <c r="BI130">
        <v>-1.29</v>
      </c>
      <c r="BJ130">
        <v>4.3899999999999997</v>
      </c>
      <c r="BK130">
        <v>20230818</v>
      </c>
      <c r="BL130">
        <v>20040219</v>
      </c>
      <c r="BM130">
        <v>1.46</v>
      </c>
      <c r="BN130" t="s">
        <v>119</v>
      </c>
      <c r="BO130" t="s">
        <v>119</v>
      </c>
      <c r="BP130">
        <v>11.38</v>
      </c>
      <c r="BQ130">
        <v>6.61</v>
      </c>
      <c r="BR130" t="s">
        <v>119</v>
      </c>
      <c r="BS130">
        <v>41.88</v>
      </c>
      <c r="BT130">
        <v>9.61</v>
      </c>
      <c r="BU130">
        <v>0.48</v>
      </c>
      <c r="BV130">
        <v>7.0000000000000007E-2</v>
      </c>
      <c r="BW130">
        <v>4.5599999999999996</v>
      </c>
      <c r="BX130">
        <v>3.75</v>
      </c>
      <c r="BY130">
        <v>2.7</v>
      </c>
      <c r="BZ130">
        <v>1.71</v>
      </c>
      <c r="CA130">
        <v>2.21</v>
      </c>
      <c r="CB130">
        <v>3.29</v>
      </c>
      <c r="CC130">
        <v>2.93</v>
      </c>
      <c r="CD130">
        <v>2.5</v>
      </c>
      <c r="CE130">
        <v>0.21</v>
      </c>
      <c r="CF130">
        <v>0</v>
      </c>
      <c r="CG130">
        <v>0.21</v>
      </c>
      <c r="CH130">
        <v>0.19</v>
      </c>
      <c r="CI130">
        <v>0.19</v>
      </c>
      <c r="CJ130">
        <v>0.16</v>
      </c>
      <c r="CK130">
        <v>1.43</v>
      </c>
      <c r="CL130">
        <v>0.17</v>
      </c>
      <c r="CM130">
        <v>-1.29</v>
      </c>
      <c r="CN130">
        <v>12162</v>
      </c>
      <c r="CO130">
        <v>6662</v>
      </c>
      <c r="CP130" t="s">
        <v>1017</v>
      </c>
      <c r="CQ130">
        <v>-43.91</v>
      </c>
      <c r="CR130">
        <v>-27.27</v>
      </c>
      <c r="CS130">
        <v>3.06</v>
      </c>
      <c r="CT130">
        <v>122.3</v>
      </c>
      <c r="CU130">
        <v>6.9</v>
      </c>
      <c r="CV130">
        <v>0.99</v>
      </c>
      <c r="CW130" t="s">
        <v>515</v>
      </c>
      <c r="CX130">
        <v>4.5199999999999996</v>
      </c>
      <c r="CY130">
        <v>2.25</v>
      </c>
      <c r="CZ130">
        <v>0.97</v>
      </c>
      <c r="DA130">
        <v>0.11</v>
      </c>
      <c r="DB130">
        <v>58.12</v>
      </c>
      <c r="DC130" t="s">
        <v>1018</v>
      </c>
      <c r="DD130">
        <v>14.51</v>
      </c>
      <c r="DE130">
        <v>7.08</v>
      </c>
      <c r="DF130">
        <v>6.6</v>
      </c>
      <c r="DG130">
        <v>0.09</v>
      </c>
      <c r="DH130">
        <v>399</v>
      </c>
      <c r="DI130">
        <v>600444</v>
      </c>
      <c r="DJ130" t="s">
        <v>119</v>
      </c>
      <c r="DK130" t="s">
        <v>119</v>
      </c>
      <c r="DL130" t="s">
        <v>119</v>
      </c>
    </row>
    <row r="131" spans="1:116">
      <c r="A131" t="str">
        <f>"600475"</f>
        <v>600475</v>
      </c>
      <c r="B131" t="s">
        <v>1019</v>
      </c>
      <c r="C131">
        <v>1.17</v>
      </c>
      <c r="D131">
        <v>10.36</v>
      </c>
      <c r="E131">
        <v>0.12</v>
      </c>
      <c r="F131">
        <v>10.36</v>
      </c>
      <c r="G131">
        <v>10.37</v>
      </c>
      <c r="H131">
        <v>31354</v>
      </c>
      <c r="I131">
        <v>908</v>
      </c>
      <c r="J131">
        <v>0</v>
      </c>
      <c r="K131">
        <v>0.34</v>
      </c>
      <c r="L131">
        <v>10.27</v>
      </c>
      <c r="M131">
        <v>10.4</v>
      </c>
      <c r="N131">
        <v>10.27</v>
      </c>
      <c r="O131">
        <v>10.24</v>
      </c>
      <c r="P131">
        <v>11.93</v>
      </c>
      <c r="Q131">
        <v>3248.99</v>
      </c>
      <c r="R131">
        <v>1</v>
      </c>
      <c r="S131" t="s">
        <v>399</v>
      </c>
      <c r="T131" t="s">
        <v>154</v>
      </c>
      <c r="U131">
        <v>1.27</v>
      </c>
      <c r="V131">
        <v>10.36</v>
      </c>
      <c r="W131">
        <v>14575</v>
      </c>
      <c r="X131">
        <v>16779</v>
      </c>
      <c r="Y131">
        <v>0.87</v>
      </c>
      <c r="Z131">
        <v>43</v>
      </c>
      <c r="AA131">
        <v>8</v>
      </c>
      <c r="AB131" t="s">
        <v>119</v>
      </c>
      <c r="AC131">
        <v>7.09</v>
      </c>
      <c r="AD131">
        <v>0</v>
      </c>
      <c r="AE131" t="s">
        <v>119</v>
      </c>
      <c r="AF131" t="s">
        <v>119</v>
      </c>
      <c r="AG131">
        <v>9.35</v>
      </c>
      <c r="AH131" t="s">
        <v>1020</v>
      </c>
      <c r="AI131" t="s">
        <v>1021</v>
      </c>
      <c r="AJ131">
        <v>1.07</v>
      </c>
      <c r="AK131">
        <v>1505</v>
      </c>
      <c r="AL131">
        <v>21</v>
      </c>
      <c r="AM131">
        <v>2.0000000000000001E-4</v>
      </c>
      <c r="AN131">
        <v>2</v>
      </c>
      <c r="AO131">
        <v>0.39</v>
      </c>
      <c r="AP131">
        <v>0.57999999999999996</v>
      </c>
      <c r="AQ131">
        <v>0.78</v>
      </c>
      <c r="AR131">
        <v>-11.76</v>
      </c>
      <c r="AS131">
        <v>22.75</v>
      </c>
      <c r="AT131">
        <v>4</v>
      </c>
      <c r="AU131">
        <v>1.3</v>
      </c>
      <c r="AV131" t="s">
        <v>1022</v>
      </c>
      <c r="AW131">
        <v>13.05</v>
      </c>
      <c r="AX131">
        <v>13.25</v>
      </c>
      <c r="AY131">
        <v>0.94</v>
      </c>
      <c r="AZ131" t="s">
        <v>141</v>
      </c>
      <c r="BA131">
        <v>11</v>
      </c>
      <c r="BB131">
        <v>1</v>
      </c>
      <c r="BC131">
        <v>10</v>
      </c>
      <c r="BD131">
        <v>0.28999999999999998</v>
      </c>
      <c r="BE131">
        <v>1.56</v>
      </c>
      <c r="BF131">
        <v>0.28999999999999998</v>
      </c>
      <c r="BG131">
        <v>1.17</v>
      </c>
      <c r="BH131">
        <v>0.88</v>
      </c>
      <c r="BI131">
        <v>-0.38</v>
      </c>
      <c r="BJ131">
        <v>0.88</v>
      </c>
      <c r="BK131">
        <v>20230926</v>
      </c>
      <c r="BL131">
        <v>20030721</v>
      </c>
      <c r="BM131">
        <v>9.44</v>
      </c>
      <c r="BN131" t="s">
        <v>119</v>
      </c>
      <c r="BO131" t="s">
        <v>119</v>
      </c>
      <c r="BP131">
        <v>252.13</v>
      </c>
      <c r="BQ131">
        <v>78.72</v>
      </c>
      <c r="BR131">
        <v>18.27</v>
      </c>
      <c r="BS131">
        <v>61.53</v>
      </c>
      <c r="BT131">
        <v>109.15</v>
      </c>
      <c r="BU131">
        <v>54.84</v>
      </c>
      <c r="BV131">
        <v>34.46</v>
      </c>
      <c r="BW131">
        <v>92.16</v>
      </c>
      <c r="BX131">
        <v>27.6</v>
      </c>
      <c r="BY131">
        <v>8.82</v>
      </c>
      <c r="BZ131">
        <v>23.2</v>
      </c>
      <c r="CA131">
        <v>7.59</v>
      </c>
      <c r="CB131">
        <v>1.89</v>
      </c>
      <c r="CC131">
        <v>49.94</v>
      </c>
      <c r="CD131">
        <v>40.4</v>
      </c>
      <c r="CE131">
        <v>5.71</v>
      </c>
      <c r="CF131">
        <v>1.67</v>
      </c>
      <c r="CG131">
        <v>5.72</v>
      </c>
      <c r="CH131">
        <v>4.83</v>
      </c>
      <c r="CI131">
        <v>4.0999999999999996</v>
      </c>
      <c r="CJ131">
        <v>3.83</v>
      </c>
      <c r="CK131">
        <v>49.58</v>
      </c>
      <c r="CL131">
        <v>-1.23</v>
      </c>
      <c r="CM131">
        <v>-1.1599999999999999</v>
      </c>
      <c r="CN131">
        <v>24705</v>
      </c>
      <c r="CO131">
        <v>9793</v>
      </c>
      <c r="CP131" t="s">
        <v>1023</v>
      </c>
      <c r="CQ131">
        <v>2.85</v>
      </c>
      <c r="CR131">
        <v>19.62</v>
      </c>
      <c r="CS131">
        <v>1.24</v>
      </c>
      <c r="CT131">
        <v>-79.72</v>
      </c>
      <c r="CU131">
        <v>1.96</v>
      </c>
      <c r="CV131">
        <v>3.42</v>
      </c>
      <c r="CW131" t="s">
        <v>1024</v>
      </c>
      <c r="CX131">
        <v>8.34</v>
      </c>
      <c r="CY131">
        <v>0.2</v>
      </c>
      <c r="CZ131">
        <v>5.25</v>
      </c>
      <c r="DA131">
        <v>-0.13</v>
      </c>
      <c r="DB131">
        <v>31.22</v>
      </c>
      <c r="DC131" t="s">
        <v>1025</v>
      </c>
      <c r="DD131">
        <v>19.11</v>
      </c>
      <c r="DE131">
        <v>11.43</v>
      </c>
      <c r="DF131">
        <v>9.67</v>
      </c>
      <c r="DG131">
        <v>1.27</v>
      </c>
      <c r="DH131">
        <v>3908</v>
      </c>
      <c r="DI131">
        <v>600475</v>
      </c>
      <c r="DJ131" t="s">
        <v>119</v>
      </c>
      <c r="DK131" t="s">
        <v>119</v>
      </c>
      <c r="DL131" t="s">
        <v>119</v>
      </c>
    </row>
    <row r="132" spans="1:116">
      <c r="A132" t="str">
        <f>"600481"</f>
        <v>600481</v>
      </c>
      <c r="B132" t="s">
        <v>1026</v>
      </c>
      <c r="C132">
        <v>-0.47</v>
      </c>
      <c r="D132">
        <v>10.57</v>
      </c>
      <c r="E132">
        <v>-0.05</v>
      </c>
      <c r="F132">
        <v>10.57</v>
      </c>
      <c r="G132">
        <v>10.58</v>
      </c>
      <c r="H132">
        <v>147688</v>
      </c>
      <c r="I132">
        <v>3075</v>
      </c>
      <c r="J132">
        <v>0</v>
      </c>
      <c r="K132">
        <v>0.79</v>
      </c>
      <c r="L132">
        <v>10.62</v>
      </c>
      <c r="M132">
        <v>10.66</v>
      </c>
      <c r="N132">
        <v>10.53</v>
      </c>
      <c r="O132">
        <v>10.62</v>
      </c>
      <c r="P132">
        <v>16</v>
      </c>
      <c r="Q132">
        <v>15616.5</v>
      </c>
      <c r="R132">
        <v>0.56000000000000005</v>
      </c>
      <c r="S132" t="s">
        <v>1027</v>
      </c>
      <c r="T132" t="s">
        <v>154</v>
      </c>
      <c r="U132">
        <v>1.22</v>
      </c>
      <c r="V132">
        <v>10.57</v>
      </c>
      <c r="W132">
        <v>85151</v>
      </c>
      <c r="X132">
        <v>62537</v>
      </c>
      <c r="Y132">
        <v>1.36</v>
      </c>
      <c r="Z132">
        <v>1479</v>
      </c>
      <c r="AA132">
        <v>975</v>
      </c>
      <c r="AB132" t="s">
        <v>119</v>
      </c>
      <c r="AC132">
        <v>73.17</v>
      </c>
      <c r="AD132">
        <v>0.01</v>
      </c>
      <c r="AE132" t="s">
        <v>119</v>
      </c>
      <c r="AF132" t="s">
        <v>119</v>
      </c>
      <c r="AG132">
        <v>18.71</v>
      </c>
      <c r="AH132" t="s">
        <v>1028</v>
      </c>
      <c r="AI132" t="s">
        <v>1028</v>
      </c>
      <c r="AJ132">
        <v>-0.56999999999999995</v>
      </c>
      <c r="AK132">
        <v>2844</v>
      </c>
      <c r="AL132">
        <v>52</v>
      </c>
      <c r="AM132">
        <v>2.9999999999999997E-4</v>
      </c>
      <c r="AN132">
        <v>-1</v>
      </c>
      <c r="AO132">
        <v>1.82</v>
      </c>
      <c r="AP132">
        <v>0.38</v>
      </c>
      <c r="AQ132">
        <v>5.91</v>
      </c>
      <c r="AR132">
        <v>-18.809999999999999</v>
      </c>
      <c r="AS132">
        <v>-15.03</v>
      </c>
      <c r="AT132">
        <v>0</v>
      </c>
      <c r="AU132">
        <v>1.43</v>
      </c>
      <c r="AV132" t="s">
        <v>1029</v>
      </c>
      <c r="AW132">
        <v>16.28</v>
      </c>
      <c r="AX132">
        <v>20.78</v>
      </c>
      <c r="AY132">
        <v>1.2</v>
      </c>
      <c r="AZ132" t="s">
        <v>141</v>
      </c>
      <c r="BA132">
        <v>13</v>
      </c>
      <c r="BB132">
        <v>9</v>
      </c>
      <c r="BC132">
        <v>13</v>
      </c>
      <c r="BD132">
        <v>0</v>
      </c>
      <c r="BE132">
        <v>0.38</v>
      </c>
      <c r="BF132">
        <v>-0.85</v>
      </c>
      <c r="BG132">
        <v>-0.47</v>
      </c>
      <c r="BH132">
        <v>-0.47</v>
      </c>
      <c r="BI132">
        <v>-0.84</v>
      </c>
      <c r="BJ132">
        <v>0.38</v>
      </c>
      <c r="BK132">
        <v>20230902</v>
      </c>
      <c r="BL132">
        <v>20030422</v>
      </c>
      <c r="BM132">
        <v>18.71</v>
      </c>
      <c r="BN132" t="s">
        <v>119</v>
      </c>
      <c r="BO132" t="s">
        <v>119</v>
      </c>
      <c r="BP132">
        <v>234.51</v>
      </c>
      <c r="BQ132">
        <v>69.11</v>
      </c>
      <c r="BR132">
        <v>1.29</v>
      </c>
      <c r="BS132">
        <v>69.98</v>
      </c>
      <c r="BT132">
        <v>119.94</v>
      </c>
      <c r="BU132">
        <v>86.82</v>
      </c>
      <c r="BV132">
        <v>6.57</v>
      </c>
      <c r="BW132">
        <v>145.86000000000001</v>
      </c>
      <c r="BX132">
        <v>37.869999999999997</v>
      </c>
      <c r="BY132">
        <v>31.13</v>
      </c>
      <c r="BZ132">
        <v>14.42</v>
      </c>
      <c r="CA132">
        <v>14.04</v>
      </c>
      <c r="CB132">
        <v>32.49</v>
      </c>
      <c r="CC132">
        <v>121.28</v>
      </c>
      <c r="CD132">
        <v>104.6</v>
      </c>
      <c r="CE132">
        <v>8.06</v>
      </c>
      <c r="CF132">
        <v>-0.11</v>
      </c>
      <c r="CG132">
        <v>8.0500000000000007</v>
      </c>
      <c r="CH132">
        <v>6.86</v>
      </c>
      <c r="CI132">
        <v>6.18</v>
      </c>
      <c r="CJ132">
        <v>5.48</v>
      </c>
      <c r="CK132">
        <v>13.83</v>
      </c>
      <c r="CL132">
        <v>-7.72</v>
      </c>
      <c r="CM132">
        <v>-4.92</v>
      </c>
      <c r="CN132">
        <v>68317</v>
      </c>
      <c r="CO132">
        <v>15092</v>
      </c>
      <c r="CP132" t="s">
        <v>1030</v>
      </c>
      <c r="CQ132">
        <v>74.89</v>
      </c>
      <c r="CR132">
        <v>182.29</v>
      </c>
      <c r="CS132">
        <v>2.86</v>
      </c>
      <c r="CT132">
        <v>-25.61</v>
      </c>
      <c r="CU132">
        <v>1.63</v>
      </c>
      <c r="CV132">
        <v>4.71</v>
      </c>
      <c r="CW132" t="s">
        <v>1031</v>
      </c>
      <c r="CX132">
        <v>3.69</v>
      </c>
      <c r="CY132">
        <v>1.74</v>
      </c>
      <c r="CZ132">
        <v>0.74</v>
      </c>
      <c r="DA132">
        <v>-0.41</v>
      </c>
      <c r="DB132">
        <v>29.47</v>
      </c>
      <c r="DC132" t="s">
        <v>1032</v>
      </c>
      <c r="DD132">
        <v>13.75</v>
      </c>
      <c r="DE132">
        <v>6.64</v>
      </c>
      <c r="DF132">
        <v>5.66</v>
      </c>
      <c r="DG132">
        <v>2.48</v>
      </c>
      <c r="DH132">
        <v>5120</v>
      </c>
      <c r="DI132">
        <v>600481</v>
      </c>
      <c r="DJ132" t="s">
        <v>119</v>
      </c>
      <c r="DK132" t="s">
        <v>119</v>
      </c>
      <c r="DL132" t="s">
        <v>119</v>
      </c>
    </row>
    <row r="133" spans="1:116">
      <c r="A133" t="str">
        <f>"600501"</f>
        <v>600501</v>
      </c>
      <c r="B133" t="s">
        <v>1033</v>
      </c>
      <c r="C133">
        <v>3.86</v>
      </c>
      <c r="D133">
        <v>13.2</v>
      </c>
      <c r="E133">
        <v>0.49</v>
      </c>
      <c r="F133">
        <v>13.19</v>
      </c>
      <c r="G133">
        <v>13.2</v>
      </c>
      <c r="H133">
        <v>49735</v>
      </c>
      <c r="I133">
        <v>531</v>
      </c>
      <c r="J133">
        <v>0</v>
      </c>
      <c r="K133">
        <v>1.18</v>
      </c>
      <c r="L133">
        <v>12.78</v>
      </c>
      <c r="M133">
        <v>13.35</v>
      </c>
      <c r="N133">
        <v>12.76</v>
      </c>
      <c r="O133">
        <v>12.71</v>
      </c>
      <c r="P133">
        <v>209.53</v>
      </c>
      <c r="Q133">
        <v>6502.37</v>
      </c>
      <c r="R133">
        <v>2.06</v>
      </c>
      <c r="S133" t="s">
        <v>1034</v>
      </c>
      <c r="T133" t="s">
        <v>154</v>
      </c>
      <c r="U133">
        <v>4.6399999999999997</v>
      </c>
      <c r="V133">
        <v>13.07</v>
      </c>
      <c r="W133">
        <v>19726</v>
      </c>
      <c r="X133">
        <v>30009</v>
      </c>
      <c r="Y133">
        <v>0.66</v>
      </c>
      <c r="Z133">
        <v>342</v>
      </c>
      <c r="AA133">
        <v>165</v>
      </c>
      <c r="AB133" t="s">
        <v>119</v>
      </c>
      <c r="AC133">
        <v>1.28</v>
      </c>
      <c r="AD133">
        <v>0</v>
      </c>
      <c r="AE133" t="s">
        <v>119</v>
      </c>
      <c r="AF133" t="s">
        <v>119</v>
      </c>
      <c r="AG133">
        <v>4.21</v>
      </c>
      <c r="AH133" t="s">
        <v>1035</v>
      </c>
      <c r="AI133" t="s">
        <v>1036</v>
      </c>
      <c r="AJ133">
        <v>3.75</v>
      </c>
      <c r="AK133">
        <v>1942</v>
      </c>
      <c r="AL133">
        <v>26</v>
      </c>
      <c r="AM133">
        <v>5.9999999999999995E-4</v>
      </c>
      <c r="AN133">
        <v>1</v>
      </c>
      <c r="AO133">
        <v>-0.63</v>
      </c>
      <c r="AP133">
        <v>2.3199999999999998</v>
      </c>
      <c r="AQ133">
        <v>0.23</v>
      </c>
      <c r="AR133">
        <v>-15.39</v>
      </c>
      <c r="AS133">
        <v>20.54</v>
      </c>
      <c r="AT133">
        <v>5</v>
      </c>
      <c r="AU133">
        <v>2.2200000000000002</v>
      </c>
      <c r="AV133" t="s">
        <v>1037</v>
      </c>
      <c r="AW133">
        <v>80.84</v>
      </c>
      <c r="AX133">
        <v>72.510000000000005</v>
      </c>
      <c r="AY133">
        <v>1.1399999999999999</v>
      </c>
      <c r="AZ133" t="s">
        <v>122</v>
      </c>
      <c r="BA133">
        <v>9</v>
      </c>
      <c r="BB133">
        <v>9</v>
      </c>
      <c r="BC133">
        <v>10</v>
      </c>
      <c r="BD133">
        <v>0.55000000000000004</v>
      </c>
      <c r="BE133">
        <v>5.04</v>
      </c>
      <c r="BF133">
        <v>0.39</v>
      </c>
      <c r="BG133">
        <v>2.83</v>
      </c>
      <c r="BH133">
        <v>3.29</v>
      </c>
      <c r="BI133">
        <v>-1.1200000000000001</v>
      </c>
      <c r="BJ133">
        <v>3.45</v>
      </c>
      <c r="BK133">
        <v>20230826</v>
      </c>
      <c r="BL133">
        <v>20010615</v>
      </c>
      <c r="BM133">
        <v>4.32</v>
      </c>
      <c r="BN133" t="s">
        <v>119</v>
      </c>
      <c r="BO133" t="s">
        <v>119</v>
      </c>
      <c r="BP133">
        <v>62.76</v>
      </c>
      <c r="BQ133">
        <v>22.57</v>
      </c>
      <c r="BR133">
        <v>2.38</v>
      </c>
      <c r="BS133">
        <v>60.23</v>
      </c>
      <c r="BT133">
        <v>44.44</v>
      </c>
      <c r="BU133">
        <v>11.15</v>
      </c>
      <c r="BV133">
        <v>1</v>
      </c>
      <c r="BW133">
        <v>37.36</v>
      </c>
      <c r="BX133">
        <v>4.51</v>
      </c>
      <c r="BY133">
        <v>16.47</v>
      </c>
      <c r="BZ133">
        <v>19.11</v>
      </c>
      <c r="CA133">
        <v>2.0499999999999998</v>
      </c>
      <c r="CB133">
        <v>14.93</v>
      </c>
      <c r="CC133">
        <v>16.489999999999998</v>
      </c>
      <c r="CD133">
        <v>14</v>
      </c>
      <c r="CE133">
        <v>0.18</v>
      </c>
      <c r="CF133">
        <v>0.01</v>
      </c>
      <c r="CG133">
        <v>0.18</v>
      </c>
      <c r="CH133">
        <v>0.18</v>
      </c>
      <c r="CI133">
        <v>0.14000000000000001</v>
      </c>
      <c r="CJ133">
        <v>0.13</v>
      </c>
      <c r="CK133">
        <v>2.88</v>
      </c>
      <c r="CL133">
        <v>-8.14</v>
      </c>
      <c r="CM133">
        <v>-5.96</v>
      </c>
      <c r="CN133">
        <v>47852</v>
      </c>
      <c r="CO133">
        <v>4679</v>
      </c>
      <c r="CP133" t="s">
        <v>1038</v>
      </c>
      <c r="CQ133">
        <v>-36.44</v>
      </c>
      <c r="CR133">
        <v>0.82</v>
      </c>
      <c r="CS133">
        <v>2.5299999999999998</v>
      </c>
      <c r="CT133">
        <v>-7</v>
      </c>
      <c r="CU133">
        <v>3.46</v>
      </c>
      <c r="CV133">
        <v>0.24</v>
      </c>
      <c r="CW133" t="s">
        <v>167</v>
      </c>
      <c r="CX133">
        <v>5.23</v>
      </c>
      <c r="CY133">
        <v>3.46</v>
      </c>
      <c r="CZ133">
        <v>0.67</v>
      </c>
      <c r="DA133">
        <v>-1.89</v>
      </c>
      <c r="DB133">
        <v>35.97</v>
      </c>
      <c r="DC133" t="s">
        <v>1039</v>
      </c>
      <c r="DD133">
        <v>15.07</v>
      </c>
      <c r="DE133">
        <v>1.06</v>
      </c>
      <c r="DF133">
        <v>1.1000000000000001</v>
      </c>
      <c r="DG133">
        <v>0.75</v>
      </c>
      <c r="DH133">
        <v>2140</v>
      </c>
      <c r="DI133">
        <v>600501</v>
      </c>
      <c r="DJ133" t="s">
        <v>119</v>
      </c>
      <c r="DK133" t="s">
        <v>119</v>
      </c>
      <c r="DL133" t="s">
        <v>119</v>
      </c>
    </row>
    <row r="134" spans="1:116">
      <c r="A134" t="str">
        <f>"600522"</f>
        <v>600522</v>
      </c>
      <c r="B134" t="s">
        <v>1040</v>
      </c>
      <c r="C134">
        <v>1.71</v>
      </c>
      <c r="D134">
        <v>14.85</v>
      </c>
      <c r="E134">
        <v>0.25</v>
      </c>
      <c r="F134">
        <v>14.85</v>
      </c>
      <c r="G134">
        <v>14.86</v>
      </c>
      <c r="H134">
        <v>883524</v>
      </c>
      <c r="I134">
        <v>11342</v>
      </c>
      <c r="J134">
        <v>-0.12</v>
      </c>
      <c r="K134">
        <v>2.59</v>
      </c>
      <c r="L134">
        <v>14.57</v>
      </c>
      <c r="M134">
        <v>15.07</v>
      </c>
      <c r="N134">
        <v>14.54</v>
      </c>
      <c r="O134">
        <v>14.6</v>
      </c>
      <c r="P134">
        <v>12.97</v>
      </c>
      <c r="Q134">
        <v>131821.88</v>
      </c>
      <c r="R134">
        <v>1.98</v>
      </c>
      <c r="S134" t="s">
        <v>1041</v>
      </c>
      <c r="T134" t="s">
        <v>154</v>
      </c>
      <c r="U134">
        <v>3.63</v>
      </c>
      <c r="V134">
        <v>14.92</v>
      </c>
      <c r="W134">
        <v>390161</v>
      </c>
      <c r="X134">
        <v>493363</v>
      </c>
      <c r="Y134">
        <v>0.79</v>
      </c>
      <c r="Z134">
        <v>1619</v>
      </c>
      <c r="AA134">
        <v>757</v>
      </c>
      <c r="AB134" t="s">
        <v>119</v>
      </c>
      <c r="AC134">
        <v>418.16</v>
      </c>
      <c r="AD134">
        <v>0.01</v>
      </c>
      <c r="AE134" t="s">
        <v>119</v>
      </c>
      <c r="AF134" t="s">
        <v>119</v>
      </c>
      <c r="AG134">
        <v>34.130000000000003</v>
      </c>
      <c r="AH134" t="s">
        <v>1042</v>
      </c>
      <c r="AI134" t="s">
        <v>1042</v>
      </c>
      <c r="AJ134">
        <v>1.61</v>
      </c>
      <c r="AK134">
        <v>4628</v>
      </c>
      <c r="AL134">
        <v>191</v>
      </c>
      <c r="AM134">
        <v>5.9999999999999995E-4</v>
      </c>
      <c r="AN134">
        <v>3</v>
      </c>
      <c r="AO134">
        <v>4.66</v>
      </c>
      <c r="AP134">
        <v>7.45</v>
      </c>
      <c r="AQ134">
        <v>1.93</v>
      </c>
      <c r="AR134">
        <v>-6.78</v>
      </c>
      <c r="AS134">
        <v>-7.47</v>
      </c>
      <c r="AT134">
        <v>1</v>
      </c>
      <c r="AU134">
        <v>3.35</v>
      </c>
      <c r="AV134" t="s">
        <v>1043</v>
      </c>
      <c r="AW134">
        <v>14.9</v>
      </c>
      <c r="AX134">
        <v>15.5</v>
      </c>
      <c r="AY134">
        <v>0.86</v>
      </c>
      <c r="AZ134" t="s">
        <v>247</v>
      </c>
      <c r="BA134">
        <v>11</v>
      </c>
      <c r="BB134">
        <v>11</v>
      </c>
      <c r="BC134">
        <v>1</v>
      </c>
      <c r="BD134">
        <v>-0.21</v>
      </c>
      <c r="BE134">
        <v>3.22</v>
      </c>
      <c r="BF134">
        <v>-0.41</v>
      </c>
      <c r="BG134">
        <v>2.19</v>
      </c>
      <c r="BH134">
        <v>1.92</v>
      </c>
      <c r="BI134">
        <v>-1.46</v>
      </c>
      <c r="BJ134">
        <v>2.13</v>
      </c>
      <c r="BK134">
        <v>20230830</v>
      </c>
      <c r="BL134">
        <v>20021024</v>
      </c>
      <c r="BM134">
        <v>34.130000000000003</v>
      </c>
      <c r="BN134" t="s">
        <v>119</v>
      </c>
      <c r="BO134" t="s">
        <v>119</v>
      </c>
      <c r="BP134">
        <v>510.61</v>
      </c>
      <c r="BQ134">
        <v>318.83</v>
      </c>
      <c r="BR134">
        <v>14.24</v>
      </c>
      <c r="BS134">
        <v>34.770000000000003</v>
      </c>
      <c r="BT134">
        <v>348.95</v>
      </c>
      <c r="BU134">
        <v>87.4</v>
      </c>
      <c r="BV134">
        <v>10.14</v>
      </c>
      <c r="BW134">
        <v>157.97</v>
      </c>
      <c r="BX134">
        <v>121.8</v>
      </c>
      <c r="BY134">
        <v>50.37</v>
      </c>
      <c r="BZ134">
        <v>145.03</v>
      </c>
      <c r="CA134">
        <v>9.2100000000000009</v>
      </c>
      <c r="CB134">
        <v>112.96</v>
      </c>
      <c r="CC134">
        <v>201.43</v>
      </c>
      <c r="CD134">
        <v>166.74</v>
      </c>
      <c r="CE134">
        <v>24.03</v>
      </c>
      <c r="CF134">
        <v>3.67</v>
      </c>
      <c r="CG134">
        <v>24.02</v>
      </c>
      <c r="CH134">
        <v>20.27</v>
      </c>
      <c r="CI134">
        <v>19.54</v>
      </c>
      <c r="CJ134">
        <v>14.64</v>
      </c>
      <c r="CK134">
        <v>155.33000000000001</v>
      </c>
      <c r="CL134">
        <v>-9.2200000000000006</v>
      </c>
      <c r="CM134">
        <v>-16.23</v>
      </c>
      <c r="CN134">
        <v>273235</v>
      </c>
      <c r="CO134">
        <v>9658</v>
      </c>
      <c r="CP134" t="s">
        <v>1044</v>
      </c>
      <c r="CQ134">
        <v>7.15</v>
      </c>
      <c r="CR134">
        <v>0.51</v>
      </c>
      <c r="CS134">
        <v>1.59</v>
      </c>
      <c r="CT134">
        <v>-54.97</v>
      </c>
      <c r="CU134">
        <v>2.52</v>
      </c>
      <c r="CV134">
        <v>0.68</v>
      </c>
      <c r="CW134" t="s">
        <v>1045</v>
      </c>
      <c r="CX134">
        <v>9.34</v>
      </c>
      <c r="CY134">
        <v>3.31</v>
      </c>
      <c r="CZ134">
        <v>4.55</v>
      </c>
      <c r="DA134">
        <v>-0.27</v>
      </c>
      <c r="DB134">
        <v>62.44</v>
      </c>
      <c r="DC134" t="s">
        <v>1046</v>
      </c>
      <c r="DD134">
        <v>17.22</v>
      </c>
      <c r="DE134">
        <v>11.93</v>
      </c>
      <c r="DF134">
        <v>10.06</v>
      </c>
      <c r="DG134">
        <v>7.87</v>
      </c>
      <c r="DH134">
        <v>14018</v>
      </c>
      <c r="DI134">
        <v>600522</v>
      </c>
      <c r="DJ134" t="s">
        <v>119</v>
      </c>
      <c r="DK134" t="s">
        <v>119</v>
      </c>
      <c r="DL134" t="s">
        <v>119</v>
      </c>
    </row>
    <row r="135" spans="1:116">
      <c r="A135" t="str">
        <f>"600578"</f>
        <v>600578</v>
      </c>
      <c r="B135" t="s">
        <v>1047</v>
      </c>
      <c r="C135">
        <v>0.98</v>
      </c>
      <c r="D135">
        <v>3.1</v>
      </c>
      <c r="E135">
        <v>0.03</v>
      </c>
      <c r="F135">
        <v>3.09</v>
      </c>
      <c r="G135">
        <v>3.1</v>
      </c>
      <c r="H135">
        <v>131394</v>
      </c>
      <c r="I135">
        <v>2411</v>
      </c>
      <c r="J135">
        <v>0.32</v>
      </c>
      <c r="K135">
        <v>0.2</v>
      </c>
      <c r="L135">
        <v>3.07</v>
      </c>
      <c r="M135">
        <v>3.1</v>
      </c>
      <c r="N135">
        <v>3.07</v>
      </c>
      <c r="O135">
        <v>3.07</v>
      </c>
      <c r="P135">
        <v>28.17</v>
      </c>
      <c r="Q135">
        <v>4059.12</v>
      </c>
      <c r="R135">
        <v>0.93</v>
      </c>
      <c r="S135" t="s">
        <v>117</v>
      </c>
      <c r="T135" t="s">
        <v>291</v>
      </c>
      <c r="U135">
        <v>0.98</v>
      </c>
      <c r="V135">
        <v>3.09</v>
      </c>
      <c r="W135">
        <v>59277</v>
      </c>
      <c r="X135">
        <v>72117</v>
      </c>
      <c r="Y135">
        <v>0.82</v>
      </c>
      <c r="Z135">
        <v>526</v>
      </c>
      <c r="AA135">
        <v>14546</v>
      </c>
      <c r="AB135" t="s">
        <v>119</v>
      </c>
      <c r="AC135">
        <v>8.5299999999999994</v>
      </c>
      <c r="AD135">
        <v>0</v>
      </c>
      <c r="AE135" t="s">
        <v>119</v>
      </c>
      <c r="AF135" t="s">
        <v>119</v>
      </c>
      <c r="AG135">
        <v>66.95</v>
      </c>
      <c r="AH135" t="s">
        <v>1048</v>
      </c>
      <c r="AI135" t="s">
        <v>1048</v>
      </c>
      <c r="AJ135">
        <v>0.88</v>
      </c>
      <c r="AK135">
        <v>2170</v>
      </c>
      <c r="AL135">
        <v>61</v>
      </c>
      <c r="AM135">
        <v>1E-4</v>
      </c>
      <c r="AN135">
        <v>1</v>
      </c>
      <c r="AO135">
        <v>-0.97</v>
      </c>
      <c r="AP135">
        <v>0</v>
      </c>
      <c r="AQ135">
        <v>0.65</v>
      </c>
      <c r="AR135">
        <v>-17.989999999999998</v>
      </c>
      <c r="AS135">
        <v>-0.96</v>
      </c>
      <c r="AT135">
        <v>1</v>
      </c>
      <c r="AU135">
        <v>0.96</v>
      </c>
      <c r="AV135" t="s">
        <v>1049</v>
      </c>
      <c r="AW135">
        <v>31.31</v>
      </c>
      <c r="AX135">
        <v>25.59</v>
      </c>
      <c r="AY135">
        <v>0.68</v>
      </c>
      <c r="AZ135" t="s">
        <v>207</v>
      </c>
      <c r="BA135">
        <v>9</v>
      </c>
      <c r="BB135">
        <v>1</v>
      </c>
      <c r="BC135">
        <v>4</v>
      </c>
      <c r="BD135">
        <v>0</v>
      </c>
      <c r="BE135">
        <v>0.98</v>
      </c>
      <c r="BF135">
        <v>0</v>
      </c>
      <c r="BG135">
        <v>0.65</v>
      </c>
      <c r="BH135">
        <v>0.98</v>
      </c>
      <c r="BI135">
        <v>0</v>
      </c>
      <c r="BJ135">
        <v>0.98</v>
      </c>
      <c r="BK135">
        <v>20230818</v>
      </c>
      <c r="BL135">
        <v>20020510</v>
      </c>
      <c r="BM135">
        <v>66.95</v>
      </c>
      <c r="BN135" t="s">
        <v>119</v>
      </c>
      <c r="BO135" t="s">
        <v>119</v>
      </c>
      <c r="BP135">
        <v>859.68</v>
      </c>
      <c r="BQ135">
        <v>255.34</v>
      </c>
      <c r="BR135">
        <v>52.7</v>
      </c>
      <c r="BS135">
        <v>64.17</v>
      </c>
      <c r="BT135">
        <v>123.34</v>
      </c>
      <c r="BU135">
        <v>483.53</v>
      </c>
      <c r="BV135">
        <v>20.71</v>
      </c>
      <c r="BW135">
        <v>226.6</v>
      </c>
      <c r="BX135">
        <v>33.630000000000003</v>
      </c>
      <c r="BY135">
        <v>21.33</v>
      </c>
      <c r="BZ135">
        <v>44.77</v>
      </c>
      <c r="CA135">
        <v>0.37</v>
      </c>
      <c r="CB135">
        <v>82.04</v>
      </c>
      <c r="CC135">
        <v>150.07</v>
      </c>
      <c r="CD135">
        <v>139.15</v>
      </c>
      <c r="CE135">
        <v>4.4000000000000004</v>
      </c>
      <c r="CF135">
        <v>5.26</v>
      </c>
      <c r="CG135">
        <v>4.2300000000000004</v>
      </c>
      <c r="CH135">
        <v>3.69</v>
      </c>
      <c r="CI135">
        <v>3.68</v>
      </c>
      <c r="CJ135">
        <v>3.53</v>
      </c>
      <c r="CK135">
        <v>4.63</v>
      </c>
      <c r="CL135">
        <v>-0.47</v>
      </c>
      <c r="CM135">
        <v>-9.66</v>
      </c>
      <c r="CN135">
        <v>64919</v>
      </c>
      <c r="CO135">
        <v>21118</v>
      </c>
      <c r="CP135" t="s">
        <v>598</v>
      </c>
      <c r="CQ135">
        <v>-28.49</v>
      </c>
      <c r="CR135">
        <v>6.65</v>
      </c>
      <c r="CS135">
        <v>1.01</v>
      </c>
      <c r="CT135">
        <v>-441.3</v>
      </c>
      <c r="CU135">
        <v>1.38</v>
      </c>
      <c r="CV135">
        <v>3.91</v>
      </c>
      <c r="CW135" t="s">
        <v>537</v>
      </c>
      <c r="CX135">
        <v>3.07</v>
      </c>
      <c r="CY135">
        <v>1.23</v>
      </c>
      <c r="CZ135">
        <v>7.0000000000000007E-2</v>
      </c>
      <c r="DA135">
        <v>-0.01</v>
      </c>
      <c r="DB135">
        <v>29.7</v>
      </c>
      <c r="DC135" t="s">
        <v>1050</v>
      </c>
      <c r="DD135">
        <v>7.28</v>
      </c>
      <c r="DE135">
        <v>2.93</v>
      </c>
      <c r="DF135">
        <v>2.46</v>
      </c>
      <c r="DG135">
        <v>0.11</v>
      </c>
      <c r="DH135">
        <v>5376</v>
      </c>
      <c r="DI135">
        <v>600578</v>
      </c>
      <c r="DJ135" t="s">
        <v>119</v>
      </c>
      <c r="DK135" t="s">
        <v>119</v>
      </c>
      <c r="DL135" t="s">
        <v>119</v>
      </c>
    </row>
    <row r="136" spans="1:116">
      <c r="A136" t="str">
        <f>"600590"</f>
        <v>600590</v>
      </c>
      <c r="B136" t="s">
        <v>1051</v>
      </c>
      <c r="C136">
        <v>1.07</v>
      </c>
      <c r="D136">
        <v>6.64</v>
      </c>
      <c r="E136">
        <v>7.0000000000000007E-2</v>
      </c>
      <c r="F136">
        <v>6.63</v>
      </c>
      <c r="G136">
        <v>6.64</v>
      </c>
      <c r="H136">
        <v>52021</v>
      </c>
      <c r="I136">
        <v>671</v>
      </c>
      <c r="J136">
        <v>0.15</v>
      </c>
      <c r="K136">
        <v>0.62</v>
      </c>
      <c r="L136">
        <v>6.59</v>
      </c>
      <c r="M136">
        <v>6.66</v>
      </c>
      <c r="N136">
        <v>6.56</v>
      </c>
      <c r="O136">
        <v>6.57</v>
      </c>
      <c r="P136">
        <v>18.8</v>
      </c>
      <c r="Q136">
        <v>3444.56</v>
      </c>
      <c r="R136">
        <v>0.94</v>
      </c>
      <c r="S136" t="s">
        <v>354</v>
      </c>
      <c r="T136" t="s">
        <v>300</v>
      </c>
      <c r="U136">
        <v>1.52</v>
      </c>
      <c r="V136">
        <v>6.62</v>
      </c>
      <c r="W136">
        <v>22687</v>
      </c>
      <c r="X136">
        <v>29334</v>
      </c>
      <c r="Y136">
        <v>0.77</v>
      </c>
      <c r="Z136">
        <v>130</v>
      </c>
      <c r="AA136">
        <v>299</v>
      </c>
      <c r="AB136" t="s">
        <v>119</v>
      </c>
      <c r="AC136">
        <v>14.04</v>
      </c>
      <c r="AD136">
        <v>0</v>
      </c>
      <c r="AE136" t="s">
        <v>119</v>
      </c>
      <c r="AF136" t="s">
        <v>119</v>
      </c>
      <c r="AG136">
        <v>8.44</v>
      </c>
      <c r="AH136" t="s">
        <v>1052</v>
      </c>
      <c r="AI136" t="s">
        <v>1053</v>
      </c>
      <c r="AJ136">
        <v>0.96</v>
      </c>
      <c r="AK136">
        <v>1551</v>
      </c>
      <c r="AL136">
        <v>34</v>
      </c>
      <c r="AM136">
        <v>4.0000000000000002E-4</v>
      </c>
      <c r="AN136">
        <v>2</v>
      </c>
      <c r="AO136">
        <v>0.77</v>
      </c>
      <c r="AP136">
        <v>1.22</v>
      </c>
      <c r="AQ136">
        <v>3.43</v>
      </c>
      <c r="AR136">
        <v>-5.41</v>
      </c>
      <c r="AS136">
        <v>14.28</v>
      </c>
      <c r="AT136">
        <v>0</v>
      </c>
      <c r="AU136">
        <v>1.06</v>
      </c>
      <c r="AV136" t="s">
        <v>1054</v>
      </c>
      <c r="AW136" t="s">
        <v>119</v>
      </c>
      <c r="AX136">
        <v>72.430000000000007</v>
      </c>
      <c r="AY136">
        <v>0.9</v>
      </c>
      <c r="AZ136" t="s">
        <v>131</v>
      </c>
      <c r="BA136">
        <v>2</v>
      </c>
      <c r="BB136">
        <v>5</v>
      </c>
      <c r="BC136">
        <v>11</v>
      </c>
      <c r="BD136">
        <v>0.3</v>
      </c>
      <c r="BE136">
        <v>1.37</v>
      </c>
      <c r="BF136">
        <v>-0.15</v>
      </c>
      <c r="BG136">
        <v>0.76</v>
      </c>
      <c r="BH136">
        <v>0.76</v>
      </c>
      <c r="BI136">
        <v>-0.3</v>
      </c>
      <c r="BJ136">
        <v>1.22</v>
      </c>
      <c r="BK136">
        <v>20230831</v>
      </c>
      <c r="BL136">
        <v>20020703</v>
      </c>
      <c r="BM136">
        <v>8.5299999999999994</v>
      </c>
      <c r="BN136" t="s">
        <v>119</v>
      </c>
      <c r="BO136" t="s">
        <v>119</v>
      </c>
      <c r="BP136">
        <v>135.21</v>
      </c>
      <c r="BQ136">
        <v>37.32</v>
      </c>
      <c r="BR136">
        <v>9.99</v>
      </c>
      <c r="BS136">
        <v>65.010000000000005</v>
      </c>
      <c r="BT136">
        <v>96.79</v>
      </c>
      <c r="BU136">
        <v>6.46</v>
      </c>
      <c r="BV136">
        <v>2.65</v>
      </c>
      <c r="BW136">
        <v>66.03</v>
      </c>
      <c r="BX136">
        <v>17.66</v>
      </c>
      <c r="BY136">
        <v>20.77</v>
      </c>
      <c r="BZ136">
        <v>42.48</v>
      </c>
      <c r="CA136">
        <v>4.38</v>
      </c>
      <c r="CB136">
        <v>22.33</v>
      </c>
      <c r="CC136">
        <v>20.71</v>
      </c>
      <c r="CD136">
        <v>16.059999999999999</v>
      </c>
      <c r="CE136">
        <v>2.6</v>
      </c>
      <c r="CF136">
        <v>0.69</v>
      </c>
      <c r="CG136">
        <v>2.6</v>
      </c>
      <c r="CH136">
        <v>2.39</v>
      </c>
      <c r="CI136">
        <v>1.51</v>
      </c>
      <c r="CJ136">
        <v>0.54</v>
      </c>
      <c r="CK136">
        <v>5.42</v>
      </c>
      <c r="CL136">
        <v>2.5099999999999998</v>
      </c>
      <c r="CM136">
        <v>1.43</v>
      </c>
      <c r="CN136">
        <v>47873</v>
      </c>
      <c r="CO136">
        <v>10299</v>
      </c>
      <c r="CP136" t="s">
        <v>1055</v>
      </c>
      <c r="CQ136">
        <v>-40.29</v>
      </c>
      <c r="CR136">
        <v>11.72</v>
      </c>
      <c r="CS136">
        <v>1.52</v>
      </c>
      <c r="CT136">
        <v>22.59</v>
      </c>
      <c r="CU136">
        <v>2.73</v>
      </c>
      <c r="CV136">
        <v>0</v>
      </c>
      <c r="CW136" t="s">
        <v>344</v>
      </c>
      <c r="CX136">
        <v>4.38</v>
      </c>
      <c r="CY136">
        <v>2.62</v>
      </c>
      <c r="CZ136">
        <v>0.64</v>
      </c>
      <c r="DA136">
        <v>0.28999999999999998</v>
      </c>
      <c r="DB136">
        <v>27.6</v>
      </c>
      <c r="DC136" t="s">
        <v>1056</v>
      </c>
      <c r="DD136">
        <v>22.46</v>
      </c>
      <c r="DE136">
        <v>12.56</v>
      </c>
      <c r="DF136">
        <v>11.52</v>
      </c>
      <c r="DG136">
        <v>0.64</v>
      </c>
      <c r="DH136">
        <v>2013</v>
      </c>
      <c r="DI136">
        <v>600590</v>
      </c>
      <c r="DJ136" t="s">
        <v>119</v>
      </c>
      <c r="DK136" t="s">
        <v>119</v>
      </c>
      <c r="DL136" t="s">
        <v>119</v>
      </c>
    </row>
    <row r="137" spans="1:116">
      <c r="A137" t="str">
        <f>"600642"</f>
        <v>600642</v>
      </c>
      <c r="B137" t="s">
        <v>1057</v>
      </c>
      <c r="C137">
        <v>0</v>
      </c>
      <c r="D137">
        <v>6.35</v>
      </c>
      <c r="E137">
        <v>0</v>
      </c>
      <c r="F137">
        <v>6.34</v>
      </c>
      <c r="G137">
        <v>6.35</v>
      </c>
      <c r="H137">
        <v>148090</v>
      </c>
      <c r="I137">
        <v>2031</v>
      </c>
      <c r="J137">
        <v>-0.15</v>
      </c>
      <c r="K137">
        <v>0.3</v>
      </c>
      <c r="L137">
        <v>6.35</v>
      </c>
      <c r="M137">
        <v>6.4</v>
      </c>
      <c r="N137">
        <v>6.32</v>
      </c>
      <c r="O137">
        <v>6.35</v>
      </c>
      <c r="P137">
        <v>8.44</v>
      </c>
      <c r="Q137">
        <v>9426.5400000000009</v>
      </c>
      <c r="R137">
        <v>0.87</v>
      </c>
      <c r="S137" t="s">
        <v>117</v>
      </c>
      <c r="T137" t="s">
        <v>610</v>
      </c>
      <c r="U137">
        <v>1.26</v>
      </c>
      <c r="V137">
        <v>6.37</v>
      </c>
      <c r="W137">
        <v>78816</v>
      </c>
      <c r="X137">
        <v>69274</v>
      </c>
      <c r="Y137">
        <v>1.1399999999999999</v>
      </c>
      <c r="Z137">
        <v>3570</v>
      </c>
      <c r="AA137">
        <v>159</v>
      </c>
      <c r="AB137" t="s">
        <v>119</v>
      </c>
      <c r="AC137">
        <v>23.88</v>
      </c>
      <c r="AD137">
        <v>0</v>
      </c>
      <c r="AE137" t="s">
        <v>119</v>
      </c>
      <c r="AF137" t="s">
        <v>119</v>
      </c>
      <c r="AG137">
        <v>48.65</v>
      </c>
      <c r="AH137" t="s">
        <v>1058</v>
      </c>
      <c r="AI137" t="s">
        <v>1059</v>
      </c>
      <c r="AJ137">
        <v>-0.1</v>
      </c>
      <c r="AK137">
        <v>2652</v>
      </c>
      <c r="AL137">
        <v>56</v>
      </c>
      <c r="AM137">
        <v>1E-4</v>
      </c>
      <c r="AN137">
        <v>0</v>
      </c>
      <c r="AO137">
        <v>-1.0900000000000001</v>
      </c>
      <c r="AP137">
        <v>-0.47</v>
      </c>
      <c r="AQ137">
        <v>-2.61</v>
      </c>
      <c r="AR137">
        <v>-9.16</v>
      </c>
      <c r="AS137">
        <v>19.14</v>
      </c>
      <c r="AT137">
        <v>0</v>
      </c>
      <c r="AU137">
        <v>0.89</v>
      </c>
      <c r="AV137" t="s">
        <v>1060</v>
      </c>
      <c r="AW137">
        <v>14.73</v>
      </c>
      <c r="AX137">
        <v>28.8</v>
      </c>
      <c r="AY137">
        <v>0.09</v>
      </c>
      <c r="AZ137" t="s">
        <v>122</v>
      </c>
      <c r="BA137">
        <v>9</v>
      </c>
      <c r="BB137">
        <v>1</v>
      </c>
      <c r="BC137">
        <v>10</v>
      </c>
      <c r="BD137">
        <v>0</v>
      </c>
      <c r="BE137">
        <v>0.79</v>
      </c>
      <c r="BF137">
        <v>-0.47</v>
      </c>
      <c r="BG137">
        <v>0.31</v>
      </c>
      <c r="BH137">
        <v>0</v>
      </c>
      <c r="BI137">
        <v>-0.78</v>
      </c>
      <c r="BJ137">
        <v>0.47</v>
      </c>
      <c r="BK137">
        <v>20230830</v>
      </c>
      <c r="BL137">
        <v>19930416</v>
      </c>
      <c r="BM137">
        <v>49.09</v>
      </c>
      <c r="BN137" t="s">
        <v>119</v>
      </c>
      <c r="BO137" t="s">
        <v>119</v>
      </c>
      <c r="BP137">
        <v>905.29</v>
      </c>
      <c r="BQ137">
        <v>319.89999999999998</v>
      </c>
      <c r="BR137">
        <v>74.23</v>
      </c>
      <c r="BS137">
        <v>56.46</v>
      </c>
      <c r="BT137">
        <v>230.46</v>
      </c>
      <c r="BU137">
        <v>400.69</v>
      </c>
      <c r="BV137">
        <v>4.1100000000000003</v>
      </c>
      <c r="BW137">
        <v>196.09</v>
      </c>
      <c r="BX137">
        <v>116.26</v>
      </c>
      <c r="BY137">
        <v>10.92</v>
      </c>
      <c r="BZ137">
        <v>83.88</v>
      </c>
      <c r="CA137">
        <v>5.1100000000000003</v>
      </c>
      <c r="CB137">
        <v>47.53</v>
      </c>
      <c r="CC137">
        <v>139.02000000000001</v>
      </c>
      <c r="CD137">
        <v>116.81</v>
      </c>
      <c r="CE137">
        <v>23.1</v>
      </c>
      <c r="CF137">
        <v>8.73</v>
      </c>
      <c r="CG137">
        <v>23.15</v>
      </c>
      <c r="CH137">
        <v>20.309999999999999</v>
      </c>
      <c r="CI137">
        <v>18.47</v>
      </c>
      <c r="CJ137">
        <v>16.649999999999999</v>
      </c>
      <c r="CK137">
        <v>69.12</v>
      </c>
      <c r="CL137">
        <v>36.56</v>
      </c>
      <c r="CM137">
        <v>7.71</v>
      </c>
      <c r="CN137">
        <v>98294</v>
      </c>
      <c r="CO137">
        <v>16909</v>
      </c>
      <c r="CP137" t="s">
        <v>1061</v>
      </c>
      <c r="CQ137">
        <v>127.09</v>
      </c>
      <c r="CR137">
        <v>8.91</v>
      </c>
      <c r="CS137">
        <v>0.97</v>
      </c>
      <c r="CT137">
        <v>8.5299999999999994</v>
      </c>
      <c r="CU137">
        <v>2.2400000000000002</v>
      </c>
      <c r="CV137">
        <v>2.52</v>
      </c>
      <c r="CW137" t="s">
        <v>1062</v>
      </c>
      <c r="CX137">
        <v>6.52</v>
      </c>
      <c r="CY137">
        <v>0.97</v>
      </c>
      <c r="CZ137">
        <v>1.41</v>
      </c>
      <c r="DA137">
        <v>0.74</v>
      </c>
      <c r="DB137">
        <v>35.340000000000003</v>
      </c>
      <c r="DC137" t="s">
        <v>1063</v>
      </c>
      <c r="DD137">
        <v>15.98</v>
      </c>
      <c r="DE137">
        <v>16.61</v>
      </c>
      <c r="DF137">
        <v>14.61</v>
      </c>
      <c r="DG137">
        <v>0.05</v>
      </c>
      <c r="DH137">
        <v>2659</v>
      </c>
      <c r="DI137">
        <v>600642</v>
      </c>
      <c r="DJ137" t="s">
        <v>119</v>
      </c>
      <c r="DK137" t="s">
        <v>119</v>
      </c>
      <c r="DL137" t="s">
        <v>119</v>
      </c>
    </row>
    <row r="138" spans="1:116">
      <c r="A138" t="str">
        <f>"600678"</f>
        <v>600678</v>
      </c>
      <c r="B138" t="s">
        <v>1064</v>
      </c>
      <c r="C138">
        <v>1.66</v>
      </c>
      <c r="D138">
        <v>5.52</v>
      </c>
      <c r="E138">
        <v>0.09</v>
      </c>
      <c r="F138">
        <v>5.51</v>
      </c>
      <c r="G138">
        <v>5.52</v>
      </c>
      <c r="H138">
        <v>50913</v>
      </c>
      <c r="I138">
        <v>1033</v>
      </c>
      <c r="J138">
        <v>0</v>
      </c>
      <c r="K138">
        <v>1.46</v>
      </c>
      <c r="L138">
        <v>5.44</v>
      </c>
      <c r="M138">
        <v>5.56</v>
      </c>
      <c r="N138">
        <v>5.44</v>
      </c>
      <c r="O138">
        <v>5.43</v>
      </c>
      <c r="P138">
        <v>109.31</v>
      </c>
      <c r="Q138">
        <v>2809.69</v>
      </c>
      <c r="R138">
        <v>1.5</v>
      </c>
      <c r="S138" t="s">
        <v>1065</v>
      </c>
      <c r="T138" t="s">
        <v>446</v>
      </c>
      <c r="U138">
        <v>2.21</v>
      </c>
      <c r="V138">
        <v>5.52</v>
      </c>
      <c r="W138">
        <v>18821</v>
      </c>
      <c r="X138">
        <v>32092</v>
      </c>
      <c r="Y138">
        <v>0.59</v>
      </c>
      <c r="Z138">
        <v>165</v>
      </c>
      <c r="AA138">
        <v>1300</v>
      </c>
      <c r="AB138" t="s">
        <v>119</v>
      </c>
      <c r="AC138">
        <v>0.27</v>
      </c>
      <c r="AD138">
        <v>0</v>
      </c>
      <c r="AE138" t="s">
        <v>119</v>
      </c>
      <c r="AF138" t="s">
        <v>119</v>
      </c>
      <c r="AG138">
        <v>3.49</v>
      </c>
      <c r="AH138" t="s">
        <v>1066</v>
      </c>
      <c r="AI138" t="s">
        <v>1066</v>
      </c>
      <c r="AJ138">
        <v>1.56</v>
      </c>
      <c r="AK138">
        <v>1667</v>
      </c>
      <c r="AL138">
        <v>31</v>
      </c>
      <c r="AM138">
        <v>8.9999999999999998E-4</v>
      </c>
      <c r="AN138">
        <v>2</v>
      </c>
      <c r="AO138">
        <v>0.18</v>
      </c>
      <c r="AP138">
        <v>0.91</v>
      </c>
      <c r="AQ138">
        <v>-0.18</v>
      </c>
      <c r="AR138">
        <v>2.23</v>
      </c>
      <c r="AS138">
        <v>-5.97</v>
      </c>
      <c r="AT138">
        <v>1</v>
      </c>
      <c r="AU138">
        <v>1.84</v>
      </c>
      <c r="AV138" t="s">
        <v>1067</v>
      </c>
      <c r="AW138">
        <v>468.86</v>
      </c>
      <c r="AX138">
        <v>146.13999999999999</v>
      </c>
      <c r="AY138">
        <v>0.86</v>
      </c>
      <c r="AZ138" t="s">
        <v>141</v>
      </c>
      <c r="BA138">
        <v>7</v>
      </c>
      <c r="BB138">
        <v>5</v>
      </c>
      <c r="BC138">
        <v>11</v>
      </c>
      <c r="BD138">
        <v>0.18</v>
      </c>
      <c r="BE138">
        <v>2.39</v>
      </c>
      <c r="BF138">
        <v>0.18</v>
      </c>
      <c r="BG138">
        <v>1.66</v>
      </c>
      <c r="BH138">
        <v>1.47</v>
      </c>
      <c r="BI138">
        <v>-0.72</v>
      </c>
      <c r="BJ138">
        <v>1.47</v>
      </c>
      <c r="BK138">
        <v>20230831</v>
      </c>
      <c r="BL138">
        <v>19931008</v>
      </c>
      <c r="BM138">
        <v>3.49</v>
      </c>
      <c r="BN138" t="s">
        <v>119</v>
      </c>
      <c r="BO138" t="s">
        <v>119</v>
      </c>
      <c r="BP138">
        <v>7.52</v>
      </c>
      <c r="BQ138">
        <v>2.67</v>
      </c>
      <c r="BR138">
        <v>0.08</v>
      </c>
      <c r="BS138">
        <v>63.43</v>
      </c>
      <c r="BT138">
        <v>1.45</v>
      </c>
      <c r="BU138">
        <v>3.52</v>
      </c>
      <c r="BV138">
        <v>1.41</v>
      </c>
      <c r="BW138">
        <v>2.41</v>
      </c>
      <c r="BX138">
        <v>1.06</v>
      </c>
      <c r="BY138">
        <v>0.02</v>
      </c>
      <c r="BZ138">
        <v>0.09</v>
      </c>
      <c r="CA138">
        <v>0.47</v>
      </c>
      <c r="CB138">
        <v>3.06</v>
      </c>
      <c r="CC138">
        <v>1.66</v>
      </c>
      <c r="CD138">
        <v>1.1499999999999999</v>
      </c>
      <c r="CE138">
        <v>0.15</v>
      </c>
      <c r="CF138">
        <v>0</v>
      </c>
      <c r="CG138">
        <v>0.14000000000000001</v>
      </c>
      <c r="CH138">
        <v>0.08</v>
      </c>
      <c r="CI138">
        <v>0.09</v>
      </c>
      <c r="CJ138">
        <v>0.08</v>
      </c>
      <c r="CK138">
        <v>-4.58</v>
      </c>
      <c r="CL138">
        <v>0.19</v>
      </c>
      <c r="CM138">
        <v>0.74</v>
      </c>
      <c r="CN138">
        <v>39036</v>
      </c>
      <c r="CO138">
        <v>7107</v>
      </c>
      <c r="CP138" t="s">
        <v>1068</v>
      </c>
      <c r="CQ138">
        <v>-50.32</v>
      </c>
      <c r="CR138">
        <v>-8.7200000000000006</v>
      </c>
      <c r="CS138">
        <v>7.21</v>
      </c>
      <c r="CT138">
        <v>101.69</v>
      </c>
      <c r="CU138">
        <v>11.6</v>
      </c>
      <c r="CV138">
        <v>0</v>
      </c>
      <c r="CW138" t="s">
        <v>167</v>
      </c>
      <c r="CX138">
        <v>0.77</v>
      </c>
      <c r="CY138">
        <v>0.88</v>
      </c>
      <c r="CZ138">
        <v>-1.31</v>
      </c>
      <c r="DA138">
        <v>0.05</v>
      </c>
      <c r="DB138">
        <v>35.56</v>
      </c>
      <c r="DC138" t="s">
        <v>1069</v>
      </c>
      <c r="DD138">
        <v>31.04</v>
      </c>
      <c r="DE138">
        <v>8.9499999999999993</v>
      </c>
      <c r="DF138">
        <v>4.67</v>
      </c>
      <c r="DG138" t="s">
        <v>119</v>
      </c>
      <c r="DH138">
        <v>377</v>
      </c>
      <c r="DI138">
        <v>600678</v>
      </c>
      <c r="DJ138" t="s">
        <v>119</v>
      </c>
      <c r="DK138" t="s">
        <v>119</v>
      </c>
      <c r="DL138" t="s">
        <v>119</v>
      </c>
    </row>
    <row r="139" spans="1:116">
      <c r="A139" t="str">
        <f>"600686"</f>
        <v>600686</v>
      </c>
      <c r="B139" t="s">
        <v>1070</v>
      </c>
      <c r="C139">
        <v>3.35</v>
      </c>
      <c r="D139">
        <v>7.09</v>
      </c>
      <c r="E139">
        <v>0.23</v>
      </c>
      <c r="F139">
        <v>7.08</v>
      </c>
      <c r="G139">
        <v>7.09</v>
      </c>
      <c r="H139">
        <v>126292</v>
      </c>
      <c r="I139">
        <v>1704</v>
      </c>
      <c r="J139">
        <v>-0.13</v>
      </c>
      <c r="K139">
        <v>1.76</v>
      </c>
      <c r="L139">
        <v>6.87</v>
      </c>
      <c r="M139">
        <v>7.11</v>
      </c>
      <c r="N139">
        <v>6.86</v>
      </c>
      <c r="O139">
        <v>6.86</v>
      </c>
      <c r="P139">
        <v>54.25</v>
      </c>
      <c r="Q139">
        <v>8869.6299999999992</v>
      </c>
      <c r="R139">
        <v>1.57</v>
      </c>
      <c r="S139" t="s">
        <v>284</v>
      </c>
      <c r="T139" t="s">
        <v>559</v>
      </c>
      <c r="U139">
        <v>3.64</v>
      </c>
      <c r="V139">
        <v>7.02</v>
      </c>
      <c r="W139">
        <v>41772</v>
      </c>
      <c r="X139">
        <v>84520</v>
      </c>
      <c r="Y139">
        <v>0.49</v>
      </c>
      <c r="Z139">
        <v>1445</v>
      </c>
      <c r="AA139">
        <v>4</v>
      </c>
      <c r="AB139" t="s">
        <v>119</v>
      </c>
      <c r="AC139">
        <v>5.63</v>
      </c>
      <c r="AD139">
        <v>0</v>
      </c>
      <c r="AE139" t="s">
        <v>119</v>
      </c>
      <c r="AF139" t="s">
        <v>119</v>
      </c>
      <c r="AG139">
        <v>7.17</v>
      </c>
      <c r="AH139" t="s">
        <v>1071</v>
      </c>
      <c r="AI139" t="s">
        <v>1071</v>
      </c>
      <c r="AJ139">
        <v>3.25</v>
      </c>
      <c r="AK139">
        <v>2288</v>
      </c>
      <c r="AL139">
        <v>55</v>
      </c>
      <c r="AM139">
        <v>8.0000000000000004E-4</v>
      </c>
      <c r="AN139">
        <v>1</v>
      </c>
      <c r="AO139">
        <v>-0.28999999999999998</v>
      </c>
      <c r="AP139">
        <v>2.75</v>
      </c>
      <c r="AQ139">
        <v>1.29</v>
      </c>
      <c r="AR139">
        <v>-15.4</v>
      </c>
      <c r="AS139">
        <v>19.16</v>
      </c>
      <c r="AT139">
        <v>5</v>
      </c>
      <c r="AU139">
        <v>3.31</v>
      </c>
      <c r="AV139" t="s">
        <v>1072</v>
      </c>
      <c r="AW139" t="s">
        <v>119</v>
      </c>
      <c r="AX139" t="s">
        <v>119</v>
      </c>
      <c r="AY139">
        <v>1.34</v>
      </c>
      <c r="AZ139" t="s">
        <v>141</v>
      </c>
      <c r="BA139">
        <v>13</v>
      </c>
      <c r="BB139">
        <v>1</v>
      </c>
      <c r="BC139">
        <v>10</v>
      </c>
      <c r="BD139">
        <v>0.15</v>
      </c>
      <c r="BE139">
        <v>3.64</v>
      </c>
      <c r="BF139">
        <v>0</v>
      </c>
      <c r="BG139">
        <v>2.33</v>
      </c>
      <c r="BH139">
        <v>3.2</v>
      </c>
      <c r="BI139">
        <v>-0.28000000000000003</v>
      </c>
      <c r="BJ139">
        <v>3.35</v>
      </c>
      <c r="BK139">
        <v>20230826</v>
      </c>
      <c r="BL139">
        <v>19931108</v>
      </c>
      <c r="BM139">
        <v>7.17</v>
      </c>
      <c r="BN139" t="s">
        <v>119</v>
      </c>
      <c r="BO139" t="s">
        <v>119</v>
      </c>
      <c r="BP139">
        <v>279</v>
      </c>
      <c r="BQ139">
        <v>31.02</v>
      </c>
      <c r="BR139">
        <v>9.4499999999999993</v>
      </c>
      <c r="BS139">
        <v>85.49</v>
      </c>
      <c r="BT139">
        <v>196.77</v>
      </c>
      <c r="BU139">
        <v>33.6</v>
      </c>
      <c r="BV139">
        <v>6.07</v>
      </c>
      <c r="BW139">
        <v>189.83</v>
      </c>
      <c r="BX139">
        <v>63.31</v>
      </c>
      <c r="BY139">
        <v>29.14</v>
      </c>
      <c r="BZ139">
        <v>46.42</v>
      </c>
      <c r="CA139">
        <v>13.11</v>
      </c>
      <c r="CB139">
        <v>13.81</v>
      </c>
      <c r="CC139">
        <v>93.7</v>
      </c>
      <c r="CD139">
        <v>83.86</v>
      </c>
      <c r="CE139">
        <v>0.81</v>
      </c>
      <c r="CF139">
        <v>0.26</v>
      </c>
      <c r="CG139">
        <v>0.84</v>
      </c>
      <c r="CH139">
        <v>0.82</v>
      </c>
      <c r="CI139">
        <v>0.47</v>
      </c>
      <c r="CJ139">
        <v>-0.49</v>
      </c>
      <c r="CK139">
        <v>6.97</v>
      </c>
      <c r="CL139">
        <v>5.0599999999999996</v>
      </c>
      <c r="CM139">
        <v>6.29</v>
      </c>
      <c r="CN139">
        <v>35291</v>
      </c>
      <c r="CO139">
        <v>10807</v>
      </c>
      <c r="CP139" t="s">
        <v>1073</v>
      </c>
      <c r="CQ139">
        <v>121.31</v>
      </c>
      <c r="CR139">
        <v>42.55</v>
      </c>
      <c r="CS139">
        <v>1.64</v>
      </c>
      <c r="CT139">
        <v>10.06</v>
      </c>
      <c r="CU139">
        <v>0.54</v>
      </c>
      <c r="CV139">
        <v>0</v>
      </c>
      <c r="CW139" t="s">
        <v>200</v>
      </c>
      <c r="CX139">
        <v>4.33</v>
      </c>
      <c r="CY139">
        <v>1.93</v>
      </c>
      <c r="CZ139">
        <v>0.97</v>
      </c>
      <c r="DA139">
        <v>0.71</v>
      </c>
      <c r="DB139">
        <v>11.12</v>
      </c>
      <c r="DC139" t="s">
        <v>1074</v>
      </c>
      <c r="DD139">
        <v>10.49</v>
      </c>
      <c r="DE139">
        <v>0.86</v>
      </c>
      <c r="DF139">
        <v>0.88</v>
      </c>
      <c r="DG139">
        <v>3.17</v>
      </c>
      <c r="DH139">
        <v>11272</v>
      </c>
      <c r="DI139">
        <v>600686</v>
      </c>
      <c r="DJ139" t="s">
        <v>119</v>
      </c>
      <c r="DK139" t="s">
        <v>119</v>
      </c>
      <c r="DL139" t="s">
        <v>119</v>
      </c>
    </row>
    <row r="140" spans="1:116">
      <c r="A140" t="str">
        <f>"600688"</f>
        <v>600688</v>
      </c>
      <c r="B140" t="s">
        <v>1075</v>
      </c>
      <c r="C140">
        <v>0.32</v>
      </c>
      <c r="D140">
        <v>3.1</v>
      </c>
      <c r="E140">
        <v>0.01</v>
      </c>
      <c r="F140">
        <v>3.1</v>
      </c>
      <c r="G140">
        <v>3.11</v>
      </c>
      <c r="H140">
        <v>151382</v>
      </c>
      <c r="I140">
        <v>2038</v>
      </c>
      <c r="J140">
        <v>-0.31</v>
      </c>
      <c r="K140">
        <v>0.21</v>
      </c>
      <c r="L140">
        <v>3.11</v>
      </c>
      <c r="M140">
        <v>3.12</v>
      </c>
      <c r="N140">
        <v>3.09</v>
      </c>
      <c r="O140">
        <v>3.09</v>
      </c>
      <c r="P140" t="s">
        <v>119</v>
      </c>
      <c r="Q140">
        <v>4696.84</v>
      </c>
      <c r="R140">
        <v>0.75</v>
      </c>
      <c r="S140" t="s">
        <v>885</v>
      </c>
      <c r="T140" t="s">
        <v>610</v>
      </c>
      <c r="U140">
        <v>0.97</v>
      </c>
      <c r="V140">
        <v>3.1</v>
      </c>
      <c r="W140">
        <v>75697</v>
      </c>
      <c r="X140">
        <v>75685</v>
      </c>
      <c r="Y140">
        <v>1</v>
      </c>
      <c r="Z140">
        <v>9566</v>
      </c>
      <c r="AA140">
        <v>754</v>
      </c>
      <c r="AB140" t="s">
        <v>119</v>
      </c>
      <c r="AC140">
        <v>47.05</v>
      </c>
      <c r="AD140">
        <v>0.01</v>
      </c>
      <c r="AE140" t="s">
        <v>119</v>
      </c>
      <c r="AF140" t="s">
        <v>119</v>
      </c>
      <c r="AG140">
        <v>73.290000000000006</v>
      </c>
      <c r="AH140" t="s">
        <v>1076</v>
      </c>
      <c r="AI140" t="s">
        <v>1076</v>
      </c>
      <c r="AJ140">
        <v>0.22</v>
      </c>
      <c r="AK140">
        <v>2581</v>
      </c>
      <c r="AL140">
        <v>59</v>
      </c>
      <c r="AM140">
        <v>1E-4</v>
      </c>
      <c r="AN140">
        <v>2</v>
      </c>
      <c r="AO140">
        <v>0.32</v>
      </c>
      <c r="AP140">
        <v>0.32</v>
      </c>
      <c r="AQ140">
        <v>2.31</v>
      </c>
      <c r="AR140">
        <v>-0.64</v>
      </c>
      <c r="AS140">
        <v>-0.32</v>
      </c>
      <c r="AT140">
        <v>0</v>
      </c>
      <c r="AU140">
        <v>0.81</v>
      </c>
      <c r="AV140" t="s">
        <v>1077</v>
      </c>
      <c r="AW140" t="s">
        <v>119</v>
      </c>
      <c r="AX140" t="s">
        <v>119</v>
      </c>
      <c r="AY140">
        <v>0.69</v>
      </c>
      <c r="AZ140" t="s">
        <v>141</v>
      </c>
      <c r="BA140">
        <v>13</v>
      </c>
      <c r="BB140">
        <v>5</v>
      </c>
      <c r="BC140">
        <v>13</v>
      </c>
      <c r="BD140">
        <v>0.65</v>
      </c>
      <c r="BE140">
        <v>0.97</v>
      </c>
      <c r="BF140">
        <v>0</v>
      </c>
      <c r="BG140">
        <v>0.32</v>
      </c>
      <c r="BH140">
        <v>-0.32</v>
      </c>
      <c r="BI140">
        <v>-0.64</v>
      </c>
      <c r="BJ140">
        <v>0.32</v>
      </c>
      <c r="BK140">
        <v>20230918</v>
      </c>
      <c r="BL140">
        <v>19931108</v>
      </c>
      <c r="BM140">
        <v>107.99</v>
      </c>
      <c r="BN140" t="s">
        <v>119</v>
      </c>
      <c r="BO140">
        <v>34.700000000000003</v>
      </c>
      <c r="BP140">
        <v>417.02</v>
      </c>
      <c r="BQ140">
        <v>252.76</v>
      </c>
      <c r="BR140">
        <v>1.3</v>
      </c>
      <c r="BS140">
        <v>39.08</v>
      </c>
      <c r="BT140">
        <v>170.01</v>
      </c>
      <c r="BU140">
        <v>137.13999999999999</v>
      </c>
      <c r="BV140">
        <v>3.63</v>
      </c>
      <c r="BW140">
        <v>154.28</v>
      </c>
      <c r="BX140">
        <v>69.319999999999993</v>
      </c>
      <c r="BY140">
        <v>76.63</v>
      </c>
      <c r="BZ140">
        <v>16.3</v>
      </c>
      <c r="CA140">
        <v>3.67</v>
      </c>
      <c r="CB140">
        <v>6.09</v>
      </c>
      <c r="CC140">
        <v>449.37</v>
      </c>
      <c r="CD140">
        <v>385.56</v>
      </c>
      <c r="CE140">
        <v>-11.98</v>
      </c>
      <c r="CF140">
        <v>-1.2</v>
      </c>
      <c r="CG140">
        <v>-12.12</v>
      </c>
      <c r="CH140">
        <v>-9.86</v>
      </c>
      <c r="CI140">
        <v>-9.8800000000000008</v>
      </c>
      <c r="CJ140">
        <v>-9.7200000000000006</v>
      </c>
      <c r="CK140">
        <v>69.349999999999994</v>
      </c>
      <c r="CL140">
        <v>-2.27</v>
      </c>
      <c r="CM140">
        <v>37.14</v>
      </c>
      <c r="CN140">
        <v>94357</v>
      </c>
      <c r="CO140">
        <v>19812</v>
      </c>
      <c r="CP140" t="s">
        <v>1078</v>
      </c>
      <c r="CQ140">
        <v>-126.65</v>
      </c>
      <c r="CR140">
        <v>-2.1</v>
      </c>
      <c r="CS140">
        <v>1.32</v>
      </c>
      <c r="CT140">
        <v>-147.56</v>
      </c>
      <c r="CU140">
        <v>0.74</v>
      </c>
      <c r="CV140">
        <v>0</v>
      </c>
      <c r="CW140" t="s">
        <v>418</v>
      </c>
      <c r="CX140">
        <v>2.34</v>
      </c>
      <c r="CY140">
        <v>0.06</v>
      </c>
      <c r="CZ140">
        <v>0.64</v>
      </c>
      <c r="DA140">
        <v>-0.02</v>
      </c>
      <c r="DB140">
        <v>60.61</v>
      </c>
      <c r="DC140" t="s">
        <v>1079</v>
      </c>
      <c r="DD140">
        <v>14.2</v>
      </c>
      <c r="DE140">
        <v>-2.67</v>
      </c>
      <c r="DF140">
        <v>-2.19</v>
      </c>
      <c r="DG140">
        <v>0.68</v>
      </c>
      <c r="DH140">
        <v>7641</v>
      </c>
      <c r="DI140">
        <v>600688</v>
      </c>
      <c r="DJ140" t="s">
        <v>119</v>
      </c>
      <c r="DK140" t="s">
        <v>119</v>
      </c>
      <c r="DL140" t="s">
        <v>119</v>
      </c>
    </row>
    <row r="141" spans="1:116">
      <c r="A141" t="str">
        <f>"600691"</f>
        <v>600691</v>
      </c>
      <c r="B141" t="s">
        <v>1080</v>
      </c>
      <c r="C141">
        <v>1.95</v>
      </c>
      <c r="D141">
        <v>3.13</v>
      </c>
      <c r="E141">
        <v>0.06</v>
      </c>
      <c r="F141">
        <v>3.13</v>
      </c>
      <c r="G141">
        <v>3.14</v>
      </c>
      <c r="H141">
        <v>103554</v>
      </c>
      <c r="I141">
        <v>611</v>
      </c>
      <c r="J141">
        <v>0</v>
      </c>
      <c r="K141">
        <v>0.44</v>
      </c>
      <c r="L141">
        <v>3.08</v>
      </c>
      <c r="M141">
        <v>3.17</v>
      </c>
      <c r="N141">
        <v>3.07</v>
      </c>
      <c r="O141">
        <v>3.07</v>
      </c>
      <c r="P141" t="s">
        <v>119</v>
      </c>
      <c r="Q141">
        <v>3237.48</v>
      </c>
      <c r="R141">
        <v>0.96</v>
      </c>
      <c r="S141" t="s">
        <v>299</v>
      </c>
      <c r="T141" t="s">
        <v>235</v>
      </c>
      <c r="U141">
        <v>3.26</v>
      </c>
      <c r="V141">
        <v>3.13</v>
      </c>
      <c r="W141">
        <v>44999</v>
      </c>
      <c r="X141">
        <v>58555</v>
      </c>
      <c r="Y141">
        <v>0.77</v>
      </c>
      <c r="Z141">
        <v>935</v>
      </c>
      <c r="AA141">
        <v>2546</v>
      </c>
      <c r="AB141" t="s">
        <v>119</v>
      </c>
      <c r="AC141">
        <v>11.3</v>
      </c>
      <c r="AD141">
        <v>0</v>
      </c>
      <c r="AE141" t="s">
        <v>119</v>
      </c>
      <c r="AF141" t="s">
        <v>119</v>
      </c>
      <c r="AG141">
        <v>23.76</v>
      </c>
      <c r="AH141" t="s">
        <v>1081</v>
      </c>
      <c r="AI141" t="s">
        <v>1082</v>
      </c>
      <c r="AJ141">
        <v>1.85</v>
      </c>
      <c r="AK141">
        <v>2018</v>
      </c>
      <c r="AL141">
        <v>51</v>
      </c>
      <c r="AM141">
        <v>2.0000000000000001E-4</v>
      </c>
      <c r="AN141">
        <v>1</v>
      </c>
      <c r="AO141">
        <v>-0.97</v>
      </c>
      <c r="AP141">
        <v>-1.27</v>
      </c>
      <c r="AQ141">
        <v>1.29</v>
      </c>
      <c r="AR141">
        <v>-1.26</v>
      </c>
      <c r="AS141">
        <v>-0.32</v>
      </c>
      <c r="AT141">
        <v>3</v>
      </c>
      <c r="AU141">
        <v>0.88</v>
      </c>
      <c r="AV141" t="s">
        <v>1083</v>
      </c>
      <c r="AW141" t="s">
        <v>119</v>
      </c>
      <c r="AX141">
        <v>104.27</v>
      </c>
      <c r="AY141">
        <v>0.85</v>
      </c>
      <c r="AZ141" t="s">
        <v>207</v>
      </c>
      <c r="BA141">
        <v>4</v>
      </c>
      <c r="BB141">
        <v>5</v>
      </c>
      <c r="BC141">
        <v>9</v>
      </c>
      <c r="BD141">
        <v>0.33</v>
      </c>
      <c r="BE141">
        <v>3.26</v>
      </c>
      <c r="BF141">
        <v>0</v>
      </c>
      <c r="BG141">
        <v>1.95</v>
      </c>
      <c r="BH141">
        <v>1.62</v>
      </c>
      <c r="BI141">
        <v>-1.26</v>
      </c>
      <c r="BJ141">
        <v>1.95</v>
      </c>
      <c r="BK141">
        <v>20230831</v>
      </c>
      <c r="BL141">
        <v>19931119</v>
      </c>
      <c r="BM141">
        <v>23.76</v>
      </c>
      <c r="BN141" t="s">
        <v>119</v>
      </c>
      <c r="BO141" t="s">
        <v>119</v>
      </c>
      <c r="BP141">
        <v>235.47</v>
      </c>
      <c r="BQ141">
        <v>58</v>
      </c>
      <c r="BR141">
        <v>6.68</v>
      </c>
      <c r="BS141">
        <v>72.53</v>
      </c>
      <c r="BT141">
        <v>121.91</v>
      </c>
      <c r="BU141">
        <v>90.59</v>
      </c>
      <c r="BV141">
        <v>8.11</v>
      </c>
      <c r="BW141">
        <v>154.05000000000001</v>
      </c>
      <c r="BX141">
        <v>63.19</v>
      </c>
      <c r="BY141">
        <v>23.77</v>
      </c>
      <c r="BZ141">
        <v>8.68</v>
      </c>
      <c r="CA141">
        <v>11.03</v>
      </c>
      <c r="CB141">
        <v>43.68</v>
      </c>
      <c r="CC141">
        <v>72.22</v>
      </c>
      <c r="CD141">
        <v>68.92</v>
      </c>
      <c r="CE141">
        <v>-3.01</v>
      </c>
      <c r="CF141">
        <v>0.09</v>
      </c>
      <c r="CG141">
        <v>-2.96</v>
      </c>
      <c r="CH141">
        <v>-3.07</v>
      </c>
      <c r="CI141">
        <v>-2.15</v>
      </c>
      <c r="CJ141">
        <v>-2.29</v>
      </c>
      <c r="CK141">
        <v>-9.98</v>
      </c>
      <c r="CL141">
        <v>1.25</v>
      </c>
      <c r="CM141">
        <v>-5.05</v>
      </c>
      <c r="CN141">
        <v>62285</v>
      </c>
      <c r="CO141">
        <v>18973</v>
      </c>
      <c r="CP141" t="s">
        <v>1084</v>
      </c>
      <c r="CQ141">
        <v>-194.38</v>
      </c>
      <c r="CR141">
        <v>-24.39</v>
      </c>
      <c r="CS141">
        <v>1.28</v>
      </c>
      <c r="CT141">
        <v>59.46</v>
      </c>
      <c r="CU141">
        <v>1.03</v>
      </c>
      <c r="CV141">
        <v>0</v>
      </c>
      <c r="CW141" t="s">
        <v>418</v>
      </c>
      <c r="CX141">
        <v>2.44</v>
      </c>
      <c r="CY141">
        <v>1.84</v>
      </c>
      <c r="CZ141">
        <v>-0.42</v>
      </c>
      <c r="DA141">
        <v>0.05</v>
      </c>
      <c r="DB141">
        <v>24.63</v>
      </c>
      <c r="DC141" t="s">
        <v>1085</v>
      </c>
      <c r="DD141">
        <v>4.5599999999999996</v>
      </c>
      <c r="DE141">
        <v>-4.16</v>
      </c>
      <c r="DF141">
        <v>-4.25</v>
      </c>
      <c r="DG141">
        <v>1</v>
      </c>
      <c r="DH141">
        <v>7419</v>
      </c>
      <c r="DI141">
        <v>600691</v>
      </c>
      <c r="DJ141" t="s">
        <v>119</v>
      </c>
      <c r="DK141" t="s">
        <v>119</v>
      </c>
      <c r="DL141" t="s">
        <v>119</v>
      </c>
    </row>
    <row r="142" spans="1:116">
      <c r="A142" t="str">
        <f>"600761"</f>
        <v>600761</v>
      </c>
      <c r="B142" t="s">
        <v>1086</v>
      </c>
      <c r="C142">
        <v>-7.12</v>
      </c>
      <c r="D142">
        <v>19.82</v>
      </c>
      <c r="E142">
        <v>-1.52</v>
      </c>
      <c r="F142">
        <v>19.82</v>
      </c>
      <c r="G142">
        <v>19.829999999999998</v>
      </c>
      <c r="H142">
        <v>304525</v>
      </c>
      <c r="I142">
        <v>2777</v>
      </c>
      <c r="J142">
        <v>-0.54</v>
      </c>
      <c r="K142">
        <v>4.1100000000000003</v>
      </c>
      <c r="L142">
        <v>21.25</v>
      </c>
      <c r="M142">
        <v>21.25</v>
      </c>
      <c r="N142">
        <v>19.21</v>
      </c>
      <c r="O142">
        <v>21.34</v>
      </c>
      <c r="P142">
        <v>11.15</v>
      </c>
      <c r="Q142">
        <v>60230.66</v>
      </c>
      <c r="R142">
        <v>4.63</v>
      </c>
      <c r="S142" t="s">
        <v>1087</v>
      </c>
      <c r="T142" t="s">
        <v>332</v>
      </c>
      <c r="U142">
        <v>9.56</v>
      </c>
      <c r="V142">
        <v>19.78</v>
      </c>
      <c r="W142">
        <v>151821</v>
      </c>
      <c r="X142">
        <v>152704</v>
      </c>
      <c r="Y142">
        <v>0.99</v>
      </c>
      <c r="Z142">
        <v>770</v>
      </c>
      <c r="AA142">
        <v>589</v>
      </c>
      <c r="AB142" t="s">
        <v>119</v>
      </c>
      <c r="AC142">
        <v>196.14</v>
      </c>
      <c r="AD142">
        <v>0.02</v>
      </c>
      <c r="AE142" t="s">
        <v>119</v>
      </c>
      <c r="AF142" t="s">
        <v>119</v>
      </c>
      <c r="AG142">
        <v>7.4</v>
      </c>
      <c r="AH142" t="s">
        <v>1088</v>
      </c>
      <c r="AI142" t="s">
        <v>1088</v>
      </c>
      <c r="AJ142">
        <v>-7.22</v>
      </c>
      <c r="AK142">
        <v>4413</v>
      </c>
      <c r="AL142">
        <v>69</v>
      </c>
      <c r="AM142">
        <v>8.9999999999999998E-4</v>
      </c>
      <c r="AN142">
        <v>-1</v>
      </c>
      <c r="AO142">
        <v>3.19</v>
      </c>
      <c r="AP142">
        <v>-0.9</v>
      </c>
      <c r="AQ142">
        <v>-0.5</v>
      </c>
      <c r="AR142">
        <v>-4.75</v>
      </c>
      <c r="AS142">
        <v>55.45</v>
      </c>
      <c r="AT142">
        <v>1</v>
      </c>
      <c r="AU142">
        <v>6.74</v>
      </c>
      <c r="AV142" t="s">
        <v>1089</v>
      </c>
      <c r="AW142">
        <v>13.97</v>
      </c>
      <c r="AX142">
        <v>17.47</v>
      </c>
      <c r="AY142">
        <v>0.78</v>
      </c>
      <c r="AZ142" t="s">
        <v>1090</v>
      </c>
      <c r="BA142">
        <v>2</v>
      </c>
      <c r="BB142">
        <v>10</v>
      </c>
      <c r="BC142">
        <v>8</v>
      </c>
      <c r="BD142">
        <v>-0.42</v>
      </c>
      <c r="BE142">
        <v>-0.42</v>
      </c>
      <c r="BF142">
        <v>-9.98</v>
      </c>
      <c r="BG142">
        <v>-7.31</v>
      </c>
      <c r="BH142">
        <v>-6.73</v>
      </c>
      <c r="BI142">
        <v>-6.73</v>
      </c>
      <c r="BJ142">
        <v>3.18</v>
      </c>
      <c r="BK142">
        <v>20230812</v>
      </c>
      <c r="BL142">
        <v>19961009</v>
      </c>
      <c r="BM142">
        <v>7.4</v>
      </c>
      <c r="BN142" t="s">
        <v>119</v>
      </c>
      <c r="BO142" t="s">
        <v>119</v>
      </c>
      <c r="BP142">
        <v>164</v>
      </c>
      <c r="BQ142">
        <v>71.48</v>
      </c>
      <c r="BR142">
        <v>5.87</v>
      </c>
      <c r="BS142">
        <v>52.83</v>
      </c>
      <c r="BT142">
        <v>124.46</v>
      </c>
      <c r="BU142">
        <v>20.51</v>
      </c>
      <c r="BV142">
        <v>4.9400000000000004</v>
      </c>
      <c r="BW142">
        <v>44.85</v>
      </c>
      <c r="BX142">
        <v>33.56</v>
      </c>
      <c r="BY142">
        <v>22.84</v>
      </c>
      <c r="BZ142">
        <v>20.89</v>
      </c>
      <c r="CA142">
        <v>3.3</v>
      </c>
      <c r="CB142">
        <v>3.16</v>
      </c>
      <c r="CC142">
        <v>86.13</v>
      </c>
      <c r="CD142">
        <v>69.11</v>
      </c>
      <c r="CE142">
        <v>8.3800000000000008</v>
      </c>
      <c r="CF142">
        <v>0.38</v>
      </c>
      <c r="CG142">
        <v>8.42</v>
      </c>
      <c r="CH142">
        <v>7.31</v>
      </c>
      <c r="CI142">
        <v>6.58</v>
      </c>
      <c r="CJ142">
        <v>5.67</v>
      </c>
      <c r="CK142">
        <v>49.56</v>
      </c>
      <c r="CL142">
        <v>4.96</v>
      </c>
      <c r="CM142">
        <v>0.99</v>
      </c>
      <c r="CN142">
        <v>18955</v>
      </c>
      <c r="CO142">
        <v>23833</v>
      </c>
      <c r="CP142" t="s">
        <v>1091</v>
      </c>
      <c r="CQ142">
        <v>52.51</v>
      </c>
      <c r="CR142">
        <v>7.33</v>
      </c>
      <c r="CS142">
        <v>2.15</v>
      </c>
      <c r="CT142">
        <v>29.58</v>
      </c>
      <c r="CU142">
        <v>1.7</v>
      </c>
      <c r="CV142">
        <v>1.87</v>
      </c>
      <c r="CW142" t="s">
        <v>1092</v>
      </c>
      <c r="CX142">
        <v>9.23</v>
      </c>
      <c r="CY142">
        <v>0.43</v>
      </c>
      <c r="CZ142">
        <v>6.7</v>
      </c>
      <c r="DA142">
        <v>0.67</v>
      </c>
      <c r="DB142">
        <v>43.58</v>
      </c>
      <c r="DC142" t="s">
        <v>1093</v>
      </c>
      <c r="DD142">
        <v>19.760000000000002</v>
      </c>
      <c r="DE142">
        <v>9.73</v>
      </c>
      <c r="DF142">
        <v>8.48</v>
      </c>
      <c r="DG142">
        <v>4.1100000000000003</v>
      </c>
      <c r="DH142">
        <v>8716</v>
      </c>
      <c r="DI142">
        <v>600761</v>
      </c>
      <c r="DJ142" t="s">
        <v>119</v>
      </c>
      <c r="DK142" t="s">
        <v>119</v>
      </c>
      <c r="DL142" t="s">
        <v>119</v>
      </c>
    </row>
    <row r="143" spans="1:116">
      <c r="A143" t="str">
        <f>"600800"</f>
        <v>600800</v>
      </c>
      <c r="B143" t="s">
        <v>1094</v>
      </c>
      <c r="C143">
        <v>1.1200000000000001</v>
      </c>
      <c r="D143">
        <v>3.6</v>
      </c>
      <c r="E143">
        <v>0.04</v>
      </c>
      <c r="F143">
        <v>3.6</v>
      </c>
      <c r="G143">
        <v>3.61</v>
      </c>
      <c r="H143">
        <v>51907</v>
      </c>
      <c r="I143">
        <v>787</v>
      </c>
      <c r="J143">
        <v>0</v>
      </c>
      <c r="K143">
        <v>0.65</v>
      </c>
      <c r="L143">
        <v>3.58</v>
      </c>
      <c r="M143">
        <v>3.62</v>
      </c>
      <c r="N143">
        <v>3.56</v>
      </c>
      <c r="O143">
        <v>3.56</v>
      </c>
      <c r="P143" t="s">
        <v>119</v>
      </c>
      <c r="Q143">
        <v>1865.13</v>
      </c>
      <c r="R143">
        <v>1.26</v>
      </c>
      <c r="S143" t="s">
        <v>454</v>
      </c>
      <c r="T143" t="s">
        <v>1095</v>
      </c>
      <c r="U143">
        <v>1.69</v>
      </c>
      <c r="V143">
        <v>3.59</v>
      </c>
      <c r="W143">
        <v>28096</v>
      </c>
      <c r="X143">
        <v>23811</v>
      </c>
      <c r="Y143">
        <v>1.18</v>
      </c>
      <c r="Z143">
        <v>246</v>
      </c>
      <c r="AA143">
        <v>612</v>
      </c>
      <c r="AB143" t="s">
        <v>119</v>
      </c>
      <c r="AC143">
        <v>2.2200000000000002</v>
      </c>
      <c r="AD143">
        <v>0</v>
      </c>
      <c r="AE143" t="s">
        <v>119</v>
      </c>
      <c r="AF143" t="s">
        <v>119</v>
      </c>
      <c r="AG143">
        <v>7.94</v>
      </c>
      <c r="AH143" t="s">
        <v>1096</v>
      </c>
      <c r="AI143" t="s">
        <v>1097</v>
      </c>
      <c r="AJ143">
        <v>1.02</v>
      </c>
      <c r="AK143">
        <v>1611</v>
      </c>
      <c r="AL143">
        <v>32</v>
      </c>
      <c r="AM143">
        <v>4.0000000000000002E-4</v>
      </c>
      <c r="AN143">
        <v>2</v>
      </c>
      <c r="AO143">
        <v>0.28000000000000003</v>
      </c>
      <c r="AP143">
        <v>1.1200000000000001</v>
      </c>
      <c r="AQ143">
        <v>-0.28000000000000003</v>
      </c>
      <c r="AR143">
        <v>1.98</v>
      </c>
      <c r="AS143">
        <v>-0.83</v>
      </c>
      <c r="AT143">
        <v>1</v>
      </c>
      <c r="AU143">
        <v>0.83</v>
      </c>
      <c r="AV143" t="s">
        <v>1098</v>
      </c>
      <c r="AW143" t="s">
        <v>119</v>
      </c>
      <c r="AX143" t="s">
        <v>119</v>
      </c>
      <c r="AY143">
        <v>0.93</v>
      </c>
      <c r="AZ143" t="s">
        <v>141</v>
      </c>
      <c r="BA143">
        <v>1</v>
      </c>
      <c r="BB143">
        <v>13</v>
      </c>
      <c r="BC143">
        <v>9</v>
      </c>
      <c r="BD143">
        <v>0.56000000000000005</v>
      </c>
      <c r="BE143">
        <v>1.69</v>
      </c>
      <c r="BF143">
        <v>0</v>
      </c>
      <c r="BG143">
        <v>0.84</v>
      </c>
      <c r="BH143">
        <v>0.56000000000000005</v>
      </c>
      <c r="BI143">
        <v>-0.55000000000000004</v>
      </c>
      <c r="BJ143">
        <v>1.1200000000000001</v>
      </c>
      <c r="BK143">
        <v>20230925</v>
      </c>
      <c r="BL143">
        <v>19931206</v>
      </c>
      <c r="BM143">
        <v>11.86</v>
      </c>
      <c r="BN143" t="s">
        <v>119</v>
      </c>
      <c r="BO143" t="s">
        <v>119</v>
      </c>
      <c r="BP143">
        <v>43.49</v>
      </c>
      <c r="BQ143">
        <v>26.45</v>
      </c>
      <c r="BR143" t="s">
        <v>119</v>
      </c>
      <c r="BS143">
        <v>39.17</v>
      </c>
      <c r="BT143">
        <v>18.350000000000001</v>
      </c>
      <c r="BU143">
        <v>19.260000000000002</v>
      </c>
      <c r="BV143">
        <v>2.5299999999999998</v>
      </c>
      <c r="BW143">
        <v>13.25</v>
      </c>
      <c r="BX143">
        <v>7.5</v>
      </c>
      <c r="BY143">
        <v>7.08</v>
      </c>
      <c r="BZ143">
        <v>0.71</v>
      </c>
      <c r="CA143">
        <v>0.2</v>
      </c>
      <c r="CB143">
        <v>20.51</v>
      </c>
      <c r="CC143">
        <v>14.34</v>
      </c>
      <c r="CD143">
        <v>15.22</v>
      </c>
      <c r="CE143">
        <v>-3.15</v>
      </c>
      <c r="CF143">
        <v>-0.02</v>
      </c>
      <c r="CG143">
        <v>-3.15</v>
      </c>
      <c r="CH143">
        <v>-2.66</v>
      </c>
      <c r="CI143">
        <v>-2.66</v>
      </c>
      <c r="CJ143">
        <v>-2.65</v>
      </c>
      <c r="CK143">
        <v>-7.44</v>
      </c>
      <c r="CL143">
        <v>-4.4800000000000004</v>
      </c>
      <c r="CM143">
        <v>-6.42</v>
      </c>
      <c r="CN143">
        <v>42938</v>
      </c>
      <c r="CO143">
        <v>14500</v>
      </c>
      <c r="CP143" t="s">
        <v>1099</v>
      </c>
      <c r="CQ143">
        <v>-46.45</v>
      </c>
      <c r="CR143">
        <v>-29.3</v>
      </c>
      <c r="CS143">
        <v>1.61</v>
      </c>
      <c r="CT143">
        <v>-9.52</v>
      </c>
      <c r="CU143">
        <v>2.98</v>
      </c>
      <c r="CV143">
        <v>0</v>
      </c>
      <c r="CW143" t="s">
        <v>1100</v>
      </c>
      <c r="CX143">
        <v>2.23</v>
      </c>
      <c r="CY143">
        <v>1.73</v>
      </c>
      <c r="CZ143">
        <v>-0.63</v>
      </c>
      <c r="DA143">
        <v>-0.38</v>
      </c>
      <c r="DB143">
        <v>60.83</v>
      </c>
      <c r="DC143" t="s">
        <v>1101</v>
      </c>
      <c r="DD143">
        <v>-6.12</v>
      </c>
      <c r="DE143">
        <v>-21.97</v>
      </c>
      <c r="DF143">
        <v>-18.559999999999999</v>
      </c>
      <c r="DG143">
        <v>0.64</v>
      </c>
      <c r="DH143">
        <v>792</v>
      </c>
      <c r="DI143">
        <v>600800</v>
      </c>
      <c r="DJ143" t="s">
        <v>119</v>
      </c>
      <c r="DK143" t="s">
        <v>119</v>
      </c>
      <c r="DL143" t="s">
        <v>119</v>
      </c>
    </row>
    <row r="144" spans="1:116">
      <c r="A144" t="str">
        <f>"600803"</f>
        <v>600803</v>
      </c>
      <c r="B144" t="s">
        <v>1102</v>
      </c>
      <c r="C144">
        <v>-0.28999999999999998</v>
      </c>
      <c r="D144">
        <v>17.420000000000002</v>
      </c>
      <c r="E144">
        <v>-0.05</v>
      </c>
      <c r="F144">
        <v>17.399999999999999</v>
      </c>
      <c r="G144">
        <v>17.420000000000002</v>
      </c>
      <c r="H144">
        <v>46495</v>
      </c>
      <c r="I144">
        <v>1005</v>
      </c>
      <c r="J144">
        <v>-0.05</v>
      </c>
      <c r="K144">
        <v>0.16</v>
      </c>
      <c r="L144">
        <v>17.5</v>
      </c>
      <c r="M144">
        <v>17.62</v>
      </c>
      <c r="N144">
        <v>17.27</v>
      </c>
      <c r="O144">
        <v>17.47</v>
      </c>
      <c r="P144">
        <v>12.25</v>
      </c>
      <c r="Q144">
        <v>8083.68</v>
      </c>
      <c r="R144">
        <v>0.52</v>
      </c>
      <c r="S144" t="s">
        <v>618</v>
      </c>
      <c r="T144" t="s">
        <v>194</v>
      </c>
      <c r="U144">
        <v>2</v>
      </c>
      <c r="V144">
        <v>17.39</v>
      </c>
      <c r="W144">
        <v>21135</v>
      </c>
      <c r="X144">
        <v>25360</v>
      </c>
      <c r="Y144">
        <v>0.83</v>
      </c>
      <c r="Z144">
        <v>46</v>
      </c>
      <c r="AA144">
        <v>7</v>
      </c>
      <c r="AB144" t="s">
        <v>119</v>
      </c>
      <c r="AC144">
        <v>39.1</v>
      </c>
      <c r="AD144">
        <v>0</v>
      </c>
      <c r="AE144" t="s">
        <v>119</v>
      </c>
      <c r="AF144" t="s">
        <v>119</v>
      </c>
      <c r="AG144">
        <v>28.32</v>
      </c>
      <c r="AH144" t="s">
        <v>1103</v>
      </c>
      <c r="AI144" t="s">
        <v>1104</v>
      </c>
      <c r="AJ144">
        <v>-0.39</v>
      </c>
      <c r="AK144">
        <v>2930</v>
      </c>
      <c r="AL144">
        <v>16</v>
      </c>
      <c r="AM144">
        <v>1E-4</v>
      </c>
      <c r="AN144">
        <v>-1</v>
      </c>
      <c r="AO144">
        <v>2.58</v>
      </c>
      <c r="AP144">
        <v>3.63</v>
      </c>
      <c r="AQ144">
        <v>-0.23</v>
      </c>
      <c r="AR144">
        <v>-5.27</v>
      </c>
      <c r="AS144">
        <v>11.74</v>
      </c>
      <c r="AT144">
        <v>0</v>
      </c>
      <c r="AU144">
        <v>0.55000000000000004</v>
      </c>
      <c r="AV144" t="s">
        <v>1105</v>
      </c>
      <c r="AW144">
        <v>8.52</v>
      </c>
      <c r="AX144">
        <v>9.26</v>
      </c>
      <c r="AY144">
        <v>0.74</v>
      </c>
      <c r="AZ144" t="s">
        <v>247</v>
      </c>
      <c r="BA144">
        <v>1</v>
      </c>
      <c r="BB144">
        <v>9</v>
      </c>
      <c r="BC144">
        <v>10</v>
      </c>
      <c r="BD144">
        <v>0.17</v>
      </c>
      <c r="BE144">
        <v>0.86</v>
      </c>
      <c r="BF144">
        <v>-1.1399999999999999</v>
      </c>
      <c r="BG144">
        <v>-0.46</v>
      </c>
      <c r="BH144">
        <v>-0.46</v>
      </c>
      <c r="BI144">
        <v>-1.1399999999999999</v>
      </c>
      <c r="BJ144">
        <v>0.87</v>
      </c>
      <c r="BK144">
        <v>20230915</v>
      </c>
      <c r="BL144">
        <v>19940103</v>
      </c>
      <c r="BM144">
        <v>30.98</v>
      </c>
      <c r="BN144" t="s">
        <v>119</v>
      </c>
      <c r="BO144" t="s">
        <v>119</v>
      </c>
      <c r="BP144">
        <v>1390.23</v>
      </c>
      <c r="BQ144">
        <v>183.38</v>
      </c>
      <c r="BR144">
        <v>345.44</v>
      </c>
      <c r="BS144">
        <v>61.96</v>
      </c>
      <c r="BT144">
        <v>390.73</v>
      </c>
      <c r="BU144">
        <v>675.56</v>
      </c>
      <c r="BV144">
        <v>109.63</v>
      </c>
      <c r="BW144">
        <v>508.36</v>
      </c>
      <c r="BX144">
        <v>117.29</v>
      </c>
      <c r="BY144">
        <v>26.18</v>
      </c>
      <c r="BZ144">
        <v>57.54</v>
      </c>
      <c r="CA144">
        <v>155.88999999999999</v>
      </c>
      <c r="CB144">
        <v>2.2999999999999998</v>
      </c>
      <c r="CC144">
        <v>671.7</v>
      </c>
      <c r="CD144">
        <v>574.4</v>
      </c>
      <c r="CE144">
        <v>64.09</v>
      </c>
      <c r="CF144">
        <v>20.16</v>
      </c>
      <c r="CG144">
        <v>64.45</v>
      </c>
      <c r="CH144">
        <v>47.99</v>
      </c>
      <c r="CI144">
        <v>22.04</v>
      </c>
      <c r="CJ144">
        <v>13.81</v>
      </c>
      <c r="CK144">
        <v>140.71</v>
      </c>
      <c r="CL144">
        <v>63.11</v>
      </c>
      <c r="CM144">
        <v>31.17</v>
      </c>
      <c r="CN144">
        <v>18812</v>
      </c>
      <c r="CO144">
        <v>44821</v>
      </c>
      <c r="CP144" t="s">
        <v>1106</v>
      </c>
      <c r="CQ144">
        <v>29.86</v>
      </c>
      <c r="CR144">
        <v>-8.15</v>
      </c>
      <c r="CS144">
        <v>2.94</v>
      </c>
      <c r="CT144">
        <v>8.5500000000000007</v>
      </c>
      <c r="CU144">
        <v>0.8</v>
      </c>
      <c r="CV144">
        <v>2.91</v>
      </c>
      <c r="CW144" t="s">
        <v>1107</v>
      </c>
      <c r="CX144">
        <v>5.92</v>
      </c>
      <c r="CY144">
        <v>7.0000000000000007E-2</v>
      </c>
      <c r="CZ144">
        <v>4.54</v>
      </c>
      <c r="DA144">
        <v>2.04</v>
      </c>
      <c r="DB144">
        <v>13.19</v>
      </c>
      <c r="DC144" t="s">
        <v>1108</v>
      </c>
      <c r="DD144">
        <v>14.48</v>
      </c>
      <c r="DE144">
        <v>9.5399999999999991</v>
      </c>
      <c r="DF144">
        <v>7.14</v>
      </c>
      <c r="DG144">
        <v>3.75</v>
      </c>
      <c r="DH144">
        <v>38967</v>
      </c>
      <c r="DI144">
        <v>600803</v>
      </c>
      <c r="DJ144" t="s">
        <v>119</v>
      </c>
      <c r="DK144" t="s">
        <v>119</v>
      </c>
      <c r="DL144" t="s">
        <v>119</v>
      </c>
    </row>
    <row r="145" spans="1:116">
      <c r="A145" t="str">
        <f>"600817"</f>
        <v>600817</v>
      </c>
      <c r="B145" t="s">
        <v>1109</v>
      </c>
      <c r="C145">
        <v>1.71</v>
      </c>
      <c r="D145">
        <v>9.5</v>
      </c>
      <c r="E145">
        <v>0.16</v>
      </c>
      <c r="F145">
        <v>9.49</v>
      </c>
      <c r="G145">
        <v>9.5</v>
      </c>
      <c r="H145">
        <v>13841</v>
      </c>
      <c r="I145">
        <v>260</v>
      </c>
      <c r="J145">
        <v>0.21</v>
      </c>
      <c r="K145">
        <v>0.71</v>
      </c>
      <c r="L145">
        <v>9.3800000000000008</v>
      </c>
      <c r="M145">
        <v>9.5</v>
      </c>
      <c r="N145">
        <v>9.33</v>
      </c>
      <c r="O145">
        <v>9.34</v>
      </c>
      <c r="P145">
        <v>26.59</v>
      </c>
      <c r="Q145">
        <v>1307.8599999999999</v>
      </c>
      <c r="R145">
        <v>0.9</v>
      </c>
      <c r="S145" t="s">
        <v>476</v>
      </c>
      <c r="T145" t="s">
        <v>492</v>
      </c>
      <c r="U145">
        <v>1.82</v>
      </c>
      <c r="V145">
        <v>9.4499999999999993</v>
      </c>
      <c r="W145">
        <v>5829</v>
      </c>
      <c r="X145">
        <v>8012</v>
      </c>
      <c r="Y145">
        <v>0.73</v>
      </c>
      <c r="Z145">
        <v>52</v>
      </c>
      <c r="AA145">
        <v>575</v>
      </c>
      <c r="AB145" t="s">
        <v>119</v>
      </c>
      <c r="AC145">
        <v>2.06</v>
      </c>
      <c r="AD145">
        <v>0</v>
      </c>
      <c r="AE145" t="s">
        <v>119</v>
      </c>
      <c r="AF145" t="s">
        <v>119</v>
      </c>
      <c r="AG145">
        <v>1.95</v>
      </c>
      <c r="AH145" t="s">
        <v>1110</v>
      </c>
      <c r="AI145" t="s">
        <v>1111</v>
      </c>
      <c r="AJ145">
        <v>1.61</v>
      </c>
      <c r="AK145">
        <v>950</v>
      </c>
      <c r="AL145">
        <v>15</v>
      </c>
      <c r="AM145">
        <v>6.9999999999999999E-4</v>
      </c>
      <c r="AN145">
        <v>2</v>
      </c>
      <c r="AO145">
        <v>0.65</v>
      </c>
      <c r="AP145">
        <v>1.28</v>
      </c>
      <c r="AQ145">
        <v>-0.84</v>
      </c>
      <c r="AR145">
        <v>-18.39</v>
      </c>
      <c r="AS145">
        <v>11.5</v>
      </c>
      <c r="AT145">
        <v>5</v>
      </c>
      <c r="AU145">
        <v>0.9</v>
      </c>
      <c r="AV145" t="s">
        <v>1112</v>
      </c>
      <c r="AW145">
        <v>16.04</v>
      </c>
      <c r="AX145">
        <v>13.12</v>
      </c>
      <c r="AY145">
        <v>0.8</v>
      </c>
      <c r="AZ145" t="s">
        <v>141</v>
      </c>
      <c r="BA145">
        <v>13</v>
      </c>
      <c r="BB145">
        <v>9</v>
      </c>
      <c r="BC145">
        <v>1</v>
      </c>
      <c r="BD145">
        <v>0.43</v>
      </c>
      <c r="BE145">
        <v>1.71</v>
      </c>
      <c r="BF145">
        <v>-0.11</v>
      </c>
      <c r="BG145">
        <v>1.18</v>
      </c>
      <c r="BH145">
        <v>1.28</v>
      </c>
      <c r="BI145">
        <v>0</v>
      </c>
      <c r="BJ145">
        <v>1.82</v>
      </c>
      <c r="BK145">
        <v>20230825</v>
      </c>
      <c r="BL145">
        <v>19940128</v>
      </c>
      <c r="BM145">
        <v>5.42</v>
      </c>
      <c r="BN145" t="s">
        <v>119</v>
      </c>
      <c r="BO145" t="s">
        <v>119</v>
      </c>
      <c r="BP145">
        <v>43.33</v>
      </c>
      <c r="BQ145">
        <v>23.57</v>
      </c>
      <c r="BR145">
        <v>2.1</v>
      </c>
      <c r="BS145">
        <v>40.75</v>
      </c>
      <c r="BT145">
        <v>30.03</v>
      </c>
      <c r="BU145">
        <v>3.87</v>
      </c>
      <c r="BV145">
        <v>2.44</v>
      </c>
      <c r="BW145">
        <v>14.62</v>
      </c>
      <c r="BX145">
        <v>6.63</v>
      </c>
      <c r="BY145">
        <v>2.56</v>
      </c>
      <c r="BZ145">
        <v>8.86</v>
      </c>
      <c r="CA145">
        <v>0.49</v>
      </c>
      <c r="CB145">
        <v>10.3</v>
      </c>
      <c r="CC145">
        <v>13.65</v>
      </c>
      <c r="CD145">
        <v>10.44</v>
      </c>
      <c r="CE145">
        <v>1.22</v>
      </c>
      <c r="CF145">
        <v>0.16</v>
      </c>
      <c r="CG145">
        <v>1.26</v>
      </c>
      <c r="CH145">
        <v>1.1499999999999999</v>
      </c>
      <c r="CI145">
        <v>0.97</v>
      </c>
      <c r="CJ145">
        <v>0.47</v>
      </c>
      <c r="CK145">
        <v>5.57</v>
      </c>
      <c r="CL145">
        <v>1.59</v>
      </c>
      <c r="CM145">
        <v>-4.72</v>
      </c>
      <c r="CN145">
        <v>13598</v>
      </c>
      <c r="CO145">
        <v>11254</v>
      </c>
      <c r="CP145" t="s">
        <v>1113</v>
      </c>
      <c r="CQ145">
        <v>-42.08</v>
      </c>
      <c r="CR145">
        <v>-15.09</v>
      </c>
      <c r="CS145">
        <v>2.1800000000000002</v>
      </c>
      <c r="CT145">
        <v>32.450000000000003</v>
      </c>
      <c r="CU145">
        <v>3.77</v>
      </c>
      <c r="CV145">
        <v>4.03</v>
      </c>
      <c r="CW145" t="s">
        <v>344</v>
      </c>
      <c r="CX145">
        <v>4.3499999999999996</v>
      </c>
      <c r="CY145">
        <v>1.9</v>
      </c>
      <c r="CZ145">
        <v>1.03</v>
      </c>
      <c r="DA145">
        <v>0.28999999999999998</v>
      </c>
      <c r="DB145">
        <v>54.4</v>
      </c>
      <c r="DC145" t="s">
        <v>1114</v>
      </c>
      <c r="DD145">
        <v>23.53</v>
      </c>
      <c r="DE145">
        <v>8.94</v>
      </c>
      <c r="DF145">
        <v>8.43</v>
      </c>
      <c r="DG145">
        <v>0.71</v>
      </c>
      <c r="DH145">
        <v>9185</v>
      </c>
      <c r="DI145">
        <v>600817</v>
      </c>
      <c r="DJ145" t="s">
        <v>119</v>
      </c>
      <c r="DK145" t="s">
        <v>119</v>
      </c>
      <c r="DL145" t="s">
        <v>119</v>
      </c>
    </row>
    <row r="146" spans="1:116">
      <c r="A146" t="str">
        <f>"600820"</f>
        <v>600820</v>
      </c>
      <c r="B146" t="s">
        <v>1115</v>
      </c>
      <c r="C146">
        <v>0.34</v>
      </c>
      <c r="D146">
        <v>5.86</v>
      </c>
      <c r="E146">
        <v>0.02</v>
      </c>
      <c r="F146">
        <v>5.86</v>
      </c>
      <c r="G146">
        <v>5.87</v>
      </c>
      <c r="H146">
        <v>146833</v>
      </c>
      <c r="I146">
        <v>2807</v>
      </c>
      <c r="J146">
        <v>-0.33</v>
      </c>
      <c r="K146">
        <v>0.47</v>
      </c>
      <c r="L146">
        <v>5.86</v>
      </c>
      <c r="M146">
        <v>5.9</v>
      </c>
      <c r="N146">
        <v>5.81</v>
      </c>
      <c r="O146">
        <v>5.84</v>
      </c>
      <c r="P146">
        <v>11.9</v>
      </c>
      <c r="Q146">
        <v>8590.73</v>
      </c>
      <c r="R146">
        <v>1.07</v>
      </c>
      <c r="S146" t="s">
        <v>339</v>
      </c>
      <c r="T146" t="s">
        <v>610</v>
      </c>
      <c r="U146">
        <v>1.54</v>
      </c>
      <c r="V146">
        <v>5.85</v>
      </c>
      <c r="W146">
        <v>65613</v>
      </c>
      <c r="X146">
        <v>81220</v>
      </c>
      <c r="Y146">
        <v>0.81</v>
      </c>
      <c r="Z146">
        <v>3772</v>
      </c>
      <c r="AA146">
        <v>337</v>
      </c>
      <c r="AB146" t="s">
        <v>119</v>
      </c>
      <c r="AC146">
        <v>35.69</v>
      </c>
      <c r="AD146">
        <v>0</v>
      </c>
      <c r="AE146" t="s">
        <v>119</v>
      </c>
      <c r="AF146" t="s">
        <v>119</v>
      </c>
      <c r="AG146">
        <v>31.44</v>
      </c>
      <c r="AH146" t="s">
        <v>1116</v>
      </c>
      <c r="AI146" t="s">
        <v>1116</v>
      </c>
      <c r="AJ146">
        <v>0.24</v>
      </c>
      <c r="AK146">
        <v>3035</v>
      </c>
      <c r="AL146">
        <v>48</v>
      </c>
      <c r="AM146">
        <v>2.0000000000000001E-4</v>
      </c>
      <c r="AN146">
        <v>2</v>
      </c>
      <c r="AO146">
        <v>0.69</v>
      </c>
      <c r="AP146">
        <v>0.69</v>
      </c>
      <c r="AQ146">
        <v>0.17</v>
      </c>
      <c r="AR146">
        <v>2.27</v>
      </c>
      <c r="AS146">
        <v>17.2</v>
      </c>
      <c r="AT146">
        <v>0</v>
      </c>
      <c r="AU146">
        <v>0.75</v>
      </c>
      <c r="AV146" t="s">
        <v>1117</v>
      </c>
      <c r="AW146">
        <v>6.02</v>
      </c>
      <c r="AX146">
        <v>6.54</v>
      </c>
      <c r="AY146">
        <v>0.85</v>
      </c>
      <c r="AZ146" t="s">
        <v>141</v>
      </c>
      <c r="BA146">
        <v>4</v>
      </c>
      <c r="BB146">
        <v>14</v>
      </c>
      <c r="BC146">
        <v>10</v>
      </c>
      <c r="BD146">
        <v>0.34</v>
      </c>
      <c r="BE146">
        <v>1.03</v>
      </c>
      <c r="BF146">
        <v>-0.51</v>
      </c>
      <c r="BG146">
        <v>0.17</v>
      </c>
      <c r="BH146">
        <v>0</v>
      </c>
      <c r="BI146">
        <v>-0.68</v>
      </c>
      <c r="BJ146">
        <v>0.86</v>
      </c>
      <c r="BK146">
        <v>20230826</v>
      </c>
      <c r="BL146">
        <v>19940128</v>
      </c>
      <c r="BM146">
        <v>31.44</v>
      </c>
      <c r="BN146" t="s">
        <v>119</v>
      </c>
      <c r="BO146" t="s">
        <v>119</v>
      </c>
      <c r="BP146">
        <v>1492.65</v>
      </c>
      <c r="BQ146">
        <v>271.85000000000002</v>
      </c>
      <c r="BR146">
        <v>66.55</v>
      </c>
      <c r="BS146">
        <v>77.33</v>
      </c>
      <c r="BT146">
        <v>756.79</v>
      </c>
      <c r="BU146">
        <v>41.26</v>
      </c>
      <c r="BV146">
        <v>48.8</v>
      </c>
      <c r="BW146">
        <v>855.69</v>
      </c>
      <c r="BX146">
        <v>181.65</v>
      </c>
      <c r="BY146">
        <v>5.77</v>
      </c>
      <c r="BZ146">
        <v>193.42</v>
      </c>
      <c r="CA146">
        <v>94.45</v>
      </c>
      <c r="CB146">
        <v>66.599999999999994</v>
      </c>
      <c r="CC146">
        <v>233.83</v>
      </c>
      <c r="CD146">
        <v>206.43</v>
      </c>
      <c r="CE146">
        <v>12.46</v>
      </c>
      <c r="CF146">
        <v>13.24</v>
      </c>
      <c r="CG146">
        <v>12.53</v>
      </c>
      <c r="CH146">
        <v>8.49</v>
      </c>
      <c r="CI146">
        <v>7.74</v>
      </c>
      <c r="CJ146">
        <v>7.23</v>
      </c>
      <c r="CK146">
        <v>153.13</v>
      </c>
      <c r="CL146">
        <v>-5.19</v>
      </c>
      <c r="CM146">
        <v>-6.22</v>
      </c>
      <c r="CN146">
        <v>117664</v>
      </c>
      <c r="CO146">
        <v>16599</v>
      </c>
      <c r="CP146" t="s">
        <v>1118</v>
      </c>
      <c r="CQ146">
        <v>45.12</v>
      </c>
      <c r="CR146">
        <v>15.99</v>
      </c>
      <c r="CS146">
        <v>0.68</v>
      </c>
      <c r="CT146">
        <v>-35.49</v>
      </c>
      <c r="CU146">
        <v>0.79</v>
      </c>
      <c r="CV146">
        <v>6.34</v>
      </c>
      <c r="CW146" t="s">
        <v>489</v>
      </c>
      <c r="CX146">
        <v>8.65</v>
      </c>
      <c r="CY146">
        <v>2.12</v>
      </c>
      <c r="CZ146">
        <v>4.87</v>
      </c>
      <c r="DA146">
        <v>-0.17</v>
      </c>
      <c r="DB146">
        <v>18.21</v>
      </c>
      <c r="DC146" t="s">
        <v>1119</v>
      </c>
      <c r="DD146">
        <v>11.72</v>
      </c>
      <c r="DE146">
        <v>5.33</v>
      </c>
      <c r="DF146">
        <v>3.63</v>
      </c>
      <c r="DG146">
        <v>9.24</v>
      </c>
      <c r="DH146">
        <v>16974</v>
      </c>
      <c r="DI146">
        <v>600820</v>
      </c>
      <c r="DJ146" t="s">
        <v>119</v>
      </c>
      <c r="DK146" t="s">
        <v>119</v>
      </c>
      <c r="DL146" t="s">
        <v>119</v>
      </c>
    </row>
    <row r="147" spans="1:116">
      <c r="A147" t="str">
        <f>"600841"</f>
        <v>600841</v>
      </c>
      <c r="B147" t="s">
        <v>1120</v>
      </c>
      <c r="C147">
        <v>1.38</v>
      </c>
      <c r="D147">
        <v>5.89</v>
      </c>
      <c r="E147">
        <v>0.08</v>
      </c>
      <c r="F147">
        <v>5.89</v>
      </c>
      <c r="G147">
        <v>5.9</v>
      </c>
      <c r="H147">
        <v>33301</v>
      </c>
      <c r="I147">
        <v>490</v>
      </c>
      <c r="J147">
        <v>-0.33</v>
      </c>
      <c r="K147">
        <v>0.36</v>
      </c>
      <c r="L147">
        <v>5.82</v>
      </c>
      <c r="M147">
        <v>5.93</v>
      </c>
      <c r="N147">
        <v>5.81</v>
      </c>
      <c r="O147">
        <v>5.81</v>
      </c>
      <c r="P147" t="s">
        <v>119</v>
      </c>
      <c r="Q147">
        <v>1959.32</v>
      </c>
      <c r="R147">
        <v>0.83</v>
      </c>
      <c r="S147" t="s">
        <v>136</v>
      </c>
      <c r="T147" t="s">
        <v>610</v>
      </c>
      <c r="U147">
        <v>2.0699999999999998</v>
      </c>
      <c r="V147">
        <v>5.88</v>
      </c>
      <c r="W147">
        <v>13591</v>
      </c>
      <c r="X147">
        <v>19710</v>
      </c>
      <c r="Y147">
        <v>0.69</v>
      </c>
      <c r="Z147">
        <v>1088</v>
      </c>
      <c r="AA147">
        <v>70</v>
      </c>
      <c r="AB147" t="s">
        <v>119</v>
      </c>
      <c r="AC147">
        <v>12.11</v>
      </c>
      <c r="AD147">
        <v>0.01</v>
      </c>
      <c r="AE147" t="s">
        <v>119</v>
      </c>
      <c r="AF147" t="s">
        <v>119</v>
      </c>
      <c r="AG147">
        <v>9.1999999999999993</v>
      </c>
      <c r="AH147" t="s">
        <v>1121</v>
      </c>
      <c r="AI147" t="s">
        <v>1122</v>
      </c>
      <c r="AJ147">
        <v>1.28</v>
      </c>
      <c r="AK147">
        <v>1967</v>
      </c>
      <c r="AL147">
        <v>17</v>
      </c>
      <c r="AM147">
        <v>2.0000000000000001E-4</v>
      </c>
      <c r="AN147">
        <v>1</v>
      </c>
      <c r="AO147">
        <v>-0.85</v>
      </c>
      <c r="AP147">
        <v>-1.51</v>
      </c>
      <c r="AQ147">
        <v>1.9</v>
      </c>
      <c r="AR147">
        <v>-5.61</v>
      </c>
      <c r="AS147">
        <v>-2.96</v>
      </c>
      <c r="AT147">
        <v>0</v>
      </c>
      <c r="AU147">
        <v>1.02</v>
      </c>
      <c r="AV147" t="s">
        <v>1123</v>
      </c>
      <c r="AW147" t="s">
        <v>119</v>
      </c>
      <c r="AX147" t="s">
        <v>119</v>
      </c>
      <c r="AY147">
        <v>1.19</v>
      </c>
      <c r="AZ147" t="s">
        <v>198</v>
      </c>
      <c r="BA147">
        <v>11</v>
      </c>
      <c r="BB147">
        <v>5</v>
      </c>
      <c r="BC147">
        <v>13</v>
      </c>
      <c r="BD147">
        <v>0.17</v>
      </c>
      <c r="BE147">
        <v>2.0699999999999998</v>
      </c>
      <c r="BF147">
        <v>0</v>
      </c>
      <c r="BG147">
        <v>1.2</v>
      </c>
      <c r="BH147">
        <v>1.2</v>
      </c>
      <c r="BI147">
        <v>-0.67</v>
      </c>
      <c r="BJ147">
        <v>1.38</v>
      </c>
      <c r="BK147">
        <v>20230902</v>
      </c>
      <c r="BL147">
        <v>19940311</v>
      </c>
      <c r="BM147">
        <v>13.88</v>
      </c>
      <c r="BN147">
        <v>3.45</v>
      </c>
      <c r="BO147" t="s">
        <v>119</v>
      </c>
      <c r="BP147">
        <v>194.25</v>
      </c>
      <c r="BQ147">
        <v>70.41</v>
      </c>
      <c r="BR147" t="s">
        <v>119</v>
      </c>
      <c r="BS147">
        <v>63.75</v>
      </c>
      <c r="BT147">
        <v>140.52000000000001</v>
      </c>
      <c r="BU147">
        <v>15.2</v>
      </c>
      <c r="BV147">
        <v>7.11</v>
      </c>
      <c r="BW147">
        <v>95.63</v>
      </c>
      <c r="BX147">
        <v>56.94</v>
      </c>
      <c r="BY147">
        <v>16.059999999999999</v>
      </c>
      <c r="BZ147">
        <v>41.85</v>
      </c>
      <c r="CA147">
        <v>3.88</v>
      </c>
      <c r="CB147">
        <v>65.05</v>
      </c>
      <c r="CC147">
        <v>44.75</v>
      </c>
      <c r="CD147">
        <v>41.86</v>
      </c>
      <c r="CE147">
        <v>-9.24</v>
      </c>
      <c r="CF147">
        <v>0.36</v>
      </c>
      <c r="CG147">
        <v>-9.1999999999999993</v>
      </c>
      <c r="CH147">
        <v>-9.2200000000000006</v>
      </c>
      <c r="CI147">
        <v>-9.2200000000000006</v>
      </c>
      <c r="CJ147">
        <v>-9.74</v>
      </c>
      <c r="CK147">
        <v>-17.739999999999998</v>
      </c>
      <c r="CL147">
        <v>-7.02</v>
      </c>
      <c r="CM147">
        <v>-11.81</v>
      </c>
      <c r="CN147">
        <v>50725</v>
      </c>
      <c r="CO147">
        <v>13262</v>
      </c>
      <c r="CP147" t="s">
        <v>1124</v>
      </c>
      <c r="CQ147">
        <v>-300.22000000000003</v>
      </c>
      <c r="CR147">
        <v>-21.86</v>
      </c>
      <c r="CS147">
        <v>1.36</v>
      </c>
      <c r="CT147">
        <v>-11.65</v>
      </c>
      <c r="CU147">
        <v>1.83</v>
      </c>
      <c r="CV147">
        <v>0</v>
      </c>
      <c r="CW147" t="s">
        <v>1125</v>
      </c>
      <c r="CX147">
        <v>4.32</v>
      </c>
      <c r="CY147">
        <v>4.6900000000000004</v>
      </c>
      <c r="CZ147">
        <v>-1.28</v>
      </c>
      <c r="DA147">
        <v>-0.51</v>
      </c>
      <c r="DB147">
        <v>36.25</v>
      </c>
      <c r="DC147" t="s">
        <v>1126</v>
      </c>
      <c r="DD147">
        <v>6.45</v>
      </c>
      <c r="DE147">
        <v>-20.64</v>
      </c>
      <c r="DF147">
        <v>-20.61</v>
      </c>
      <c r="DG147">
        <v>1.83</v>
      </c>
      <c r="DH147">
        <v>5672</v>
      </c>
      <c r="DI147">
        <v>600841</v>
      </c>
      <c r="DJ147" t="s">
        <v>119</v>
      </c>
      <c r="DK147" t="s">
        <v>119</v>
      </c>
      <c r="DL147" t="s">
        <v>119</v>
      </c>
    </row>
    <row r="148" spans="1:116">
      <c r="A148" t="str">
        <f>"600848"</f>
        <v>600848</v>
      </c>
      <c r="B148" t="s">
        <v>1127</v>
      </c>
      <c r="C148">
        <v>0.8</v>
      </c>
      <c r="D148">
        <v>11.37</v>
      </c>
      <c r="E148">
        <v>0.09</v>
      </c>
      <c r="F148">
        <v>11.37</v>
      </c>
      <c r="G148">
        <v>11.38</v>
      </c>
      <c r="H148">
        <v>32416</v>
      </c>
      <c r="I148">
        <v>945</v>
      </c>
      <c r="J148">
        <v>-0.17</v>
      </c>
      <c r="K148">
        <v>0.14000000000000001</v>
      </c>
      <c r="L148">
        <v>11.29</v>
      </c>
      <c r="M148">
        <v>11.41</v>
      </c>
      <c r="N148">
        <v>11.28</v>
      </c>
      <c r="O148">
        <v>11.28</v>
      </c>
      <c r="P148">
        <v>26.24</v>
      </c>
      <c r="Q148">
        <v>3684.23</v>
      </c>
      <c r="R148">
        <v>0.81</v>
      </c>
      <c r="S148" t="s">
        <v>1128</v>
      </c>
      <c r="T148" t="s">
        <v>610</v>
      </c>
      <c r="U148">
        <v>1.1499999999999999</v>
      </c>
      <c r="V148">
        <v>11.37</v>
      </c>
      <c r="W148">
        <v>11629</v>
      </c>
      <c r="X148">
        <v>20787</v>
      </c>
      <c r="Y148">
        <v>0.56000000000000005</v>
      </c>
      <c r="Z148">
        <v>826</v>
      </c>
      <c r="AA148">
        <v>57</v>
      </c>
      <c r="AB148" t="s">
        <v>119</v>
      </c>
      <c r="AC148">
        <v>3.39</v>
      </c>
      <c r="AD148">
        <v>0</v>
      </c>
      <c r="AE148" t="s">
        <v>119</v>
      </c>
      <c r="AF148" t="s">
        <v>119</v>
      </c>
      <c r="AG148">
        <v>23.94</v>
      </c>
      <c r="AH148" t="s">
        <v>1129</v>
      </c>
      <c r="AI148" t="s">
        <v>1130</v>
      </c>
      <c r="AJ148">
        <v>0.7</v>
      </c>
      <c r="AK148">
        <v>1683</v>
      </c>
      <c r="AL148">
        <v>19</v>
      </c>
      <c r="AM148">
        <v>1E-4</v>
      </c>
      <c r="AN148">
        <v>1</v>
      </c>
      <c r="AO148">
        <v>-0.44</v>
      </c>
      <c r="AP148">
        <v>-0.18</v>
      </c>
      <c r="AQ148">
        <v>-4.29</v>
      </c>
      <c r="AR148">
        <v>-5.8</v>
      </c>
      <c r="AS148">
        <v>-2.98</v>
      </c>
      <c r="AT148">
        <v>0</v>
      </c>
      <c r="AU148">
        <v>0.42</v>
      </c>
      <c r="AV148" t="s">
        <v>1131</v>
      </c>
      <c r="AW148">
        <v>29.23</v>
      </c>
      <c r="AX148">
        <v>28.2</v>
      </c>
      <c r="AY148">
        <v>0.59</v>
      </c>
      <c r="AZ148" t="s">
        <v>256</v>
      </c>
      <c r="BA148">
        <v>4</v>
      </c>
      <c r="BB148">
        <v>4</v>
      </c>
      <c r="BC148">
        <v>4</v>
      </c>
      <c r="BD148">
        <v>0.09</v>
      </c>
      <c r="BE148">
        <v>1.1499999999999999</v>
      </c>
      <c r="BF148">
        <v>0</v>
      </c>
      <c r="BG148">
        <v>0.8</v>
      </c>
      <c r="BH148">
        <v>0.71</v>
      </c>
      <c r="BI148">
        <v>-0.35</v>
      </c>
      <c r="BJ148">
        <v>0.8</v>
      </c>
      <c r="BK148">
        <v>20230918</v>
      </c>
      <c r="BL148">
        <v>19940324</v>
      </c>
      <c r="BM148">
        <v>25.22</v>
      </c>
      <c r="BN148">
        <v>1.29</v>
      </c>
      <c r="BO148" t="s">
        <v>119</v>
      </c>
      <c r="BP148">
        <v>723.59</v>
      </c>
      <c r="BQ148">
        <v>170.55</v>
      </c>
      <c r="BR148">
        <v>104.57</v>
      </c>
      <c r="BS148">
        <v>61.98</v>
      </c>
      <c r="BT148">
        <v>427.87</v>
      </c>
      <c r="BU148">
        <v>4.93</v>
      </c>
      <c r="BV148">
        <v>0.06</v>
      </c>
      <c r="BW148">
        <v>271.52999999999997</v>
      </c>
      <c r="BX148">
        <v>74.58</v>
      </c>
      <c r="BY148">
        <v>338.86</v>
      </c>
      <c r="BZ148">
        <v>3.05</v>
      </c>
      <c r="CA148">
        <v>31.28</v>
      </c>
      <c r="CB148">
        <v>86.35</v>
      </c>
      <c r="CC148">
        <v>20.8</v>
      </c>
      <c r="CD148">
        <v>6.8</v>
      </c>
      <c r="CE148">
        <v>9.9700000000000006</v>
      </c>
      <c r="CF148">
        <v>0.72</v>
      </c>
      <c r="CG148">
        <v>10.01</v>
      </c>
      <c r="CH148">
        <v>7.48</v>
      </c>
      <c r="CI148">
        <v>5.46</v>
      </c>
      <c r="CJ148">
        <v>4.17</v>
      </c>
      <c r="CK148">
        <v>45.45</v>
      </c>
      <c r="CL148">
        <v>-29.72</v>
      </c>
      <c r="CM148">
        <v>18.149999999999999</v>
      </c>
      <c r="CN148">
        <v>62145</v>
      </c>
      <c r="CO148">
        <v>14422</v>
      </c>
      <c r="CP148" t="s">
        <v>1132</v>
      </c>
      <c r="CQ148">
        <v>-6.1</v>
      </c>
      <c r="CR148">
        <v>-38.020000000000003</v>
      </c>
      <c r="CS148">
        <v>1.68</v>
      </c>
      <c r="CT148">
        <v>-9.65</v>
      </c>
      <c r="CU148">
        <v>13.79</v>
      </c>
      <c r="CV148">
        <v>1.77</v>
      </c>
      <c r="CW148" t="s">
        <v>159</v>
      </c>
      <c r="CX148">
        <v>6.76</v>
      </c>
      <c r="CY148">
        <v>3.42</v>
      </c>
      <c r="CZ148">
        <v>1.8</v>
      </c>
      <c r="DA148">
        <v>-1.18</v>
      </c>
      <c r="DB148">
        <v>23.57</v>
      </c>
      <c r="DC148" t="s">
        <v>630</v>
      </c>
      <c r="DD148">
        <v>67.34</v>
      </c>
      <c r="DE148">
        <v>47.93</v>
      </c>
      <c r="DF148">
        <v>35.97</v>
      </c>
      <c r="DG148" t="s">
        <v>119</v>
      </c>
      <c r="DH148">
        <v>711</v>
      </c>
      <c r="DI148">
        <v>600848</v>
      </c>
      <c r="DJ148" t="s">
        <v>119</v>
      </c>
      <c r="DK148" t="s">
        <v>119</v>
      </c>
      <c r="DL148" t="s">
        <v>119</v>
      </c>
    </row>
    <row r="149" spans="1:116">
      <c r="A149" t="str">
        <f>"600860"</f>
        <v>600860</v>
      </c>
      <c r="B149" t="s">
        <v>1133</v>
      </c>
      <c r="C149">
        <v>-0.17</v>
      </c>
      <c r="D149">
        <v>12</v>
      </c>
      <c r="E149">
        <v>-0.02</v>
      </c>
      <c r="F149">
        <v>12</v>
      </c>
      <c r="G149">
        <v>12.01</v>
      </c>
      <c r="H149">
        <v>53898</v>
      </c>
      <c r="I149">
        <v>2685</v>
      </c>
      <c r="J149">
        <v>-0.16</v>
      </c>
      <c r="K149">
        <v>1.26</v>
      </c>
      <c r="L149">
        <v>12</v>
      </c>
      <c r="M149">
        <v>12.2</v>
      </c>
      <c r="N149">
        <v>12</v>
      </c>
      <c r="O149">
        <v>12.02</v>
      </c>
      <c r="P149" t="s">
        <v>119</v>
      </c>
      <c r="Q149">
        <v>6511.08</v>
      </c>
      <c r="R149">
        <v>0.86</v>
      </c>
      <c r="S149" t="s">
        <v>127</v>
      </c>
      <c r="T149" t="s">
        <v>291</v>
      </c>
      <c r="U149">
        <v>1.66</v>
      </c>
      <c r="V149">
        <v>12.08</v>
      </c>
      <c r="W149">
        <v>30329</v>
      </c>
      <c r="X149">
        <v>23569</v>
      </c>
      <c r="Y149">
        <v>1.29</v>
      </c>
      <c r="Z149">
        <v>475</v>
      </c>
      <c r="AA149">
        <v>69</v>
      </c>
      <c r="AB149" t="s">
        <v>119</v>
      </c>
      <c r="AC149">
        <v>15.84</v>
      </c>
      <c r="AD149">
        <v>0.01</v>
      </c>
      <c r="AE149" t="s">
        <v>119</v>
      </c>
      <c r="AF149" t="s">
        <v>119</v>
      </c>
      <c r="AG149">
        <v>4.28</v>
      </c>
      <c r="AH149" t="s">
        <v>1134</v>
      </c>
      <c r="AI149" t="s">
        <v>1135</v>
      </c>
      <c r="AJ149">
        <v>-0.27</v>
      </c>
      <c r="AK149">
        <v>1299</v>
      </c>
      <c r="AL149">
        <v>41</v>
      </c>
      <c r="AM149">
        <v>1E-3</v>
      </c>
      <c r="AN149">
        <v>-2</v>
      </c>
      <c r="AO149">
        <v>-0.25</v>
      </c>
      <c r="AP149">
        <v>0.25</v>
      </c>
      <c r="AQ149">
        <v>-8.74</v>
      </c>
      <c r="AR149">
        <v>-9.02</v>
      </c>
      <c r="AS149">
        <v>-13.23</v>
      </c>
      <c r="AT149">
        <v>7</v>
      </c>
      <c r="AU149">
        <v>2.95</v>
      </c>
      <c r="AV149" t="s">
        <v>1136</v>
      </c>
      <c r="AW149" t="s">
        <v>119</v>
      </c>
      <c r="AX149">
        <v>356.13</v>
      </c>
      <c r="AY149">
        <v>0.84</v>
      </c>
      <c r="AZ149" t="s">
        <v>207</v>
      </c>
      <c r="BA149">
        <v>7</v>
      </c>
      <c r="BB149">
        <v>2</v>
      </c>
      <c r="BC149">
        <v>9</v>
      </c>
      <c r="BD149">
        <v>-0.17</v>
      </c>
      <c r="BE149">
        <v>1.5</v>
      </c>
      <c r="BF149">
        <v>-0.17</v>
      </c>
      <c r="BG149">
        <v>0.5</v>
      </c>
      <c r="BH149">
        <v>0</v>
      </c>
      <c r="BI149">
        <v>-1.64</v>
      </c>
      <c r="BJ149">
        <v>0</v>
      </c>
      <c r="BK149">
        <v>20230817</v>
      </c>
      <c r="BL149">
        <v>19940506</v>
      </c>
      <c r="BM149">
        <v>5.42</v>
      </c>
      <c r="BN149" t="s">
        <v>119</v>
      </c>
      <c r="BO149">
        <v>1</v>
      </c>
      <c r="BP149">
        <v>27.31</v>
      </c>
      <c r="BQ149">
        <v>10.49</v>
      </c>
      <c r="BR149">
        <v>3.29</v>
      </c>
      <c r="BS149">
        <v>49.57</v>
      </c>
      <c r="BT149">
        <v>12.78</v>
      </c>
      <c r="BU149">
        <v>6.46</v>
      </c>
      <c r="BV149">
        <v>1.88</v>
      </c>
      <c r="BW149">
        <v>7.52</v>
      </c>
      <c r="BX149">
        <v>4.67</v>
      </c>
      <c r="BY149">
        <v>3.59</v>
      </c>
      <c r="BZ149">
        <v>3.49</v>
      </c>
      <c r="CA149">
        <v>0.75</v>
      </c>
      <c r="CB149">
        <v>11.51</v>
      </c>
      <c r="CC149">
        <v>6.26</v>
      </c>
      <c r="CD149">
        <v>5.46</v>
      </c>
      <c r="CE149">
        <v>-0.33</v>
      </c>
      <c r="CF149">
        <v>0.05</v>
      </c>
      <c r="CG149">
        <v>-0.32</v>
      </c>
      <c r="CH149">
        <v>-0.39</v>
      </c>
      <c r="CI149">
        <v>-0.3</v>
      </c>
      <c r="CJ149">
        <v>-0.32</v>
      </c>
      <c r="CK149">
        <v>-6.95</v>
      </c>
      <c r="CL149">
        <v>-0.06</v>
      </c>
      <c r="CM149">
        <v>1.4</v>
      </c>
      <c r="CN149">
        <v>53474</v>
      </c>
      <c r="CO149">
        <v>3412</v>
      </c>
      <c r="CP149" t="s">
        <v>1137</v>
      </c>
      <c r="CQ149">
        <v>-380.71</v>
      </c>
      <c r="CR149">
        <v>-1.83</v>
      </c>
      <c r="CS149">
        <v>6.2</v>
      </c>
      <c r="CT149">
        <v>-1006.26</v>
      </c>
      <c r="CU149">
        <v>10.4</v>
      </c>
      <c r="CV149">
        <v>0</v>
      </c>
      <c r="CW149" t="s">
        <v>908</v>
      </c>
      <c r="CX149">
        <v>1.93</v>
      </c>
      <c r="CY149">
        <v>2.12</v>
      </c>
      <c r="CZ149">
        <v>-1.28</v>
      </c>
      <c r="DA149">
        <v>-0.01</v>
      </c>
      <c r="DB149">
        <v>38.39</v>
      </c>
      <c r="DC149" t="s">
        <v>1138</v>
      </c>
      <c r="DD149">
        <v>12.76</v>
      </c>
      <c r="DE149">
        <v>-5.3</v>
      </c>
      <c r="DF149">
        <v>-6.19</v>
      </c>
      <c r="DG149">
        <v>0.28000000000000003</v>
      </c>
      <c r="DH149">
        <v>1374</v>
      </c>
      <c r="DI149">
        <v>600860</v>
      </c>
      <c r="DJ149" t="s">
        <v>119</v>
      </c>
      <c r="DK149" t="s">
        <v>119</v>
      </c>
      <c r="DL149" t="s">
        <v>119</v>
      </c>
    </row>
    <row r="150" spans="1:116">
      <c r="A150" t="str">
        <f>"600871"</f>
        <v>600871</v>
      </c>
      <c r="B150" t="s">
        <v>1139</v>
      </c>
      <c r="C150">
        <v>1.43</v>
      </c>
      <c r="D150">
        <v>2.13</v>
      </c>
      <c r="E150">
        <v>0.03</v>
      </c>
      <c r="F150">
        <v>2.13</v>
      </c>
      <c r="G150">
        <v>2.14</v>
      </c>
      <c r="H150">
        <v>402402</v>
      </c>
      <c r="I150">
        <v>20358</v>
      </c>
      <c r="J150">
        <v>0</v>
      </c>
      <c r="K150">
        <v>0.3</v>
      </c>
      <c r="L150">
        <v>2.13</v>
      </c>
      <c r="M150">
        <v>2.14</v>
      </c>
      <c r="N150">
        <v>2.11</v>
      </c>
      <c r="O150">
        <v>2.1</v>
      </c>
      <c r="P150">
        <v>62.04</v>
      </c>
      <c r="Q150">
        <v>8553.0300000000007</v>
      </c>
      <c r="R150">
        <v>1.08</v>
      </c>
      <c r="S150" t="s">
        <v>1140</v>
      </c>
      <c r="T150" t="s">
        <v>291</v>
      </c>
      <c r="U150">
        <v>1.43</v>
      </c>
      <c r="V150">
        <v>2.13</v>
      </c>
      <c r="W150">
        <v>177877</v>
      </c>
      <c r="X150">
        <v>224525</v>
      </c>
      <c r="Y150">
        <v>0.79</v>
      </c>
      <c r="Z150">
        <v>12372</v>
      </c>
      <c r="AA150">
        <v>68025</v>
      </c>
      <c r="AB150" t="s">
        <v>119</v>
      </c>
      <c r="AC150">
        <v>200.2</v>
      </c>
      <c r="AD150">
        <v>0.03</v>
      </c>
      <c r="AE150" t="s">
        <v>119</v>
      </c>
      <c r="AF150" t="s">
        <v>119</v>
      </c>
      <c r="AG150">
        <v>135.69</v>
      </c>
      <c r="AH150" t="s">
        <v>1141</v>
      </c>
      <c r="AI150" t="s">
        <v>1141</v>
      </c>
      <c r="AJ150">
        <v>1.33</v>
      </c>
      <c r="AK150">
        <v>2522</v>
      </c>
      <c r="AL150">
        <v>160</v>
      </c>
      <c r="AM150">
        <v>1E-4</v>
      </c>
      <c r="AN150">
        <v>2</v>
      </c>
      <c r="AO150">
        <v>0.48</v>
      </c>
      <c r="AP150">
        <v>1.43</v>
      </c>
      <c r="AQ150">
        <v>2.9</v>
      </c>
      <c r="AR150">
        <v>5.45</v>
      </c>
      <c r="AS150">
        <v>7.58</v>
      </c>
      <c r="AT150">
        <v>0</v>
      </c>
      <c r="AU150">
        <v>1.42</v>
      </c>
      <c r="AV150" t="s">
        <v>1142</v>
      </c>
      <c r="AW150">
        <v>68.33</v>
      </c>
      <c r="AX150">
        <v>85.96</v>
      </c>
      <c r="AY150">
        <v>0.97</v>
      </c>
      <c r="AZ150" t="s">
        <v>141</v>
      </c>
      <c r="BA150">
        <v>14</v>
      </c>
      <c r="BB150">
        <v>5</v>
      </c>
      <c r="BC150">
        <v>10</v>
      </c>
      <c r="BD150">
        <v>1.43</v>
      </c>
      <c r="BE150">
        <v>1.9</v>
      </c>
      <c r="BF150">
        <v>0.48</v>
      </c>
      <c r="BG150">
        <v>1.43</v>
      </c>
      <c r="BH150">
        <v>0</v>
      </c>
      <c r="BI150">
        <v>-0.47</v>
      </c>
      <c r="BJ150">
        <v>0.95</v>
      </c>
      <c r="BK150">
        <v>20230920</v>
      </c>
      <c r="BL150">
        <v>19950411</v>
      </c>
      <c r="BM150">
        <v>189.84</v>
      </c>
      <c r="BN150" t="s">
        <v>119</v>
      </c>
      <c r="BO150">
        <v>54.15</v>
      </c>
      <c r="BP150">
        <v>728.31</v>
      </c>
      <c r="BQ150">
        <v>80.790000000000006</v>
      </c>
      <c r="BR150" t="s">
        <v>119</v>
      </c>
      <c r="BS150">
        <v>88.91</v>
      </c>
      <c r="BT150">
        <v>407.63</v>
      </c>
      <c r="BU150">
        <v>234.45</v>
      </c>
      <c r="BV150">
        <v>4.13</v>
      </c>
      <c r="BW150">
        <v>635.79</v>
      </c>
      <c r="BX150">
        <v>18.329999999999998</v>
      </c>
      <c r="BY150">
        <v>18.53</v>
      </c>
      <c r="BZ150">
        <v>92.27</v>
      </c>
      <c r="CA150">
        <v>44.59</v>
      </c>
      <c r="CB150">
        <v>117.18</v>
      </c>
      <c r="CC150">
        <v>371.34</v>
      </c>
      <c r="CD150">
        <v>344.06</v>
      </c>
      <c r="CE150">
        <v>5.35</v>
      </c>
      <c r="CF150">
        <v>0.17</v>
      </c>
      <c r="CG150">
        <v>5.42</v>
      </c>
      <c r="CH150">
        <v>3.26</v>
      </c>
      <c r="CI150">
        <v>3.26</v>
      </c>
      <c r="CJ150">
        <v>2.85</v>
      </c>
      <c r="CK150">
        <v>-234.79</v>
      </c>
      <c r="CL150">
        <v>4.22</v>
      </c>
      <c r="CM150">
        <v>-1.1200000000000001</v>
      </c>
      <c r="CN150">
        <v>110000</v>
      </c>
      <c r="CO150">
        <v>25832</v>
      </c>
      <c r="CP150" t="s">
        <v>358</v>
      </c>
      <c r="CQ150">
        <v>57.97</v>
      </c>
      <c r="CR150">
        <v>12.02</v>
      </c>
      <c r="CS150">
        <v>5</v>
      </c>
      <c r="CT150">
        <v>95.91</v>
      </c>
      <c r="CU150">
        <v>1.0900000000000001</v>
      </c>
      <c r="CV150">
        <v>0</v>
      </c>
      <c r="CW150" t="s">
        <v>465</v>
      </c>
      <c r="CX150">
        <v>0.43</v>
      </c>
      <c r="CY150">
        <v>0.62</v>
      </c>
      <c r="CZ150">
        <v>-1.24</v>
      </c>
      <c r="DA150">
        <v>0.02</v>
      </c>
      <c r="DB150">
        <v>11.09</v>
      </c>
      <c r="DC150" t="s">
        <v>1143</v>
      </c>
      <c r="DD150">
        <v>7.34</v>
      </c>
      <c r="DE150">
        <v>1.44</v>
      </c>
      <c r="DF150">
        <v>0.88</v>
      </c>
      <c r="DG150">
        <v>8.15</v>
      </c>
      <c r="DH150">
        <v>66792</v>
      </c>
      <c r="DI150">
        <v>600871</v>
      </c>
      <c r="DJ150" t="s">
        <v>119</v>
      </c>
      <c r="DK150" t="s">
        <v>119</v>
      </c>
      <c r="DL150" t="s">
        <v>119</v>
      </c>
    </row>
    <row r="151" spans="1:116">
      <c r="A151" t="str">
        <f>"600875"</f>
        <v>600875</v>
      </c>
      <c r="B151" t="s">
        <v>1144</v>
      </c>
      <c r="C151">
        <v>0.57999999999999996</v>
      </c>
      <c r="D151">
        <v>15.64</v>
      </c>
      <c r="E151">
        <v>0.09</v>
      </c>
      <c r="F151">
        <v>15.63</v>
      </c>
      <c r="G151">
        <v>15.64</v>
      </c>
      <c r="H151">
        <v>126318</v>
      </c>
      <c r="I151">
        <v>1741</v>
      </c>
      <c r="J151">
        <v>0.13</v>
      </c>
      <c r="K151">
        <v>0.63</v>
      </c>
      <c r="L151">
        <v>15.57</v>
      </c>
      <c r="M151">
        <v>15.82</v>
      </c>
      <c r="N151">
        <v>15.57</v>
      </c>
      <c r="O151">
        <v>15.55</v>
      </c>
      <c r="P151">
        <v>12.18</v>
      </c>
      <c r="Q151">
        <v>19791.060000000001</v>
      </c>
      <c r="R151">
        <v>0.9</v>
      </c>
      <c r="S151" t="s">
        <v>399</v>
      </c>
      <c r="T151" t="s">
        <v>446</v>
      </c>
      <c r="U151">
        <v>1.61</v>
      </c>
      <c r="V151">
        <v>15.67</v>
      </c>
      <c r="W151">
        <v>58249</v>
      </c>
      <c r="X151">
        <v>68069</v>
      </c>
      <c r="Y151">
        <v>0.86</v>
      </c>
      <c r="Z151">
        <v>219</v>
      </c>
      <c r="AA151">
        <v>347</v>
      </c>
      <c r="AB151" t="s">
        <v>119</v>
      </c>
      <c r="AC151">
        <v>30.67</v>
      </c>
      <c r="AD151">
        <v>0</v>
      </c>
      <c r="AE151" t="s">
        <v>119</v>
      </c>
      <c r="AF151" t="s">
        <v>119</v>
      </c>
      <c r="AG151">
        <v>20.149999999999999</v>
      </c>
      <c r="AH151" t="s">
        <v>1145</v>
      </c>
      <c r="AI151" t="s">
        <v>1146</v>
      </c>
      <c r="AJ151">
        <v>0.48</v>
      </c>
      <c r="AK151">
        <v>3541</v>
      </c>
      <c r="AL151">
        <v>36</v>
      </c>
      <c r="AM151">
        <v>2.0000000000000001E-4</v>
      </c>
      <c r="AN151">
        <v>2</v>
      </c>
      <c r="AO151">
        <v>0.65</v>
      </c>
      <c r="AP151">
        <v>0.84</v>
      </c>
      <c r="AQ151">
        <v>-6.79</v>
      </c>
      <c r="AR151">
        <v>-16.14</v>
      </c>
      <c r="AS151">
        <v>-24.37</v>
      </c>
      <c r="AT151">
        <v>1</v>
      </c>
      <c r="AU151">
        <v>1.21</v>
      </c>
      <c r="AV151" t="s">
        <v>1147</v>
      </c>
      <c r="AW151">
        <v>15.73</v>
      </c>
      <c r="AX151">
        <v>16.989999999999998</v>
      </c>
      <c r="AY151">
        <v>0.66</v>
      </c>
      <c r="AZ151" t="s">
        <v>207</v>
      </c>
      <c r="BA151">
        <v>9</v>
      </c>
      <c r="BB151">
        <v>4</v>
      </c>
      <c r="BC151">
        <v>1</v>
      </c>
      <c r="BD151">
        <v>0.13</v>
      </c>
      <c r="BE151">
        <v>1.74</v>
      </c>
      <c r="BF151">
        <v>0.13</v>
      </c>
      <c r="BG151">
        <v>0.77</v>
      </c>
      <c r="BH151">
        <v>0.45</v>
      </c>
      <c r="BI151">
        <v>-1.1399999999999999</v>
      </c>
      <c r="BJ151">
        <v>0.45</v>
      </c>
      <c r="BK151">
        <v>20230918</v>
      </c>
      <c r="BL151">
        <v>19951010</v>
      </c>
      <c r="BM151">
        <v>31.19</v>
      </c>
      <c r="BN151" t="s">
        <v>119</v>
      </c>
      <c r="BO151">
        <v>3.4</v>
      </c>
      <c r="BP151">
        <v>1264.73</v>
      </c>
      <c r="BQ151">
        <v>358.26</v>
      </c>
      <c r="BR151">
        <v>39.71</v>
      </c>
      <c r="BS151">
        <v>68.53</v>
      </c>
      <c r="BT151">
        <v>812.73</v>
      </c>
      <c r="BU151">
        <v>48.81</v>
      </c>
      <c r="BV151">
        <v>17.64</v>
      </c>
      <c r="BW151">
        <v>775.98</v>
      </c>
      <c r="BX151">
        <v>184.19</v>
      </c>
      <c r="BY151">
        <v>190.09</v>
      </c>
      <c r="BZ151">
        <v>134.4</v>
      </c>
      <c r="CA151">
        <v>334.99</v>
      </c>
      <c r="CB151">
        <v>115.7</v>
      </c>
      <c r="CC151">
        <v>293.45999999999998</v>
      </c>
      <c r="CD151">
        <v>242.31</v>
      </c>
      <c r="CE151">
        <v>23.3</v>
      </c>
      <c r="CF151">
        <v>1.78</v>
      </c>
      <c r="CG151">
        <v>23.27</v>
      </c>
      <c r="CH151">
        <v>20.96</v>
      </c>
      <c r="CI151">
        <v>20.02</v>
      </c>
      <c r="CJ151">
        <v>18.190000000000001</v>
      </c>
      <c r="CK151">
        <v>199.57</v>
      </c>
      <c r="CL151">
        <v>-22.12</v>
      </c>
      <c r="CM151">
        <v>26.13</v>
      </c>
      <c r="CN151">
        <v>100653</v>
      </c>
      <c r="CO151">
        <v>10344</v>
      </c>
      <c r="CP151" t="s">
        <v>1148</v>
      </c>
      <c r="CQ151">
        <v>12.85</v>
      </c>
      <c r="CR151">
        <v>7.4</v>
      </c>
      <c r="CS151">
        <v>1.36</v>
      </c>
      <c r="CT151">
        <v>-22.05</v>
      </c>
      <c r="CU151">
        <v>1.66</v>
      </c>
      <c r="CV151">
        <v>2.15</v>
      </c>
      <c r="CW151" t="s">
        <v>1149</v>
      </c>
      <c r="CX151">
        <v>11.49</v>
      </c>
      <c r="CY151">
        <v>3.71</v>
      </c>
      <c r="CZ151">
        <v>6.4</v>
      </c>
      <c r="DA151">
        <v>-0.71</v>
      </c>
      <c r="DB151">
        <v>28.33</v>
      </c>
      <c r="DC151" t="s">
        <v>1150</v>
      </c>
      <c r="DD151">
        <v>17.43</v>
      </c>
      <c r="DE151">
        <v>7.94</v>
      </c>
      <c r="DF151">
        <v>7.14</v>
      </c>
      <c r="DG151">
        <v>10.71</v>
      </c>
      <c r="DH151">
        <v>17463</v>
      </c>
      <c r="DI151">
        <v>600875</v>
      </c>
      <c r="DJ151" t="s">
        <v>119</v>
      </c>
      <c r="DK151" t="s">
        <v>119</v>
      </c>
      <c r="DL151" t="s">
        <v>119</v>
      </c>
    </row>
    <row r="152" spans="1:116">
      <c r="A152" t="str">
        <f>"600903"</f>
        <v>600903</v>
      </c>
      <c r="B152" t="s">
        <v>1151</v>
      </c>
      <c r="C152">
        <v>1.68</v>
      </c>
      <c r="D152">
        <v>8.49</v>
      </c>
      <c r="E152">
        <v>0.14000000000000001</v>
      </c>
      <c r="F152">
        <v>8.49</v>
      </c>
      <c r="G152">
        <v>8.5</v>
      </c>
      <c r="H152">
        <v>83230</v>
      </c>
      <c r="I152">
        <v>1009</v>
      </c>
      <c r="J152">
        <v>0</v>
      </c>
      <c r="K152">
        <v>0.72</v>
      </c>
      <c r="L152">
        <v>8.4499999999999993</v>
      </c>
      <c r="M152">
        <v>8.51</v>
      </c>
      <c r="N152">
        <v>8.3699999999999992</v>
      </c>
      <c r="O152">
        <v>8.35</v>
      </c>
      <c r="P152">
        <v>33.76</v>
      </c>
      <c r="Q152">
        <v>7045.05</v>
      </c>
      <c r="R152">
        <v>1.54</v>
      </c>
      <c r="S152" t="s">
        <v>618</v>
      </c>
      <c r="T152" t="s">
        <v>1152</v>
      </c>
      <c r="U152">
        <v>1.68</v>
      </c>
      <c r="V152">
        <v>8.4600000000000009</v>
      </c>
      <c r="W152">
        <v>31275</v>
      </c>
      <c r="X152">
        <v>51955</v>
      </c>
      <c r="Y152">
        <v>0.6</v>
      </c>
      <c r="Z152">
        <v>347</v>
      </c>
      <c r="AA152">
        <v>2253</v>
      </c>
      <c r="AB152" t="s">
        <v>119</v>
      </c>
      <c r="AC152">
        <v>55.77</v>
      </c>
      <c r="AD152">
        <v>0.03</v>
      </c>
      <c r="AE152" t="s">
        <v>119</v>
      </c>
      <c r="AF152" t="s">
        <v>119</v>
      </c>
      <c r="AG152">
        <v>11.5</v>
      </c>
      <c r="AH152" t="s">
        <v>1153</v>
      </c>
      <c r="AI152" t="s">
        <v>1153</v>
      </c>
      <c r="AJ152">
        <v>1.57</v>
      </c>
      <c r="AK152">
        <v>2059</v>
      </c>
      <c r="AL152">
        <v>40</v>
      </c>
      <c r="AM152">
        <v>4.0000000000000002E-4</v>
      </c>
      <c r="AN152">
        <v>5</v>
      </c>
      <c r="AO152">
        <v>0.36</v>
      </c>
      <c r="AP152">
        <v>2.17</v>
      </c>
      <c r="AQ152">
        <v>1.68</v>
      </c>
      <c r="AR152">
        <v>-2.41</v>
      </c>
      <c r="AS152">
        <v>9.5500000000000007</v>
      </c>
      <c r="AT152">
        <v>2</v>
      </c>
      <c r="AU152">
        <v>3.56</v>
      </c>
      <c r="AV152" t="s">
        <v>1154</v>
      </c>
      <c r="AW152">
        <v>37.86</v>
      </c>
      <c r="AX152">
        <v>376.56</v>
      </c>
      <c r="AY152">
        <v>0.54</v>
      </c>
      <c r="AZ152" t="s">
        <v>165</v>
      </c>
      <c r="BA152">
        <v>9</v>
      </c>
      <c r="BB152">
        <v>14</v>
      </c>
      <c r="BC152">
        <v>3</v>
      </c>
      <c r="BD152">
        <v>1.2</v>
      </c>
      <c r="BE152">
        <v>1.92</v>
      </c>
      <c r="BF152">
        <v>0.24</v>
      </c>
      <c r="BG152">
        <v>1.32</v>
      </c>
      <c r="BH152">
        <v>0.47</v>
      </c>
      <c r="BI152">
        <v>-0.24</v>
      </c>
      <c r="BJ152">
        <v>1.43</v>
      </c>
      <c r="BK152">
        <v>20230829</v>
      </c>
      <c r="BL152">
        <v>20171107</v>
      </c>
      <c r="BM152">
        <v>11.5</v>
      </c>
      <c r="BN152" t="s">
        <v>119</v>
      </c>
      <c r="BO152" t="s">
        <v>119</v>
      </c>
      <c r="BP152">
        <v>101.79</v>
      </c>
      <c r="BQ152">
        <v>31.65</v>
      </c>
      <c r="BR152">
        <v>8.02</v>
      </c>
      <c r="BS152">
        <v>61.03</v>
      </c>
      <c r="BT152">
        <v>23.48</v>
      </c>
      <c r="BU152">
        <v>49.86</v>
      </c>
      <c r="BV152">
        <v>5.39</v>
      </c>
      <c r="BW152">
        <v>44.76</v>
      </c>
      <c r="BX152">
        <v>8.39</v>
      </c>
      <c r="BY152">
        <v>4.33</v>
      </c>
      <c r="BZ152">
        <v>7.6</v>
      </c>
      <c r="CA152">
        <v>6</v>
      </c>
      <c r="CB152">
        <v>2.63</v>
      </c>
      <c r="CC152">
        <v>32.58</v>
      </c>
      <c r="CD152">
        <v>26.99</v>
      </c>
      <c r="CE152">
        <v>2.34</v>
      </c>
      <c r="CF152">
        <v>0.14000000000000001</v>
      </c>
      <c r="CG152">
        <v>2.36</v>
      </c>
      <c r="CH152">
        <v>1.9</v>
      </c>
      <c r="CI152">
        <v>1.45</v>
      </c>
      <c r="CJ152">
        <v>1.37</v>
      </c>
      <c r="CK152">
        <v>14.3</v>
      </c>
      <c r="CL152">
        <v>6.18</v>
      </c>
      <c r="CM152">
        <v>-1.3</v>
      </c>
      <c r="CN152">
        <v>54631</v>
      </c>
      <c r="CO152">
        <v>4284</v>
      </c>
      <c r="CP152" t="s">
        <v>551</v>
      </c>
      <c r="CQ152">
        <v>273.20999999999998</v>
      </c>
      <c r="CR152">
        <v>4.0599999999999996</v>
      </c>
      <c r="CS152">
        <v>3.25</v>
      </c>
      <c r="CT152">
        <v>15.79</v>
      </c>
      <c r="CU152">
        <v>3</v>
      </c>
      <c r="CV152">
        <v>0</v>
      </c>
      <c r="CW152" t="s">
        <v>515</v>
      </c>
      <c r="CX152">
        <v>2.61</v>
      </c>
      <c r="CY152">
        <v>0.23</v>
      </c>
      <c r="CZ152">
        <v>1.24</v>
      </c>
      <c r="DA152">
        <v>0.54</v>
      </c>
      <c r="DB152">
        <v>31.09</v>
      </c>
      <c r="DC152" t="s">
        <v>1155</v>
      </c>
      <c r="DD152">
        <v>17.149999999999999</v>
      </c>
      <c r="DE152">
        <v>7.19</v>
      </c>
      <c r="DF152">
        <v>5.82</v>
      </c>
      <c r="DG152">
        <v>0</v>
      </c>
      <c r="DH152">
        <v>3869</v>
      </c>
      <c r="DI152">
        <v>600903</v>
      </c>
      <c r="DJ152" t="s">
        <v>119</v>
      </c>
      <c r="DK152" t="s">
        <v>119</v>
      </c>
      <c r="DL152" t="s">
        <v>119</v>
      </c>
    </row>
    <row r="153" spans="1:116">
      <c r="A153" t="str">
        <f>"600917"</f>
        <v>600917</v>
      </c>
      <c r="B153" t="s">
        <v>1156</v>
      </c>
      <c r="C153">
        <v>0.28999999999999998</v>
      </c>
      <c r="D153">
        <v>6.87</v>
      </c>
      <c r="E153">
        <v>0.02</v>
      </c>
      <c r="F153">
        <v>6.86</v>
      </c>
      <c r="G153">
        <v>6.87</v>
      </c>
      <c r="H153">
        <v>16425</v>
      </c>
      <c r="I153">
        <v>601</v>
      </c>
      <c r="J153">
        <v>-0.14000000000000001</v>
      </c>
      <c r="K153">
        <v>0.11</v>
      </c>
      <c r="L153">
        <v>6.85</v>
      </c>
      <c r="M153">
        <v>6.9</v>
      </c>
      <c r="N153">
        <v>6.84</v>
      </c>
      <c r="O153">
        <v>6.85</v>
      </c>
      <c r="P153">
        <v>32.35</v>
      </c>
      <c r="Q153">
        <v>1128.6600000000001</v>
      </c>
      <c r="R153">
        <v>0.68</v>
      </c>
      <c r="S153" t="s">
        <v>618</v>
      </c>
      <c r="T153" t="s">
        <v>171</v>
      </c>
      <c r="U153">
        <v>0.88</v>
      </c>
      <c r="V153">
        <v>6.87</v>
      </c>
      <c r="W153">
        <v>8342</v>
      </c>
      <c r="X153">
        <v>8083</v>
      </c>
      <c r="Y153">
        <v>1.03</v>
      </c>
      <c r="Z153">
        <v>466</v>
      </c>
      <c r="AA153">
        <v>59</v>
      </c>
      <c r="AB153" t="s">
        <v>119</v>
      </c>
      <c r="AC153">
        <v>0.75</v>
      </c>
      <c r="AD153">
        <v>0</v>
      </c>
      <c r="AE153" t="s">
        <v>119</v>
      </c>
      <c r="AF153" t="s">
        <v>119</v>
      </c>
      <c r="AG153">
        <v>15.61</v>
      </c>
      <c r="AH153" t="s">
        <v>1157</v>
      </c>
      <c r="AI153" t="s">
        <v>1158</v>
      </c>
      <c r="AJ153">
        <v>0.19</v>
      </c>
      <c r="AK153">
        <v>793</v>
      </c>
      <c r="AL153">
        <v>21</v>
      </c>
      <c r="AM153">
        <v>1E-4</v>
      </c>
      <c r="AN153">
        <v>1</v>
      </c>
      <c r="AO153">
        <v>0</v>
      </c>
      <c r="AP153">
        <v>0</v>
      </c>
      <c r="AQ153">
        <v>-0.86</v>
      </c>
      <c r="AR153">
        <v>1.63</v>
      </c>
      <c r="AS153">
        <v>-12.26</v>
      </c>
      <c r="AT153">
        <v>0</v>
      </c>
      <c r="AU153">
        <v>0.36</v>
      </c>
      <c r="AV153" t="s">
        <v>1159</v>
      </c>
      <c r="AW153">
        <v>32.770000000000003</v>
      </c>
      <c r="AX153">
        <v>26.8</v>
      </c>
      <c r="AY153">
        <v>0.6</v>
      </c>
      <c r="AZ153" t="s">
        <v>141</v>
      </c>
      <c r="BA153">
        <v>1</v>
      </c>
      <c r="BB153">
        <v>7</v>
      </c>
      <c r="BC153">
        <v>9</v>
      </c>
      <c r="BD153">
        <v>0</v>
      </c>
      <c r="BE153">
        <v>0.73</v>
      </c>
      <c r="BF153">
        <v>-0.15</v>
      </c>
      <c r="BG153">
        <v>0.28999999999999998</v>
      </c>
      <c r="BH153">
        <v>0.28999999999999998</v>
      </c>
      <c r="BI153">
        <v>-0.43</v>
      </c>
      <c r="BJ153">
        <v>0.44</v>
      </c>
      <c r="BK153">
        <v>20230831</v>
      </c>
      <c r="BL153">
        <v>20140930</v>
      </c>
      <c r="BM153">
        <v>15.71</v>
      </c>
      <c r="BN153" t="s">
        <v>119</v>
      </c>
      <c r="BO153" t="s">
        <v>119</v>
      </c>
      <c r="BP153">
        <v>102.25</v>
      </c>
      <c r="BQ153">
        <v>49.51</v>
      </c>
      <c r="BR153">
        <v>4.91</v>
      </c>
      <c r="BS153">
        <v>46.78</v>
      </c>
      <c r="BT153">
        <v>24.98</v>
      </c>
      <c r="BU153">
        <v>46.35</v>
      </c>
      <c r="BV153">
        <v>3.76</v>
      </c>
      <c r="BW153">
        <v>32.29</v>
      </c>
      <c r="BX153">
        <v>11.76</v>
      </c>
      <c r="BY153">
        <v>0.91</v>
      </c>
      <c r="BZ153">
        <v>4.41</v>
      </c>
      <c r="CA153">
        <v>15.86</v>
      </c>
      <c r="CB153">
        <v>10.73</v>
      </c>
      <c r="CC153">
        <v>49.68</v>
      </c>
      <c r="CD153">
        <v>46.02</v>
      </c>
      <c r="CE153">
        <v>1.86</v>
      </c>
      <c r="CF153">
        <v>0.44</v>
      </c>
      <c r="CG153">
        <v>2.0499999999999998</v>
      </c>
      <c r="CH153">
        <v>1.71</v>
      </c>
      <c r="CI153">
        <v>1.67</v>
      </c>
      <c r="CJ153">
        <v>1.38</v>
      </c>
      <c r="CK153">
        <v>19.07</v>
      </c>
      <c r="CL153">
        <v>3.5</v>
      </c>
      <c r="CM153">
        <v>-4.2699999999999996</v>
      </c>
      <c r="CN153">
        <v>31025</v>
      </c>
      <c r="CO153">
        <v>14765</v>
      </c>
      <c r="CP153" t="s">
        <v>1160</v>
      </c>
      <c r="CQ153">
        <v>-30.52</v>
      </c>
      <c r="CR153">
        <v>14.61</v>
      </c>
      <c r="CS153">
        <v>2.1800000000000002</v>
      </c>
      <c r="CT153">
        <v>30.86</v>
      </c>
      <c r="CU153">
        <v>2.17</v>
      </c>
      <c r="CV153">
        <v>1.88</v>
      </c>
      <c r="CW153" t="s">
        <v>854</v>
      </c>
      <c r="CX153">
        <v>3.15</v>
      </c>
      <c r="CY153">
        <v>0.68</v>
      </c>
      <c r="CZ153">
        <v>1.21</v>
      </c>
      <c r="DA153">
        <v>0.22</v>
      </c>
      <c r="DB153">
        <v>48.42</v>
      </c>
      <c r="DC153" t="s">
        <v>1161</v>
      </c>
      <c r="DD153">
        <v>7.37</v>
      </c>
      <c r="DE153">
        <v>3.74</v>
      </c>
      <c r="DF153">
        <v>3.44</v>
      </c>
      <c r="DG153">
        <v>0.02</v>
      </c>
      <c r="DH153">
        <v>3818</v>
      </c>
      <c r="DI153">
        <v>600917</v>
      </c>
      <c r="DJ153" t="s">
        <v>119</v>
      </c>
      <c r="DK153" t="s">
        <v>119</v>
      </c>
      <c r="DL153" t="s">
        <v>119</v>
      </c>
    </row>
    <row r="154" spans="1:116">
      <c r="A154" t="str">
        <f>"600956"</f>
        <v>600956</v>
      </c>
      <c r="B154" t="s">
        <v>1162</v>
      </c>
      <c r="C154">
        <v>1.1100000000000001</v>
      </c>
      <c r="D154">
        <v>8.2100000000000009</v>
      </c>
      <c r="E154">
        <v>0.09</v>
      </c>
      <c r="F154">
        <v>8.2100000000000009</v>
      </c>
      <c r="G154">
        <v>8.2200000000000006</v>
      </c>
      <c r="H154">
        <v>31863</v>
      </c>
      <c r="I154">
        <v>326</v>
      </c>
      <c r="J154">
        <v>-0.11</v>
      </c>
      <c r="K154">
        <v>0.15</v>
      </c>
      <c r="L154">
        <v>8.16</v>
      </c>
      <c r="M154">
        <v>8.24</v>
      </c>
      <c r="N154">
        <v>8.1300000000000008</v>
      </c>
      <c r="O154">
        <v>8.1199999999999992</v>
      </c>
      <c r="P154">
        <v>11.95</v>
      </c>
      <c r="Q154">
        <v>2609.9499999999998</v>
      </c>
      <c r="R154">
        <v>1.03</v>
      </c>
      <c r="S154" t="s">
        <v>618</v>
      </c>
      <c r="T154" t="s">
        <v>194</v>
      </c>
      <c r="U154">
        <v>1.35</v>
      </c>
      <c r="V154">
        <v>8.19</v>
      </c>
      <c r="W154">
        <v>15396</v>
      </c>
      <c r="X154">
        <v>16467</v>
      </c>
      <c r="Y154">
        <v>0.93</v>
      </c>
      <c r="Z154">
        <v>455</v>
      </c>
      <c r="AA154">
        <v>855</v>
      </c>
      <c r="AB154" t="s">
        <v>119</v>
      </c>
      <c r="AC154">
        <v>9.7100000000000009</v>
      </c>
      <c r="AD154">
        <v>0</v>
      </c>
      <c r="AE154" t="s">
        <v>119</v>
      </c>
      <c r="AF154" t="s">
        <v>119</v>
      </c>
      <c r="AG154">
        <v>21.65</v>
      </c>
      <c r="AH154" t="s">
        <v>1163</v>
      </c>
      <c r="AI154" t="s">
        <v>1164</v>
      </c>
      <c r="AJ154">
        <v>1.01</v>
      </c>
      <c r="AK154">
        <v>1658</v>
      </c>
      <c r="AL154">
        <v>19</v>
      </c>
      <c r="AM154">
        <v>1E-4</v>
      </c>
      <c r="AN154">
        <v>1</v>
      </c>
      <c r="AO154">
        <v>-0.61</v>
      </c>
      <c r="AP154">
        <v>0.12</v>
      </c>
      <c r="AQ154">
        <v>-0.37</v>
      </c>
      <c r="AR154">
        <v>-6.71</v>
      </c>
      <c r="AS154">
        <v>-13.12</v>
      </c>
      <c r="AT154">
        <v>0</v>
      </c>
      <c r="AU154">
        <v>1.1000000000000001</v>
      </c>
      <c r="AV154" t="s">
        <v>1165</v>
      </c>
      <c r="AW154">
        <v>16.059999999999999</v>
      </c>
      <c r="AX154">
        <v>14.82</v>
      </c>
      <c r="AY154">
        <v>0.59</v>
      </c>
      <c r="AZ154" t="s">
        <v>122</v>
      </c>
      <c r="BA154">
        <v>9</v>
      </c>
      <c r="BB154">
        <v>9</v>
      </c>
      <c r="BC154">
        <v>13</v>
      </c>
      <c r="BD154">
        <v>0.49</v>
      </c>
      <c r="BE154">
        <v>1.48</v>
      </c>
      <c r="BF154">
        <v>0.12</v>
      </c>
      <c r="BG154">
        <v>0.86</v>
      </c>
      <c r="BH154">
        <v>0.61</v>
      </c>
      <c r="BI154">
        <v>-0.36</v>
      </c>
      <c r="BJ154">
        <v>0.98</v>
      </c>
      <c r="BK154">
        <v>20230918</v>
      </c>
      <c r="BL154">
        <v>20200629</v>
      </c>
      <c r="BM154">
        <v>41.87</v>
      </c>
      <c r="BN154" t="s">
        <v>119</v>
      </c>
      <c r="BO154">
        <v>18.39</v>
      </c>
      <c r="BP154">
        <v>772.06</v>
      </c>
      <c r="BQ154">
        <v>211.07</v>
      </c>
      <c r="BR154">
        <v>45.94</v>
      </c>
      <c r="BS154">
        <v>66.709999999999994</v>
      </c>
      <c r="BT154">
        <v>117.11</v>
      </c>
      <c r="BU154">
        <v>324.32</v>
      </c>
      <c r="BV154">
        <v>28.26</v>
      </c>
      <c r="BW154">
        <v>164.99</v>
      </c>
      <c r="BX154">
        <v>32.72</v>
      </c>
      <c r="BY154">
        <v>3.92</v>
      </c>
      <c r="BZ154">
        <v>62.22</v>
      </c>
      <c r="CA154">
        <v>10.87</v>
      </c>
      <c r="CB154">
        <v>66.099999999999994</v>
      </c>
      <c r="CC154">
        <v>100.47</v>
      </c>
      <c r="CD154">
        <v>72.69</v>
      </c>
      <c r="CE154">
        <v>20.72</v>
      </c>
      <c r="CF154">
        <v>1.99</v>
      </c>
      <c r="CG154">
        <v>20.77</v>
      </c>
      <c r="CH154">
        <v>17.14</v>
      </c>
      <c r="CI154">
        <v>14.39</v>
      </c>
      <c r="CJ154">
        <v>14.19</v>
      </c>
      <c r="CK154">
        <v>81.83</v>
      </c>
      <c r="CL154">
        <v>18.29</v>
      </c>
      <c r="CM154">
        <v>-40.31</v>
      </c>
      <c r="CN154">
        <v>58765</v>
      </c>
      <c r="CO154">
        <v>4922</v>
      </c>
      <c r="CP154" t="s">
        <v>563</v>
      </c>
      <c r="CQ154">
        <v>-10.97</v>
      </c>
      <c r="CR154">
        <v>-1.74</v>
      </c>
      <c r="CS154">
        <v>1.71</v>
      </c>
      <c r="CT154">
        <v>18.8</v>
      </c>
      <c r="CU154">
        <v>3.42</v>
      </c>
      <c r="CV154">
        <v>2.38</v>
      </c>
      <c r="CW154" t="s">
        <v>806</v>
      </c>
      <c r="CX154">
        <v>4.79</v>
      </c>
      <c r="CY154">
        <v>1.58</v>
      </c>
      <c r="CZ154">
        <v>1.95</v>
      </c>
      <c r="DA154">
        <v>0.44</v>
      </c>
      <c r="DB154">
        <v>27.34</v>
      </c>
      <c r="DC154" t="s">
        <v>1166</v>
      </c>
      <c r="DD154">
        <v>27.65</v>
      </c>
      <c r="DE154">
        <v>20.62</v>
      </c>
      <c r="DF154">
        <v>17.059999999999999</v>
      </c>
      <c r="DG154">
        <v>1.83</v>
      </c>
      <c r="DH154">
        <v>2559</v>
      </c>
      <c r="DI154">
        <v>600956</v>
      </c>
      <c r="DJ154" t="s">
        <v>119</v>
      </c>
      <c r="DK154" t="s">
        <v>119</v>
      </c>
      <c r="DL154" t="s">
        <v>119</v>
      </c>
    </row>
    <row r="155" spans="1:116">
      <c r="A155" t="str">
        <f>"600968"</f>
        <v>600968</v>
      </c>
      <c r="B155" t="s">
        <v>1167</v>
      </c>
      <c r="C155">
        <v>1.24</v>
      </c>
      <c r="D155">
        <v>3.27</v>
      </c>
      <c r="E155">
        <v>0.04</v>
      </c>
      <c r="F155">
        <v>3.27</v>
      </c>
      <c r="G155">
        <v>3.28</v>
      </c>
      <c r="H155">
        <v>366502</v>
      </c>
      <c r="I155">
        <v>3758</v>
      </c>
      <c r="J155">
        <v>-0.28999999999999998</v>
      </c>
      <c r="K155">
        <v>0.36</v>
      </c>
      <c r="L155">
        <v>3.25</v>
      </c>
      <c r="M155">
        <v>3.3</v>
      </c>
      <c r="N155">
        <v>3.24</v>
      </c>
      <c r="O155">
        <v>3.23</v>
      </c>
      <c r="P155">
        <v>12.43</v>
      </c>
      <c r="Q155">
        <v>12005.51</v>
      </c>
      <c r="R155">
        <v>1.28</v>
      </c>
      <c r="S155" t="s">
        <v>1140</v>
      </c>
      <c r="T155" t="s">
        <v>291</v>
      </c>
      <c r="U155">
        <v>1.86</v>
      </c>
      <c r="V155">
        <v>3.28</v>
      </c>
      <c r="W155">
        <v>149464</v>
      </c>
      <c r="X155">
        <v>217038</v>
      </c>
      <c r="Y155">
        <v>0.69</v>
      </c>
      <c r="Z155">
        <v>1522</v>
      </c>
      <c r="AA155">
        <v>7668</v>
      </c>
      <c r="AB155" t="s">
        <v>119</v>
      </c>
      <c r="AC155">
        <v>75.34</v>
      </c>
      <c r="AD155">
        <v>0.01</v>
      </c>
      <c r="AE155" t="s">
        <v>119</v>
      </c>
      <c r="AF155" t="s">
        <v>119</v>
      </c>
      <c r="AG155">
        <v>101.65</v>
      </c>
      <c r="AH155" t="s">
        <v>1168</v>
      </c>
      <c r="AI155" t="s">
        <v>1168</v>
      </c>
      <c r="AJ155">
        <v>1.1399999999999999</v>
      </c>
      <c r="AK155">
        <v>3838</v>
      </c>
      <c r="AL155">
        <v>95</v>
      </c>
      <c r="AM155">
        <v>1E-4</v>
      </c>
      <c r="AN155">
        <v>2</v>
      </c>
      <c r="AO155">
        <v>2.54</v>
      </c>
      <c r="AP155">
        <v>3.48</v>
      </c>
      <c r="AQ155">
        <v>5.82</v>
      </c>
      <c r="AR155">
        <v>6.17</v>
      </c>
      <c r="AS155">
        <v>16.79</v>
      </c>
      <c r="AT155">
        <v>0</v>
      </c>
      <c r="AU155">
        <v>1.97</v>
      </c>
      <c r="AV155" t="s">
        <v>1169</v>
      </c>
      <c r="AW155">
        <v>12.08</v>
      </c>
      <c r="AX155">
        <v>13.59</v>
      </c>
      <c r="AY155">
        <v>0.82</v>
      </c>
      <c r="AZ155" t="s">
        <v>207</v>
      </c>
      <c r="BA155">
        <v>2</v>
      </c>
      <c r="BB155">
        <v>5</v>
      </c>
      <c r="BC155">
        <v>12</v>
      </c>
      <c r="BD155">
        <v>0.62</v>
      </c>
      <c r="BE155">
        <v>2.17</v>
      </c>
      <c r="BF155">
        <v>0.31</v>
      </c>
      <c r="BG155">
        <v>1.55</v>
      </c>
      <c r="BH155">
        <v>0.62</v>
      </c>
      <c r="BI155">
        <v>-0.91</v>
      </c>
      <c r="BJ155">
        <v>0.93</v>
      </c>
      <c r="BK155">
        <v>20230824</v>
      </c>
      <c r="BL155">
        <v>20190626</v>
      </c>
      <c r="BM155">
        <v>101.65</v>
      </c>
      <c r="BN155" t="s">
        <v>119</v>
      </c>
      <c r="BO155" t="s">
        <v>119</v>
      </c>
      <c r="BP155">
        <v>406.91</v>
      </c>
      <c r="BQ155">
        <v>229.45</v>
      </c>
      <c r="BR155">
        <v>6.48</v>
      </c>
      <c r="BS155">
        <v>42.02</v>
      </c>
      <c r="BT155">
        <v>217.58</v>
      </c>
      <c r="BU155">
        <v>81.790000000000006</v>
      </c>
      <c r="BV155">
        <v>23.16</v>
      </c>
      <c r="BW155">
        <v>141.46</v>
      </c>
      <c r="BX155">
        <v>51.01</v>
      </c>
      <c r="BY155">
        <v>9.64</v>
      </c>
      <c r="BZ155">
        <v>99.87</v>
      </c>
      <c r="CA155">
        <v>13.21</v>
      </c>
      <c r="CB155">
        <v>17.27</v>
      </c>
      <c r="CC155">
        <v>206.62</v>
      </c>
      <c r="CD155">
        <v>179.88</v>
      </c>
      <c r="CE155">
        <v>16.559999999999999</v>
      </c>
      <c r="CF155">
        <v>2.08</v>
      </c>
      <c r="CG155">
        <v>16.54</v>
      </c>
      <c r="CH155">
        <v>13.89</v>
      </c>
      <c r="CI155">
        <v>13.37</v>
      </c>
      <c r="CJ155">
        <v>12.17</v>
      </c>
      <c r="CK155">
        <v>92.37</v>
      </c>
      <c r="CL155">
        <v>24.37</v>
      </c>
      <c r="CM155">
        <v>-1.56</v>
      </c>
      <c r="CN155">
        <v>88746</v>
      </c>
      <c r="CO155">
        <v>21016</v>
      </c>
      <c r="CP155" t="s">
        <v>1170</v>
      </c>
      <c r="CQ155">
        <v>29.26</v>
      </c>
      <c r="CR155">
        <v>1.91</v>
      </c>
      <c r="CS155">
        <v>1.45</v>
      </c>
      <c r="CT155">
        <v>13.64</v>
      </c>
      <c r="CU155">
        <v>1.61</v>
      </c>
      <c r="CV155">
        <v>2.63</v>
      </c>
      <c r="CW155" t="s">
        <v>515</v>
      </c>
      <c r="CX155">
        <v>2.2599999999999998</v>
      </c>
      <c r="CY155">
        <v>0.17</v>
      </c>
      <c r="CZ155">
        <v>0.91</v>
      </c>
      <c r="DA155">
        <v>0.24</v>
      </c>
      <c r="DB155">
        <v>56.39</v>
      </c>
      <c r="DC155" t="s">
        <v>1171</v>
      </c>
      <c r="DD155">
        <v>12.94</v>
      </c>
      <c r="DE155">
        <v>8.01</v>
      </c>
      <c r="DF155">
        <v>6.72</v>
      </c>
      <c r="DG155">
        <v>4.9400000000000004</v>
      </c>
      <c r="DH155">
        <v>14627</v>
      </c>
      <c r="DI155">
        <v>600968</v>
      </c>
      <c r="DJ155" t="s">
        <v>119</v>
      </c>
      <c r="DK155" t="s">
        <v>119</v>
      </c>
      <c r="DL155" t="s">
        <v>119</v>
      </c>
    </row>
    <row r="156" spans="1:116">
      <c r="A156" t="str">
        <f>"600989"</f>
        <v>600989</v>
      </c>
      <c r="B156" t="s">
        <v>1172</v>
      </c>
      <c r="C156">
        <v>0.42</v>
      </c>
      <c r="D156">
        <v>14.3</v>
      </c>
      <c r="E156">
        <v>0.06</v>
      </c>
      <c r="F156">
        <v>14.3</v>
      </c>
      <c r="G156">
        <v>14.32</v>
      </c>
      <c r="H156">
        <v>143817</v>
      </c>
      <c r="I156">
        <v>1392</v>
      </c>
      <c r="J156">
        <v>-0.27</v>
      </c>
      <c r="K156">
        <v>0.2</v>
      </c>
      <c r="L156">
        <v>14.33</v>
      </c>
      <c r="M156">
        <v>14.62</v>
      </c>
      <c r="N156">
        <v>14.23</v>
      </c>
      <c r="O156">
        <v>14.24</v>
      </c>
      <c r="P156">
        <v>23.23</v>
      </c>
      <c r="Q156">
        <v>20671.3</v>
      </c>
      <c r="R156">
        <v>1.1100000000000001</v>
      </c>
      <c r="S156" t="s">
        <v>299</v>
      </c>
      <c r="T156" t="s">
        <v>219</v>
      </c>
      <c r="U156">
        <v>2.74</v>
      </c>
      <c r="V156">
        <v>14.37</v>
      </c>
      <c r="W156">
        <v>73474</v>
      </c>
      <c r="X156">
        <v>70343</v>
      </c>
      <c r="Y156">
        <v>1.04</v>
      </c>
      <c r="Z156">
        <v>161</v>
      </c>
      <c r="AA156">
        <v>315</v>
      </c>
      <c r="AB156" t="s">
        <v>119</v>
      </c>
      <c r="AC156">
        <v>48.58</v>
      </c>
      <c r="AD156">
        <v>0</v>
      </c>
      <c r="AE156" t="s">
        <v>119</v>
      </c>
      <c r="AF156" t="s">
        <v>119</v>
      </c>
      <c r="AG156">
        <v>73.33</v>
      </c>
      <c r="AH156" t="s">
        <v>1173</v>
      </c>
      <c r="AI156" t="s">
        <v>1173</v>
      </c>
      <c r="AJ156">
        <v>0.32</v>
      </c>
      <c r="AK156">
        <v>3127</v>
      </c>
      <c r="AL156">
        <v>46</v>
      </c>
      <c r="AM156">
        <v>1E-4</v>
      </c>
      <c r="AN156">
        <v>2</v>
      </c>
      <c r="AO156">
        <v>1.71</v>
      </c>
      <c r="AP156">
        <v>1.41</v>
      </c>
      <c r="AQ156">
        <v>4.3099999999999996</v>
      </c>
      <c r="AR156">
        <v>12.16</v>
      </c>
      <c r="AS156">
        <v>19.86</v>
      </c>
      <c r="AT156">
        <v>0</v>
      </c>
      <c r="AU156">
        <v>0.66</v>
      </c>
      <c r="AV156" t="s">
        <v>1174</v>
      </c>
      <c r="AW156">
        <v>22.98</v>
      </c>
      <c r="AX156">
        <v>16.57</v>
      </c>
      <c r="AY156">
        <v>0.6</v>
      </c>
      <c r="AZ156" t="s">
        <v>165</v>
      </c>
      <c r="BA156">
        <v>12</v>
      </c>
      <c r="BB156">
        <v>2</v>
      </c>
      <c r="BC156">
        <v>2</v>
      </c>
      <c r="BD156">
        <v>0.63</v>
      </c>
      <c r="BE156">
        <v>2.67</v>
      </c>
      <c r="BF156">
        <v>-7.0000000000000007E-2</v>
      </c>
      <c r="BG156">
        <v>0.91</v>
      </c>
      <c r="BH156">
        <v>-0.21</v>
      </c>
      <c r="BI156">
        <v>-2.19</v>
      </c>
      <c r="BJ156">
        <v>0.49</v>
      </c>
      <c r="BK156">
        <v>20230826</v>
      </c>
      <c r="BL156">
        <v>20190516</v>
      </c>
      <c r="BM156">
        <v>73.33</v>
      </c>
      <c r="BN156" t="s">
        <v>119</v>
      </c>
      <c r="BO156" t="s">
        <v>119</v>
      </c>
      <c r="BP156">
        <v>659.9</v>
      </c>
      <c r="BQ156">
        <v>351.28</v>
      </c>
      <c r="BR156" t="s">
        <v>119</v>
      </c>
      <c r="BS156">
        <v>46.77</v>
      </c>
      <c r="BT156">
        <v>48.41</v>
      </c>
      <c r="BU156">
        <v>331.98</v>
      </c>
      <c r="BV156">
        <v>51.97</v>
      </c>
      <c r="BW156">
        <v>135.88999999999999</v>
      </c>
      <c r="BX156">
        <v>34.28</v>
      </c>
      <c r="BY156">
        <v>7.61</v>
      </c>
      <c r="BZ156">
        <v>0.34</v>
      </c>
      <c r="CA156">
        <v>7.18</v>
      </c>
      <c r="CB156">
        <v>72.75</v>
      </c>
      <c r="CC156">
        <v>130.9</v>
      </c>
      <c r="CD156">
        <v>94.51</v>
      </c>
      <c r="CE156">
        <v>28.33</v>
      </c>
      <c r="CF156">
        <v>0.11</v>
      </c>
      <c r="CG156">
        <v>26.02</v>
      </c>
      <c r="CH156">
        <v>22.57</v>
      </c>
      <c r="CI156">
        <v>22.57</v>
      </c>
      <c r="CJ156">
        <v>24.36</v>
      </c>
      <c r="CK156">
        <v>181.29</v>
      </c>
      <c r="CL156">
        <v>40.85</v>
      </c>
      <c r="CM156">
        <v>15.13</v>
      </c>
      <c r="CN156">
        <v>91275</v>
      </c>
      <c r="CO156">
        <v>23806</v>
      </c>
      <c r="CP156" t="s">
        <v>1175</v>
      </c>
      <c r="CQ156">
        <v>-43.79</v>
      </c>
      <c r="CR156">
        <v>-9.07</v>
      </c>
      <c r="CS156">
        <v>2.99</v>
      </c>
      <c r="CT156">
        <v>25.67</v>
      </c>
      <c r="CU156">
        <v>8.01</v>
      </c>
      <c r="CV156">
        <v>1.96</v>
      </c>
      <c r="CW156" t="s">
        <v>209</v>
      </c>
      <c r="CX156">
        <v>4.79</v>
      </c>
      <c r="CY156">
        <v>0.99</v>
      </c>
      <c r="CZ156">
        <v>2.4700000000000002</v>
      </c>
      <c r="DA156">
        <v>0.56000000000000005</v>
      </c>
      <c r="DB156">
        <v>53.23</v>
      </c>
      <c r="DC156" t="s">
        <v>1176</v>
      </c>
      <c r="DD156">
        <v>27.8</v>
      </c>
      <c r="DE156">
        <v>21.64</v>
      </c>
      <c r="DF156">
        <v>17.239999999999998</v>
      </c>
      <c r="DG156">
        <v>0.86</v>
      </c>
      <c r="DH156">
        <v>16113</v>
      </c>
      <c r="DI156">
        <v>600989</v>
      </c>
      <c r="DJ156" t="s">
        <v>119</v>
      </c>
      <c r="DK156" t="s">
        <v>119</v>
      </c>
      <c r="DL156" t="s">
        <v>119</v>
      </c>
    </row>
    <row r="157" spans="1:116">
      <c r="A157" t="str">
        <f>"601011"</f>
        <v>601011</v>
      </c>
      <c r="B157" t="s">
        <v>1177</v>
      </c>
      <c r="C157">
        <v>2.2799999999999998</v>
      </c>
      <c r="D157">
        <v>3.59</v>
      </c>
      <c r="E157">
        <v>0.08</v>
      </c>
      <c r="F157">
        <v>3.58</v>
      </c>
      <c r="G157">
        <v>3.59</v>
      </c>
      <c r="H157">
        <v>216736</v>
      </c>
      <c r="I157">
        <v>3934</v>
      </c>
      <c r="J157">
        <v>0.28000000000000003</v>
      </c>
      <c r="K157">
        <v>1.1299999999999999</v>
      </c>
      <c r="L157">
        <v>3.55</v>
      </c>
      <c r="M157">
        <v>3.59</v>
      </c>
      <c r="N157">
        <v>3.53</v>
      </c>
      <c r="O157">
        <v>3.51</v>
      </c>
      <c r="P157">
        <v>61.47</v>
      </c>
      <c r="Q157">
        <v>7717.69</v>
      </c>
      <c r="R157">
        <v>1.21</v>
      </c>
      <c r="S157" t="s">
        <v>234</v>
      </c>
      <c r="T157" t="s">
        <v>769</v>
      </c>
      <c r="U157">
        <v>1.71</v>
      </c>
      <c r="V157">
        <v>3.56</v>
      </c>
      <c r="W157">
        <v>96798</v>
      </c>
      <c r="X157">
        <v>119938</v>
      </c>
      <c r="Y157">
        <v>0.81</v>
      </c>
      <c r="Z157">
        <v>2450</v>
      </c>
      <c r="AA157">
        <v>7123</v>
      </c>
      <c r="AB157" t="s">
        <v>119</v>
      </c>
      <c r="AC157">
        <v>100.43</v>
      </c>
      <c r="AD157">
        <v>0.02</v>
      </c>
      <c r="AE157" t="s">
        <v>119</v>
      </c>
      <c r="AF157" t="s">
        <v>119</v>
      </c>
      <c r="AG157">
        <v>19.16</v>
      </c>
      <c r="AH157" t="s">
        <v>1178</v>
      </c>
      <c r="AI157" t="s">
        <v>1178</v>
      </c>
      <c r="AJ157">
        <v>2.1800000000000002</v>
      </c>
      <c r="AK157">
        <v>2487</v>
      </c>
      <c r="AL157">
        <v>87</v>
      </c>
      <c r="AM157">
        <v>5.0000000000000001E-4</v>
      </c>
      <c r="AN157">
        <v>1</v>
      </c>
      <c r="AO157">
        <v>-0.28000000000000003</v>
      </c>
      <c r="AP157">
        <v>1.1299999999999999</v>
      </c>
      <c r="AQ157">
        <v>2.2799999999999998</v>
      </c>
      <c r="AR157">
        <v>-0.83</v>
      </c>
      <c r="AS157">
        <v>3.46</v>
      </c>
      <c r="AT157">
        <v>0</v>
      </c>
      <c r="AU157">
        <v>1.63</v>
      </c>
      <c r="AV157" t="s">
        <v>1179</v>
      </c>
      <c r="AW157">
        <v>63.9</v>
      </c>
      <c r="AX157">
        <v>44.31</v>
      </c>
      <c r="AY157">
        <v>0.64</v>
      </c>
      <c r="AZ157" t="s">
        <v>141</v>
      </c>
      <c r="BA157">
        <v>9</v>
      </c>
      <c r="BB157">
        <v>4</v>
      </c>
      <c r="BC157">
        <v>9</v>
      </c>
      <c r="BD157">
        <v>1.1399999999999999</v>
      </c>
      <c r="BE157">
        <v>2.2799999999999998</v>
      </c>
      <c r="BF157">
        <v>0.56999999999999995</v>
      </c>
      <c r="BG157">
        <v>1.42</v>
      </c>
      <c r="BH157">
        <v>1.1299999999999999</v>
      </c>
      <c r="BI157">
        <v>0</v>
      </c>
      <c r="BJ157">
        <v>1.7</v>
      </c>
      <c r="BK157">
        <v>20230829</v>
      </c>
      <c r="BL157">
        <v>20110309</v>
      </c>
      <c r="BM157">
        <v>19.16</v>
      </c>
      <c r="BN157" t="s">
        <v>119</v>
      </c>
      <c r="BO157" t="s">
        <v>119</v>
      </c>
      <c r="BP157">
        <v>138.05000000000001</v>
      </c>
      <c r="BQ157">
        <v>77.81</v>
      </c>
      <c r="BR157">
        <v>6.52</v>
      </c>
      <c r="BS157">
        <v>38.92</v>
      </c>
      <c r="BT157">
        <v>22.29</v>
      </c>
      <c r="BU157">
        <v>17.66</v>
      </c>
      <c r="BV157">
        <v>18.45</v>
      </c>
      <c r="BW157">
        <v>37.67</v>
      </c>
      <c r="BX157">
        <v>2.93</v>
      </c>
      <c r="BY157">
        <v>15.21</v>
      </c>
      <c r="BZ157">
        <v>0.66</v>
      </c>
      <c r="CA157">
        <v>1.77</v>
      </c>
      <c r="CB157">
        <v>41.77</v>
      </c>
      <c r="CC157">
        <v>16.73</v>
      </c>
      <c r="CD157">
        <v>14.02</v>
      </c>
      <c r="CE157">
        <v>0.82</v>
      </c>
      <c r="CF157">
        <v>-0.04</v>
      </c>
      <c r="CG157">
        <v>0.79</v>
      </c>
      <c r="CH157">
        <v>0.53</v>
      </c>
      <c r="CI157">
        <v>0.56000000000000005</v>
      </c>
      <c r="CJ157">
        <v>0.51</v>
      </c>
      <c r="CK157">
        <v>14.75</v>
      </c>
      <c r="CL157">
        <v>3.53</v>
      </c>
      <c r="CM157">
        <v>1.01</v>
      </c>
      <c r="CN157">
        <v>89441</v>
      </c>
      <c r="CO157">
        <v>14830</v>
      </c>
      <c r="CP157" t="s">
        <v>1180</v>
      </c>
      <c r="CQ157">
        <v>-45.41</v>
      </c>
      <c r="CR157">
        <v>-15.04</v>
      </c>
      <c r="CS157">
        <v>0.88</v>
      </c>
      <c r="CT157">
        <v>19.48</v>
      </c>
      <c r="CU157">
        <v>4.1100000000000003</v>
      </c>
      <c r="CV157">
        <v>0</v>
      </c>
      <c r="CW157" t="s">
        <v>167</v>
      </c>
      <c r="CX157">
        <v>4.0599999999999996</v>
      </c>
      <c r="CY157">
        <v>2.1800000000000002</v>
      </c>
      <c r="CZ157">
        <v>0.77</v>
      </c>
      <c r="DA157">
        <v>0.18</v>
      </c>
      <c r="DB157">
        <v>56.36</v>
      </c>
      <c r="DC157" t="s">
        <v>781</v>
      </c>
      <c r="DD157">
        <v>16.239999999999998</v>
      </c>
      <c r="DE157">
        <v>4.88</v>
      </c>
      <c r="DF157">
        <v>3.19</v>
      </c>
      <c r="DG157">
        <v>0.04</v>
      </c>
      <c r="DH157">
        <v>2482</v>
      </c>
      <c r="DI157">
        <v>601011</v>
      </c>
      <c r="DJ157" t="s">
        <v>119</v>
      </c>
      <c r="DK157" t="s">
        <v>119</v>
      </c>
      <c r="DL157" t="s">
        <v>119</v>
      </c>
    </row>
    <row r="158" spans="1:116">
      <c r="A158" t="str">
        <f>"601012"</f>
        <v>601012</v>
      </c>
      <c r="B158" t="s">
        <v>1181</v>
      </c>
      <c r="C158">
        <v>-1.66</v>
      </c>
      <c r="D158">
        <v>27.28</v>
      </c>
      <c r="E158">
        <v>-0.46</v>
      </c>
      <c r="F158">
        <v>27.28</v>
      </c>
      <c r="G158">
        <v>27.29</v>
      </c>
      <c r="H158">
        <v>1333713</v>
      </c>
      <c r="I158">
        <v>14572</v>
      </c>
      <c r="J158">
        <v>-0.1</v>
      </c>
      <c r="K158">
        <v>1.76</v>
      </c>
      <c r="L158">
        <v>27.72</v>
      </c>
      <c r="M158">
        <v>27.94</v>
      </c>
      <c r="N158">
        <v>27.25</v>
      </c>
      <c r="O158">
        <v>27.74</v>
      </c>
      <c r="P158">
        <v>11.27</v>
      </c>
      <c r="Q158">
        <v>366943.8</v>
      </c>
      <c r="R158">
        <v>1.22</v>
      </c>
      <c r="S158" t="s">
        <v>1182</v>
      </c>
      <c r="T158" t="s">
        <v>988</v>
      </c>
      <c r="U158">
        <v>2.4900000000000002</v>
      </c>
      <c r="V158">
        <v>27.51</v>
      </c>
      <c r="W158">
        <v>588893</v>
      </c>
      <c r="X158">
        <v>744820</v>
      </c>
      <c r="Y158">
        <v>0.79</v>
      </c>
      <c r="Z158">
        <v>7733</v>
      </c>
      <c r="AA158">
        <v>255</v>
      </c>
      <c r="AB158" t="s">
        <v>119</v>
      </c>
      <c r="AC158">
        <v>4540.24</v>
      </c>
      <c r="AD158">
        <v>0.03</v>
      </c>
      <c r="AE158" t="s">
        <v>119</v>
      </c>
      <c r="AF158" t="s">
        <v>119</v>
      </c>
      <c r="AG158">
        <v>75.78</v>
      </c>
      <c r="AH158" t="s">
        <v>1183</v>
      </c>
      <c r="AI158" t="s">
        <v>1184</v>
      </c>
      <c r="AJ158">
        <v>-1.76</v>
      </c>
      <c r="AK158">
        <v>4736</v>
      </c>
      <c r="AL158">
        <v>282</v>
      </c>
      <c r="AM158">
        <v>4.0000000000000002E-4</v>
      </c>
      <c r="AN158">
        <v>-1</v>
      </c>
      <c r="AO158">
        <v>6.12</v>
      </c>
      <c r="AP158">
        <v>4.2</v>
      </c>
      <c r="AQ158">
        <v>2.75</v>
      </c>
      <c r="AR158">
        <v>-2.19</v>
      </c>
      <c r="AS158">
        <v>-34.83</v>
      </c>
      <c r="AT158">
        <v>0</v>
      </c>
      <c r="AU158">
        <v>2.23</v>
      </c>
      <c r="AV158" t="s">
        <v>1185</v>
      </c>
      <c r="AW158">
        <v>12.01</v>
      </c>
      <c r="AX158">
        <v>14.2</v>
      </c>
      <c r="AY158">
        <v>1.39</v>
      </c>
      <c r="AZ158" t="s">
        <v>522</v>
      </c>
      <c r="BA158">
        <v>7</v>
      </c>
      <c r="BB158">
        <v>11</v>
      </c>
      <c r="BC158">
        <v>13</v>
      </c>
      <c r="BD158">
        <v>-7.0000000000000007E-2</v>
      </c>
      <c r="BE158">
        <v>0.72</v>
      </c>
      <c r="BF158">
        <v>-1.77</v>
      </c>
      <c r="BG158">
        <v>-0.83</v>
      </c>
      <c r="BH158">
        <v>-1.59</v>
      </c>
      <c r="BI158">
        <v>-2.36</v>
      </c>
      <c r="BJ158">
        <v>0.11</v>
      </c>
      <c r="BK158">
        <v>20230831</v>
      </c>
      <c r="BL158">
        <v>20120411</v>
      </c>
      <c r="BM158">
        <v>75.81</v>
      </c>
      <c r="BN158" t="s">
        <v>119</v>
      </c>
      <c r="BO158" t="s">
        <v>119</v>
      </c>
      <c r="BP158">
        <v>1567.6</v>
      </c>
      <c r="BQ158">
        <v>687.02</v>
      </c>
      <c r="BR158">
        <v>2.86</v>
      </c>
      <c r="BS158">
        <v>55.99</v>
      </c>
      <c r="BT158">
        <v>996.02</v>
      </c>
      <c r="BU158">
        <v>290.13</v>
      </c>
      <c r="BV158">
        <v>9.52</v>
      </c>
      <c r="BW158">
        <v>703.96</v>
      </c>
      <c r="BX158">
        <v>561.1</v>
      </c>
      <c r="BY158">
        <v>222.37</v>
      </c>
      <c r="BZ158">
        <v>125.09</v>
      </c>
      <c r="CA158">
        <v>129.58000000000001</v>
      </c>
      <c r="CB158">
        <v>121.73</v>
      </c>
      <c r="CC158">
        <v>646.52</v>
      </c>
      <c r="CD158">
        <v>523.15</v>
      </c>
      <c r="CE158">
        <v>103.93</v>
      </c>
      <c r="CF158">
        <v>26.02</v>
      </c>
      <c r="CG158">
        <v>103.31</v>
      </c>
      <c r="CH158">
        <v>91.48</v>
      </c>
      <c r="CI158">
        <v>91.78</v>
      </c>
      <c r="CJ158">
        <v>90.6</v>
      </c>
      <c r="CK158">
        <v>455.88</v>
      </c>
      <c r="CL158">
        <v>51.97</v>
      </c>
      <c r="CM158">
        <v>12.04</v>
      </c>
      <c r="CN158">
        <v>978037</v>
      </c>
      <c r="CO158">
        <v>6104</v>
      </c>
      <c r="CP158" t="s">
        <v>1186</v>
      </c>
      <c r="CQ158">
        <v>41.63</v>
      </c>
      <c r="CR158">
        <v>28.24</v>
      </c>
      <c r="CS158">
        <v>3.03</v>
      </c>
      <c r="CT158">
        <v>39.799999999999997</v>
      </c>
      <c r="CU158">
        <v>3.2</v>
      </c>
      <c r="CV158">
        <v>1.44</v>
      </c>
      <c r="CW158" t="s">
        <v>1187</v>
      </c>
      <c r="CX158">
        <v>8.99</v>
      </c>
      <c r="CY158">
        <v>1.61</v>
      </c>
      <c r="CZ158">
        <v>6.01</v>
      </c>
      <c r="DA158">
        <v>0.69</v>
      </c>
      <c r="DB158">
        <v>43.83</v>
      </c>
      <c r="DC158" t="s">
        <v>1188</v>
      </c>
      <c r="DD158">
        <v>19.079999999999998</v>
      </c>
      <c r="DE158">
        <v>16.079999999999998</v>
      </c>
      <c r="DF158">
        <v>14.15</v>
      </c>
      <c r="DG158">
        <v>9.76</v>
      </c>
      <c r="DH158">
        <v>60601</v>
      </c>
      <c r="DI158">
        <v>601012</v>
      </c>
      <c r="DJ158" t="s">
        <v>119</v>
      </c>
      <c r="DK158" t="s">
        <v>119</v>
      </c>
      <c r="DL158" t="s">
        <v>119</v>
      </c>
    </row>
    <row r="159" spans="1:116">
      <c r="A159" t="str">
        <f>"601101"</f>
        <v>601101</v>
      </c>
      <c r="B159" t="s">
        <v>1189</v>
      </c>
      <c r="C159">
        <v>1.02</v>
      </c>
      <c r="D159">
        <v>5.97</v>
      </c>
      <c r="E159">
        <v>0.06</v>
      </c>
      <c r="F159">
        <v>5.97</v>
      </c>
      <c r="G159">
        <v>5.98</v>
      </c>
      <c r="H159">
        <v>94588</v>
      </c>
      <c r="I159">
        <v>1989</v>
      </c>
      <c r="J159">
        <v>0</v>
      </c>
      <c r="K159">
        <v>0.66</v>
      </c>
      <c r="L159">
        <v>5.96</v>
      </c>
      <c r="M159">
        <v>6.04</v>
      </c>
      <c r="N159">
        <v>5.95</v>
      </c>
      <c r="O159">
        <v>5.91</v>
      </c>
      <c r="P159">
        <v>6.07</v>
      </c>
      <c r="Q159">
        <v>5659.93</v>
      </c>
      <c r="R159">
        <v>1.04</v>
      </c>
      <c r="S159" t="s">
        <v>1190</v>
      </c>
      <c r="T159" t="s">
        <v>291</v>
      </c>
      <c r="U159">
        <v>1.52</v>
      </c>
      <c r="V159">
        <v>5.98</v>
      </c>
      <c r="W159">
        <v>42730</v>
      </c>
      <c r="X159">
        <v>51858</v>
      </c>
      <c r="Y159">
        <v>0.82</v>
      </c>
      <c r="Z159">
        <v>27</v>
      </c>
      <c r="AA159">
        <v>482</v>
      </c>
      <c r="AB159" t="s">
        <v>119</v>
      </c>
      <c r="AC159">
        <v>108.41</v>
      </c>
      <c r="AD159">
        <v>0.03</v>
      </c>
      <c r="AE159" t="s">
        <v>119</v>
      </c>
      <c r="AF159" t="s">
        <v>119</v>
      </c>
      <c r="AG159">
        <v>14.4</v>
      </c>
      <c r="AH159" t="s">
        <v>1191</v>
      </c>
      <c r="AI159" t="s">
        <v>1191</v>
      </c>
      <c r="AJ159">
        <v>0.91</v>
      </c>
      <c r="AK159">
        <v>2279</v>
      </c>
      <c r="AL159">
        <v>42</v>
      </c>
      <c r="AM159">
        <v>2.9999999999999997E-4</v>
      </c>
      <c r="AN159">
        <v>1</v>
      </c>
      <c r="AO159">
        <v>-0.51</v>
      </c>
      <c r="AP159">
        <v>-0.67</v>
      </c>
      <c r="AQ159">
        <v>9.34</v>
      </c>
      <c r="AR159">
        <v>0.67</v>
      </c>
      <c r="AS159">
        <v>2.23</v>
      </c>
      <c r="AT159">
        <v>0</v>
      </c>
      <c r="AU159">
        <v>1.79</v>
      </c>
      <c r="AV159" t="s">
        <v>1192</v>
      </c>
      <c r="AW159">
        <v>7.54</v>
      </c>
      <c r="AX159">
        <v>6.33</v>
      </c>
      <c r="AY159">
        <v>0.65</v>
      </c>
      <c r="AZ159" t="s">
        <v>198</v>
      </c>
      <c r="BA159">
        <v>11</v>
      </c>
      <c r="BB159">
        <v>11</v>
      </c>
      <c r="BC159">
        <v>11</v>
      </c>
      <c r="BD159">
        <v>0.85</v>
      </c>
      <c r="BE159">
        <v>2.2000000000000002</v>
      </c>
      <c r="BF159">
        <v>0.68</v>
      </c>
      <c r="BG159">
        <v>1.18</v>
      </c>
      <c r="BH159">
        <v>0.17</v>
      </c>
      <c r="BI159">
        <v>-1.1599999999999999</v>
      </c>
      <c r="BJ159">
        <v>0.34</v>
      </c>
      <c r="BK159">
        <v>20230822</v>
      </c>
      <c r="BL159">
        <v>20100331</v>
      </c>
      <c r="BM159">
        <v>14.4</v>
      </c>
      <c r="BN159" t="s">
        <v>119</v>
      </c>
      <c r="BO159" t="s">
        <v>119</v>
      </c>
      <c r="BP159">
        <v>298.12</v>
      </c>
      <c r="BQ159">
        <v>108.84</v>
      </c>
      <c r="BR159">
        <v>33.020000000000003</v>
      </c>
      <c r="BS159">
        <v>52.41</v>
      </c>
      <c r="BT159">
        <v>62.29</v>
      </c>
      <c r="BU159">
        <v>107.39</v>
      </c>
      <c r="BV159">
        <v>88.46</v>
      </c>
      <c r="BW159">
        <v>34.64</v>
      </c>
      <c r="BX159">
        <v>51.87</v>
      </c>
      <c r="BY159">
        <v>0.91</v>
      </c>
      <c r="BZ159">
        <v>0.4</v>
      </c>
      <c r="CA159">
        <v>3.94</v>
      </c>
      <c r="CB159">
        <v>30.83</v>
      </c>
      <c r="CC159">
        <v>41.48</v>
      </c>
      <c r="CD159">
        <v>20.22</v>
      </c>
      <c r="CE159">
        <v>12.87</v>
      </c>
      <c r="CF159">
        <v>0</v>
      </c>
      <c r="CG159">
        <v>12.77</v>
      </c>
      <c r="CH159">
        <v>10.62</v>
      </c>
      <c r="CI159">
        <v>7.08</v>
      </c>
      <c r="CJ159">
        <v>6.6</v>
      </c>
      <c r="CK159">
        <v>47.94</v>
      </c>
      <c r="CL159">
        <v>16.920000000000002</v>
      </c>
      <c r="CM159">
        <v>-5.52</v>
      </c>
      <c r="CN159">
        <v>52105</v>
      </c>
      <c r="CO159">
        <v>10141</v>
      </c>
      <c r="CP159" t="s">
        <v>1193</v>
      </c>
      <c r="CQ159">
        <v>-23.33</v>
      </c>
      <c r="CR159">
        <v>-1.57</v>
      </c>
      <c r="CS159">
        <v>0.79</v>
      </c>
      <c r="CT159">
        <v>5.08</v>
      </c>
      <c r="CU159">
        <v>2.0699999999999998</v>
      </c>
      <c r="CV159">
        <v>5.75</v>
      </c>
      <c r="CW159" t="s">
        <v>1194</v>
      </c>
      <c r="CX159">
        <v>7.56</v>
      </c>
      <c r="CY159">
        <v>2.14</v>
      </c>
      <c r="CZ159">
        <v>3.33</v>
      </c>
      <c r="DA159">
        <v>1.18</v>
      </c>
      <c r="DB159">
        <v>36.51</v>
      </c>
      <c r="DC159" t="s">
        <v>1195</v>
      </c>
      <c r="DD159">
        <v>51.25</v>
      </c>
      <c r="DE159">
        <v>31.03</v>
      </c>
      <c r="DF159">
        <v>25.59</v>
      </c>
      <c r="DG159">
        <v>0.01</v>
      </c>
      <c r="DH159">
        <v>5982</v>
      </c>
      <c r="DI159">
        <v>601101</v>
      </c>
      <c r="DJ159" t="s">
        <v>119</v>
      </c>
      <c r="DK159" t="s">
        <v>119</v>
      </c>
      <c r="DL159" t="s">
        <v>119</v>
      </c>
    </row>
    <row r="160" spans="1:116">
      <c r="A160" t="str">
        <f>"601139"</f>
        <v>601139</v>
      </c>
      <c r="B160" t="s">
        <v>1196</v>
      </c>
      <c r="C160">
        <v>0</v>
      </c>
      <c r="D160">
        <v>6.86</v>
      </c>
      <c r="E160">
        <v>0</v>
      </c>
      <c r="F160">
        <v>6.86</v>
      </c>
      <c r="G160">
        <v>6.87</v>
      </c>
      <c r="H160">
        <v>50630</v>
      </c>
      <c r="I160">
        <v>2554</v>
      </c>
      <c r="J160">
        <v>0</v>
      </c>
      <c r="K160">
        <v>0.18</v>
      </c>
      <c r="L160">
        <v>6.88</v>
      </c>
      <c r="M160">
        <v>6.9</v>
      </c>
      <c r="N160">
        <v>6.85</v>
      </c>
      <c r="O160">
        <v>6.86</v>
      </c>
      <c r="P160">
        <v>15.19</v>
      </c>
      <c r="Q160">
        <v>3476.22</v>
      </c>
      <c r="R160">
        <v>0.56999999999999995</v>
      </c>
      <c r="S160" t="s">
        <v>618</v>
      </c>
      <c r="T160" t="s">
        <v>118</v>
      </c>
      <c r="U160">
        <v>0.73</v>
      </c>
      <c r="V160">
        <v>6.87</v>
      </c>
      <c r="W160">
        <v>29447</v>
      </c>
      <c r="X160">
        <v>21183</v>
      </c>
      <c r="Y160">
        <v>1.39</v>
      </c>
      <c r="Z160">
        <v>59</v>
      </c>
      <c r="AA160">
        <v>229</v>
      </c>
      <c r="AB160" t="s">
        <v>119</v>
      </c>
      <c r="AC160">
        <v>2.89</v>
      </c>
      <c r="AD160">
        <v>0</v>
      </c>
      <c r="AE160" t="s">
        <v>119</v>
      </c>
      <c r="AF160" t="s">
        <v>119</v>
      </c>
      <c r="AG160">
        <v>28.77</v>
      </c>
      <c r="AH160" t="s">
        <v>1197</v>
      </c>
      <c r="AI160" t="s">
        <v>1197</v>
      </c>
      <c r="AJ160">
        <v>-0.1</v>
      </c>
      <c r="AK160">
        <v>2283</v>
      </c>
      <c r="AL160">
        <v>22</v>
      </c>
      <c r="AM160">
        <v>1E-4</v>
      </c>
      <c r="AN160">
        <v>0</v>
      </c>
      <c r="AO160">
        <v>0.28999999999999998</v>
      </c>
      <c r="AP160">
        <v>-1.29</v>
      </c>
      <c r="AQ160">
        <v>-1.72</v>
      </c>
      <c r="AR160">
        <v>-5.9</v>
      </c>
      <c r="AS160">
        <v>7.02</v>
      </c>
      <c r="AT160">
        <v>0</v>
      </c>
      <c r="AU160">
        <v>0.96</v>
      </c>
      <c r="AV160" t="s">
        <v>1198</v>
      </c>
      <c r="AW160">
        <v>14.8</v>
      </c>
      <c r="AX160">
        <v>16.149999999999999</v>
      </c>
      <c r="AY160">
        <v>0.33</v>
      </c>
      <c r="AZ160" t="s">
        <v>141</v>
      </c>
      <c r="BA160">
        <v>9</v>
      </c>
      <c r="BB160">
        <v>10</v>
      </c>
      <c r="BC160">
        <v>9</v>
      </c>
      <c r="BD160">
        <v>0.28999999999999998</v>
      </c>
      <c r="BE160">
        <v>0.57999999999999996</v>
      </c>
      <c r="BF160">
        <v>-0.15</v>
      </c>
      <c r="BG160">
        <v>0.15</v>
      </c>
      <c r="BH160">
        <v>-0.28999999999999998</v>
      </c>
      <c r="BI160">
        <v>-0.57999999999999996</v>
      </c>
      <c r="BJ160">
        <v>0.15</v>
      </c>
      <c r="BK160">
        <v>20230829</v>
      </c>
      <c r="BL160">
        <v>20091225</v>
      </c>
      <c r="BM160">
        <v>28.77</v>
      </c>
      <c r="BN160" t="s">
        <v>119</v>
      </c>
      <c r="BO160" t="s">
        <v>119</v>
      </c>
      <c r="BP160">
        <v>400.9</v>
      </c>
      <c r="BQ160">
        <v>134.24</v>
      </c>
      <c r="BR160">
        <v>25.11</v>
      </c>
      <c r="BS160">
        <v>60.25</v>
      </c>
      <c r="BT160">
        <v>113.89</v>
      </c>
      <c r="BU160">
        <v>155.81</v>
      </c>
      <c r="BV160">
        <v>22.07</v>
      </c>
      <c r="BW160">
        <v>218.22</v>
      </c>
      <c r="BX160">
        <v>31.36</v>
      </c>
      <c r="BY160">
        <v>18.47</v>
      </c>
      <c r="BZ160">
        <v>29.55</v>
      </c>
      <c r="CA160">
        <v>25.35</v>
      </c>
      <c r="CB160">
        <v>19.27</v>
      </c>
      <c r="CC160">
        <v>152.22999999999999</v>
      </c>
      <c r="CD160">
        <v>129.57</v>
      </c>
      <c r="CE160">
        <v>9.2100000000000009</v>
      </c>
      <c r="CF160">
        <v>1.5</v>
      </c>
      <c r="CG160">
        <v>9.26</v>
      </c>
      <c r="CH160">
        <v>7.35</v>
      </c>
      <c r="CI160">
        <v>6.5</v>
      </c>
      <c r="CJ160">
        <v>5.97</v>
      </c>
      <c r="CK160">
        <v>66.62</v>
      </c>
      <c r="CL160">
        <v>10.76</v>
      </c>
      <c r="CM160">
        <v>-1.7</v>
      </c>
      <c r="CN160">
        <v>42468</v>
      </c>
      <c r="CO160">
        <v>12470</v>
      </c>
      <c r="CP160" t="s">
        <v>1199</v>
      </c>
      <c r="CQ160">
        <v>20.56</v>
      </c>
      <c r="CR160">
        <v>2.87</v>
      </c>
      <c r="CS160">
        <v>1.47</v>
      </c>
      <c r="CT160">
        <v>18.34</v>
      </c>
      <c r="CU160">
        <v>1.3</v>
      </c>
      <c r="CV160">
        <v>1.9</v>
      </c>
      <c r="CW160" t="s">
        <v>313</v>
      </c>
      <c r="CX160">
        <v>4.67</v>
      </c>
      <c r="CY160">
        <v>0.67</v>
      </c>
      <c r="CZ160">
        <v>2.3199999999999998</v>
      </c>
      <c r="DA160">
        <v>0.37</v>
      </c>
      <c r="DB160">
        <v>33.49</v>
      </c>
      <c r="DC160" t="s">
        <v>1200</v>
      </c>
      <c r="DD160">
        <v>14.88</v>
      </c>
      <c r="DE160">
        <v>6.05</v>
      </c>
      <c r="DF160">
        <v>4.83</v>
      </c>
      <c r="DG160">
        <v>3.37</v>
      </c>
      <c r="DH160">
        <v>8959</v>
      </c>
      <c r="DI160">
        <v>601139</v>
      </c>
      <c r="DJ160" t="s">
        <v>119</v>
      </c>
      <c r="DK160" t="s">
        <v>119</v>
      </c>
      <c r="DL160" t="s">
        <v>119</v>
      </c>
    </row>
    <row r="161" spans="1:116">
      <c r="A161" t="str">
        <f>"601222"</f>
        <v>601222</v>
      </c>
      <c r="B161" t="s">
        <v>1201</v>
      </c>
      <c r="C161">
        <v>0.85</v>
      </c>
      <c r="D161">
        <v>7.16</v>
      </c>
      <c r="E161">
        <v>0.06</v>
      </c>
      <c r="F161">
        <v>7.15</v>
      </c>
      <c r="G161">
        <v>7.16</v>
      </c>
      <c r="H161">
        <v>129297</v>
      </c>
      <c r="I161">
        <v>904</v>
      </c>
      <c r="J161">
        <v>0</v>
      </c>
      <c r="K161">
        <v>0.63</v>
      </c>
      <c r="L161">
        <v>7.14</v>
      </c>
      <c r="M161">
        <v>7.19</v>
      </c>
      <c r="N161">
        <v>7.13</v>
      </c>
      <c r="O161">
        <v>7.1</v>
      </c>
      <c r="P161">
        <v>12.69</v>
      </c>
      <c r="Q161">
        <v>9255.89</v>
      </c>
      <c r="R161">
        <v>0.96</v>
      </c>
      <c r="S161" t="s">
        <v>891</v>
      </c>
      <c r="T161" t="s">
        <v>154</v>
      </c>
      <c r="U161">
        <v>0.85</v>
      </c>
      <c r="V161">
        <v>7.16</v>
      </c>
      <c r="W161">
        <v>69023</v>
      </c>
      <c r="X161">
        <v>60274</v>
      </c>
      <c r="Y161">
        <v>1.1499999999999999</v>
      </c>
      <c r="Z161">
        <v>4252</v>
      </c>
      <c r="AA161">
        <v>6</v>
      </c>
      <c r="AB161" t="s">
        <v>119</v>
      </c>
      <c r="AC161">
        <v>144.87</v>
      </c>
      <c r="AD161">
        <v>0.02</v>
      </c>
      <c r="AE161" t="s">
        <v>119</v>
      </c>
      <c r="AF161" t="s">
        <v>119</v>
      </c>
      <c r="AG161">
        <v>20.6</v>
      </c>
      <c r="AH161" t="s">
        <v>1202</v>
      </c>
      <c r="AI161" t="s">
        <v>1202</v>
      </c>
      <c r="AJ161">
        <v>0.74</v>
      </c>
      <c r="AK161">
        <v>3148</v>
      </c>
      <c r="AL161">
        <v>41</v>
      </c>
      <c r="AM161">
        <v>2.0000000000000001E-4</v>
      </c>
      <c r="AN161">
        <v>2</v>
      </c>
      <c r="AO161">
        <v>1</v>
      </c>
      <c r="AP161">
        <v>1.43</v>
      </c>
      <c r="AQ161">
        <v>-3.63</v>
      </c>
      <c r="AR161">
        <v>-11.17</v>
      </c>
      <c r="AS161">
        <v>-14.87</v>
      </c>
      <c r="AT161">
        <v>0</v>
      </c>
      <c r="AU161">
        <v>1.02</v>
      </c>
      <c r="AV161" t="s">
        <v>1203</v>
      </c>
      <c r="AW161">
        <v>14.24</v>
      </c>
      <c r="AX161">
        <v>17.09</v>
      </c>
      <c r="AY161">
        <v>1.08</v>
      </c>
      <c r="AZ161" t="s">
        <v>165</v>
      </c>
      <c r="BA161">
        <v>13</v>
      </c>
      <c r="BB161">
        <v>1</v>
      </c>
      <c r="BC161">
        <v>13</v>
      </c>
      <c r="BD161">
        <v>0.56000000000000005</v>
      </c>
      <c r="BE161">
        <v>1.27</v>
      </c>
      <c r="BF161">
        <v>0.42</v>
      </c>
      <c r="BG161">
        <v>0.85</v>
      </c>
      <c r="BH161">
        <v>0.28000000000000003</v>
      </c>
      <c r="BI161">
        <v>-0.42</v>
      </c>
      <c r="BJ161">
        <v>0.42</v>
      </c>
      <c r="BK161">
        <v>20230826</v>
      </c>
      <c r="BL161">
        <v>20110808</v>
      </c>
      <c r="BM161">
        <v>20.6</v>
      </c>
      <c r="BN161" t="s">
        <v>119</v>
      </c>
      <c r="BO161" t="s">
        <v>119</v>
      </c>
      <c r="BP161">
        <v>216.34</v>
      </c>
      <c r="BQ161">
        <v>150.22999999999999</v>
      </c>
      <c r="BR161">
        <v>1.02</v>
      </c>
      <c r="BS161">
        <v>30.09</v>
      </c>
      <c r="BT161">
        <v>126.9</v>
      </c>
      <c r="BU161">
        <v>59.7</v>
      </c>
      <c r="BV161">
        <v>2.23</v>
      </c>
      <c r="BW161">
        <v>40.29</v>
      </c>
      <c r="BX161">
        <v>49.63</v>
      </c>
      <c r="BY161">
        <v>18.350000000000001</v>
      </c>
      <c r="BZ161">
        <v>38.39</v>
      </c>
      <c r="CA161">
        <v>2.23</v>
      </c>
      <c r="CB161">
        <v>75.95</v>
      </c>
      <c r="CC161">
        <v>32.11</v>
      </c>
      <c r="CD161">
        <v>22.25</v>
      </c>
      <c r="CE161">
        <v>7.15</v>
      </c>
      <c r="CF161">
        <v>0.2</v>
      </c>
      <c r="CG161">
        <v>7.24</v>
      </c>
      <c r="CH161">
        <v>6.03</v>
      </c>
      <c r="CI161">
        <v>5.81</v>
      </c>
      <c r="CJ161">
        <v>5.52</v>
      </c>
      <c r="CK161">
        <v>51.88</v>
      </c>
      <c r="CL161">
        <v>-2.06</v>
      </c>
      <c r="CM161">
        <v>5.77</v>
      </c>
      <c r="CN161">
        <v>90951</v>
      </c>
      <c r="CO161">
        <v>13909</v>
      </c>
      <c r="CP161" t="s">
        <v>1204</v>
      </c>
      <c r="CQ161">
        <v>41.85</v>
      </c>
      <c r="CR161">
        <v>38.35</v>
      </c>
      <c r="CS161">
        <v>0.98</v>
      </c>
      <c r="CT161">
        <v>-71.510000000000005</v>
      </c>
      <c r="CU161">
        <v>4.59</v>
      </c>
      <c r="CV161">
        <v>2.48</v>
      </c>
      <c r="CW161" t="s">
        <v>373</v>
      </c>
      <c r="CX161">
        <v>7.29</v>
      </c>
      <c r="CY161">
        <v>3.69</v>
      </c>
      <c r="CZ161">
        <v>2.52</v>
      </c>
      <c r="DA161">
        <v>-0.1</v>
      </c>
      <c r="DB161">
        <v>69.44</v>
      </c>
      <c r="DC161" t="s">
        <v>600</v>
      </c>
      <c r="DD161">
        <v>30.71</v>
      </c>
      <c r="DE161">
        <v>22.27</v>
      </c>
      <c r="DF161">
        <v>18.78</v>
      </c>
      <c r="DG161">
        <v>0.89</v>
      </c>
      <c r="DH161">
        <v>3279</v>
      </c>
      <c r="DI161">
        <v>601222</v>
      </c>
      <c r="DJ161" t="s">
        <v>119</v>
      </c>
      <c r="DK161" t="s">
        <v>119</v>
      </c>
      <c r="DL161" t="s">
        <v>119</v>
      </c>
    </row>
    <row r="162" spans="1:116">
      <c r="A162" t="str">
        <f>"601226"</f>
        <v>601226</v>
      </c>
      <c r="B162" t="s">
        <v>1205</v>
      </c>
      <c r="C162">
        <v>1.51</v>
      </c>
      <c r="D162">
        <v>6.05</v>
      </c>
      <c r="E162">
        <v>0.09</v>
      </c>
      <c r="F162">
        <v>6.05</v>
      </c>
      <c r="G162">
        <v>6.06</v>
      </c>
      <c r="H162">
        <v>52179</v>
      </c>
      <c r="I162">
        <v>453</v>
      </c>
      <c r="J162">
        <v>0</v>
      </c>
      <c r="K162">
        <v>0.45</v>
      </c>
      <c r="L162">
        <v>5.98</v>
      </c>
      <c r="M162">
        <v>6.07</v>
      </c>
      <c r="N162">
        <v>5.97</v>
      </c>
      <c r="O162">
        <v>5.96</v>
      </c>
      <c r="P162">
        <v>59.42</v>
      </c>
      <c r="Q162">
        <v>3146.18</v>
      </c>
      <c r="R162">
        <v>0.77</v>
      </c>
      <c r="S162" t="s">
        <v>540</v>
      </c>
      <c r="T162" t="s">
        <v>291</v>
      </c>
      <c r="U162">
        <v>1.68</v>
      </c>
      <c r="V162">
        <v>6.03</v>
      </c>
      <c r="W162">
        <v>23096</v>
      </c>
      <c r="X162">
        <v>29083</v>
      </c>
      <c r="Y162">
        <v>0.79</v>
      </c>
      <c r="Z162">
        <v>895</v>
      </c>
      <c r="AA162">
        <v>1363</v>
      </c>
      <c r="AB162" t="s">
        <v>119</v>
      </c>
      <c r="AC162">
        <v>2.57</v>
      </c>
      <c r="AD162">
        <v>0</v>
      </c>
      <c r="AE162" t="s">
        <v>119</v>
      </c>
      <c r="AF162" t="s">
        <v>119</v>
      </c>
      <c r="AG162">
        <v>11.59</v>
      </c>
      <c r="AH162" t="s">
        <v>1206</v>
      </c>
      <c r="AI162" t="s">
        <v>1207</v>
      </c>
      <c r="AJ162">
        <v>1.41</v>
      </c>
      <c r="AK162">
        <v>1498</v>
      </c>
      <c r="AL162">
        <v>35</v>
      </c>
      <c r="AM162">
        <v>2.9999999999999997E-4</v>
      </c>
      <c r="AN162">
        <v>2</v>
      </c>
      <c r="AO162">
        <v>0.51</v>
      </c>
      <c r="AP162">
        <v>2.0299999999999998</v>
      </c>
      <c r="AQ162">
        <v>-3.35</v>
      </c>
      <c r="AR162">
        <v>-21.33</v>
      </c>
      <c r="AS162">
        <v>8.42</v>
      </c>
      <c r="AT162">
        <v>4</v>
      </c>
      <c r="AU162">
        <v>1.21</v>
      </c>
      <c r="AV162" t="s">
        <v>1208</v>
      </c>
      <c r="AW162">
        <v>26.05</v>
      </c>
      <c r="AX162">
        <v>22.44</v>
      </c>
      <c r="AY162">
        <v>0.76</v>
      </c>
      <c r="AZ162" t="s">
        <v>207</v>
      </c>
      <c r="BA162">
        <v>9</v>
      </c>
      <c r="BB162">
        <v>7</v>
      </c>
      <c r="BC162">
        <v>10</v>
      </c>
      <c r="BD162">
        <v>0.34</v>
      </c>
      <c r="BE162">
        <v>1.85</v>
      </c>
      <c r="BF162">
        <v>0.17</v>
      </c>
      <c r="BG162">
        <v>1.17</v>
      </c>
      <c r="BH162">
        <v>1.17</v>
      </c>
      <c r="BI162">
        <v>-0.33</v>
      </c>
      <c r="BJ162">
        <v>1.34</v>
      </c>
      <c r="BK162">
        <v>20230828</v>
      </c>
      <c r="BL162">
        <v>20141211</v>
      </c>
      <c r="BM162">
        <v>11.67</v>
      </c>
      <c r="BN162" t="s">
        <v>119</v>
      </c>
      <c r="BO162" t="s">
        <v>119</v>
      </c>
      <c r="BP162">
        <v>105.35</v>
      </c>
      <c r="BQ162">
        <v>42.65</v>
      </c>
      <c r="BR162">
        <v>1.76</v>
      </c>
      <c r="BS162">
        <v>57.85</v>
      </c>
      <c r="BT162">
        <v>77.66</v>
      </c>
      <c r="BU162">
        <v>8.86</v>
      </c>
      <c r="BV162">
        <v>2.64</v>
      </c>
      <c r="BW162">
        <v>60.63</v>
      </c>
      <c r="BX162">
        <v>16.55</v>
      </c>
      <c r="BY162">
        <v>9.0299999999999994</v>
      </c>
      <c r="BZ162">
        <v>21.57</v>
      </c>
      <c r="CA162">
        <v>5.94</v>
      </c>
      <c r="CB162">
        <v>12.57</v>
      </c>
      <c r="CC162">
        <v>23.74</v>
      </c>
      <c r="CD162">
        <v>19.71</v>
      </c>
      <c r="CE162">
        <v>0.63</v>
      </c>
      <c r="CF162">
        <v>0</v>
      </c>
      <c r="CG162">
        <v>0.63</v>
      </c>
      <c r="CH162">
        <v>0.57999999999999996</v>
      </c>
      <c r="CI162">
        <v>0.59</v>
      </c>
      <c r="CJ162">
        <v>0.37</v>
      </c>
      <c r="CK162">
        <v>16.54</v>
      </c>
      <c r="CL162">
        <v>-8.1300000000000008</v>
      </c>
      <c r="CM162">
        <v>-9.11</v>
      </c>
      <c r="CN162">
        <v>40518</v>
      </c>
      <c r="CO162">
        <v>10605</v>
      </c>
      <c r="CP162" t="s">
        <v>1209</v>
      </c>
      <c r="CQ162">
        <v>-41.94</v>
      </c>
      <c r="CR162">
        <v>-30.47</v>
      </c>
      <c r="CS162">
        <v>1.66</v>
      </c>
      <c r="CT162">
        <v>-8.68</v>
      </c>
      <c r="CU162">
        <v>2.97</v>
      </c>
      <c r="CV162">
        <v>1.68</v>
      </c>
      <c r="CW162" t="s">
        <v>200</v>
      </c>
      <c r="CX162">
        <v>3.65</v>
      </c>
      <c r="CY162">
        <v>1.08</v>
      </c>
      <c r="CZ162">
        <v>1.42</v>
      </c>
      <c r="DA162">
        <v>-0.7</v>
      </c>
      <c r="DB162">
        <v>40.479999999999997</v>
      </c>
      <c r="DC162" t="s">
        <v>1210</v>
      </c>
      <c r="DD162">
        <v>16.97</v>
      </c>
      <c r="DE162">
        <v>2.66</v>
      </c>
      <c r="DF162">
        <v>2.42</v>
      </c>
      <c r="DG162">
        <v>1.21</v>
      </c>
      <c r="DH162">
        <v>1989</v>
      </c>
      <c r="DI162">
        <v>601226</v>
      </c>
      <c r="DJ162" t="s">
        <v>119</v>
      </c>
      <c r="DK162" t="s">
        <v>119</v>
      </c>
      <c r="DL162" t="s">
        <v>119</v>
      </c>
    </row>
    <row r="163" spans="1:116">
      <c r="A163" t="str">
        <f>"601369"</f>
        <v>601369</v>
      </c>
      <c r="B163" t="s">
        <v>1211</v>
      </c>
      <c r="C163">
        <v>0.37</v>
      </c>
      <c r="D163">
        <v>8.16</v>
      </c>
      <c r="E163">
        <v>0.03</v>
      </c>
      <c r="F163">
        <v>8.16</v>
      </c>
      <c r="G163">
        <v>8.17</v>
      </c>
      <c r="H163">
        <v>75161</v>
      </c>
      <c r="I163">
        <v>1301</v>
      </c>
      <c r="J163">
        <v>0</v>
      </c>
      <c r="K163">
        <v>0.45</v>
      </c>
      <c r="L163">
        <v>8.1300000000000008</v>
      </c>
      <c r="M163">
        <v>8.1999999999999993</v>
      </c>
      <c r="N163">
        <v>8.09</v>
      </c>
      <c r="O163">
        <v>8.1300000000000008</v>
      </c>
      <c r="P163">
        <v>13.33</v>
      </c>
      <c r="Q163">
        <v>6130.02</v>
      </c>
      <c r="R163">
        <v>0.84</v>
      </c>
      <c r="S163" t="s">
        <v>308</v>
      </c>
      <c r="T163" t="s">
        <v>988</v>
      </c>
      <c r="U163">
        <v>1.35</v>
      </c>
      <c r="V163">
        <v>8.16</v>
      </c>
      <c r="W163">
        <v>34102</v>
      </c>
      <c r="X163">
        <v>41059</v>
      </c>
      <c r="Y163">
        <v>0.83</v>
      </c>
      <c r="Z163">
        <v>276</v>
      </c>
      <c r="AA163">
        <v>1135</v>
      </c>
      <c r="AB163" t="s">
        <v>119</v>
      </c>
      <c r="AC163">
        <v>14.88</v>
      </c>
      <c r="AD163">
        <v>0</v>
      </c>
      <c r="AE163" t="s">
        <v>119</v>
      </c>
      <c r="AF163" t="s">
        <v>119</v>
      </c>
      <c r="AG163">
        <v>16.75</v>
      </c>
      <c r="AH163" t="s">
        <v>1212</v>
      </c>
      <c r="AI163" t="s">
        <v>1213</v>
      </c>
      <c r="AJ163">
        <v>0.27</v>
      </c>
      <c r="AK163">
        <v>2347</v>
      </c>
      <c r="AL163">
        <v>32</v>
      </c>
      <c r="AM163">
        <v>2.0000000000000001E-4</v>
      </c>
      <c r="AN163">
        <v>3</v>
      </c>
      <c r="AO163">
        <v>1.75</v>
      </c>
      <c r="AP163">
        <v>2.77</v>
      </c>
      <c r="AQ163">
        <v>1.1100000000000001</v>
      </c>
      <c r="AR163">
        <v>-11.88</v>
      </c>
      <c r="AS163">
        <v>-26.55</v>
      </c>
      <c r="AT163">
        <v>1</v>
      </c>
      <c r="AU163">
        <v>1.21</v>
      </c>
      <c r="AV163" t="s">
        <v>1214</v>
      </c>
      <c r="AW163">
        <v>15.19</v>
      </c>
      <c r="AX163">
        <v>14.5</v>
      </c>
      <c r="AY163">
        <v>1.05</v>
      </c>
      <c r="AZ163" t="s">
        <v>141</v>
      </c>
      <c r="BA163">
        <v>11</v>
      </c>
      <c r="BB163">
        <v>11</v>
      </c>
      <c r="BC163">
        <v>4</v>
      </c>
      <c r="BD163">
        <v>0</v>
      </c>
      <c r="BE163">
        <v>0.86</v>
      </c>
      <c r="BF163">
        <v>-0.49</v>
      </c>
      <c r="BG163">
        <v>0.37</v>
      </c>
      <c r="BH163">
        <v>0.37</v>
      </c>
      <c r="BI163">
        <v>-0.49</v>
      </c>
      <c r="BJ163">
        <v>0.87</v>
      </c>
      <c r="BK163">
        <v>20230826</v>
      </c>
      <c r="BL163">
        <v>20100428</v>
      </c>
      <c r="BM163">
        <v>17.28</v>
      </c>
      <c r="BN163" t="s">
        <v>119</v>
      </c>
      <c r="BO163" t="s">
        <v>119</v>
      </c>
      <c r="BP163">
        <v>254.28</v>
      </c>
      <c r="BQ163">
        <v>81.709999999999994</v>
      </c>
      <c r="BR163">
        <v>5.45</v>
      </c>
      <c r="BS163">
        <v>65.72</v>
      </c>
      <c r="BT163">
        <v>207.21</v>
      </c>
      <c r="BU163">
        <v>21.47</v>
      </c>
      <c r="BV163">
        <v>1.65</v>
      </c>
      <c r="BW163">
        <v>147.72</v>
      </c>
      <c r="BX163">
        <v>103.13</v>
      </c>
      <c r="BY163">
        <v>17.87</v>
      </c>
      <c r="BZ163">
        <v>37.64</v>
      </c>
      <c r="CA163">
        <v>40.53</v>
      </c>
      <c r="CB163">
        <v>25.1</v>
      </c>
      <c r="CC163">
        <v>51.86</v>
      </c>
      <c r="CD163">
        <v>39.44</v>
      </c>
      <c r="CE163">
        <v>7.01</v>
      </c>
      <c r="CF163">
        <v>0.12</v>
      </c>
      <c r="CG163">
        <v>7</v>
      </c>
      <c r="CH163">
        <v>5.68</v>
      </c>
      <c r="CI163">
        <v>5.29</v>
      </c>
      <c r="CJ163">
        <v>4.8899999999999997</v>
      </c>
      <c r="CK163">
        <v>26.58</v>
      </c>
      <c r="CL163">
        <v>4.95</v>
      </c>
      <c r="CM163">
        <v>-19.989999999999998</v>
      </c>
      <c r="CN163">
        <v>39220</v>
      </c>
      <c r="CO163">
        <v>15777</v>
      </c>
      <c r="CP163" t="s">
        <v>1215</v>
      </c>
      <c r="CQ163">
        <v>-7.6</v>
      </c>
      <c r="CR163">
        <v>-11.8</v>
      </c>
      <c r="CS163">
        <v>1.73</v>
      </c>
      <c r="CT163">
        <v>28.46</v>
      </c>
      <c r="CU163">
        <v>2.72</v>
      </c>
      <c r="CV163">
        <v>4.3099999999999996</v>
      </c>
      <c r="CW163" t="s">
        <v>273</v>
      </c>
      <c r="CX163">
        <v>4.7300000000000004</v>
      </c>
      <c r="CY163">
        <v>1.45</v>
      </c>
      <c r="CZ163">
        <v>1.54</v>
      </c>
      <c r="DA163">
        <v>0.28999999999999998</v>
      </c>
      <c r="DB163">
        <v>32.130000000000003</v>
      </c>
      <c r="DC163" t="s">
        <v>1216</v>
      </c>
      <c r="DD163">
        <v>23.95</v>
      </c>
      <c r="DE163">
        <v>13.51</v>
      </c>
      <c r="DF163">
        <v>10.95</v>
      </c>
      <c r="DG163">
        <v>1.58</v>
      </c>
      <c r="DH163">
        <v>3523</v>
      </c>
      <c r="DI163">
        <v>601369</v>
      </c>
      <c r="DJ163" t="s">
        <v>119</v>
      </c>
      <c r="DK163" t="s">
        <v>119</v>
      </c>
      <c r="DL163" t="s">
        <v>119</v>
      </c>
    </row>
    <row r="164" spans="1:116">
      <c r="A164" t="str">
        <f>"601399"</f>
        <v>601399</v>
      </c>
      <c r="B164" t="s">
        <v>1217</v>
      </c>
      <c r="C164">
        <v>0</v>
      </c>
      <c r="D164">
        <v>3.04</v>
      </c>
      <c r="E164">
        <v>0</v>
      </c>
      <c r="F164">
        <v>3.04</v>
      </c>
      <c r="G164">
        <v>3.05</v>
      </c>
      <c r="H164">
        <v>191728</v>
      </c>
      <c r="I164">
        <v>2465</v>
      </c>
      <c r="J164">
        <v>-0.32</v>
      </c>
      <c r="K164">
        <v>0.27</v>
      </c>
      <c r="L164">
        <v>3.04</v>
      </c>
      <c r="M164">
        <v>3.05</v>
      </c>
      <c r="N164">
        <v>3.02</v>
      </c>
      <c r="O164">
        <v>3.04</v>
      </c>
      <c r="P164">
        <v>57.77</v>
      </c>
      <c r="Q164">
        <v>5816.79</v>
      </c>
      <c r="R164">
        <v>1.1100000000000001</v>
      </c>
      <c r="S164" t="s">
        <v>260</v>
      </c>
      <c r="T164" t="s">
        <v>446</v>
      </c>
      <c r="U164">
        <v>0.99</v>
      </c>
      <c r="V164">
        <v>3.03</v>
      </c>
      <c r="W164">
        <v>99722</v>
      </c>
      <c r="X164">
        <v>92006</v>
      </c>
      <c r="Y164">
        <v>1.08</v>
      </c>
      <c r="Z164">
        <v>8192</v>
      </c>
      <c r="AA164">
        <v>11258</v>
      </c>
      <c r="AB164" t="s">
        <v>119</v>
      </c>
      <c r="AC164">
        <v>48.37</v>
      </c>
      <c r="AD164">
        <v>0.01</v>
      </c>
      <c r="AE164" t="s">
        <v>119</v>
      </c>
      <c r="AF164" t="s">
        <v>119</v>
      </c>
      <c r="AG164">
        <v>72.14</v>
      </c>
      <c r="AH164" t="s">
        <v>1218</v>
      </c>
      <c r="AI164" t="s">
        <v>1218</v>
      </c>
      <c r="AJ164">
        <v>-0.1</v>
      </c>
      <c r="AK164">
        <v>2128</v>
      </c>
      <c r="AL164">
        <v>90</v>
      </c>
      <c r="AM164">
        <v>1E-4</v>
      </c>
      <c r="AN164">
        <v>0</v>
      </c>
      <c r="AO164">
        <v>0.66</v>
      </c>
      <c r="AP164">
        <v>0</v>
      </c>
      <c r="AQ164">
        <v>-2.25</v>
      </c>
      <c r="AR164">
        <v>-1.62</v>
      </c>
      <c r="AS164">
        <v>0.66</v>
      </c>
      <c r="AT164">
        <v>0</v>
      </c>
      <c r="AU164">
        <v>0.71</v>
      </c>
      <c r="AV164" t="s">
        <v>1219</v>
      </c>
      <c r="AW164">
        <v>51.25</v>
      </c>
      <c r="AX164">
        <v>54.4</v>
      </c>
      <c r="AY164">
        <v>0.61</v>
      </c>
      <c r="AZ164" t="s">
        <v>141</v>
      </c>
      <c r="BA164">
        <v>4</v>
      </c>
      <c r="BB164">
        <v>14</v>
      </c>
      <c r="BC164">
        <v>9</v>
      </c>
      <c r="BD164">
        <v>0</v>
      </c>
      <c r="BE164">
        <v>0.33</v>
      </c>
      <c r="BF164">
        <v>-0.66</v>
      </c>
      <c r="BG164">
        <v>-0.33</v>
      </c>
      <c r="BH164">
        <v>0</v>
      </c>
      <c r="BI164">
        <v>-0.33</v>
      </c>
      <c r="BJ164">
        <v>0.66</v>
      </c>
      <c r="BK164">
        <v>20230825</v>
      </c>
      <c r="BL164">
        <v>20200608</v>
      </c>
      <c r="BM164">
        <v>72.14</v>
      </c>
      <c r="BN164" t="s">
        <v>119</v>
      </c>
      <c r="BO164" t="s">
        <v>119</v>
      </c>
      <c r="BP164">
        <v>288.61</v>
      </c>
      <c r="BQ164">
        <v>137.22</v>
      </c>
      <c r="BR164">
        <v>6.33</v>
      </c>
      <c r="BS164">
        <v>50.26</v>
      </c>
      <c r="BT164">
        <v>203.34</v>
      </c>
      <c r="BU164">
        <v>34.11</v>
      </c>
      <c r="BV164">
        <v>36.97</v>
      </c>
      <c r="BW164">
        <v>111.65</v>
      </c>
      <c r="BX164">
        <v>73.75</v>
      </c>
      <c r="BY164">
        <v>29.62</v>
      </c>
      <c r="BZ164">
        <v>52.06</v>
      </c>
      <c r="CA164">
        <v>42.49</v>
      </c>
      <c r="CB164">
        <v>148.03</v>
      </c>
      <c r="CC164">
        <v>59.18</v>
      </c>
      <c r="CD164">
        <v>53.11</v>
      </c>
      <c r="CE164">
        <v>2.15</v>
      </c>
      <c r="CF164">
        <v>0.03</v>
      </c>
      <c r="CG164">
        <v>2.13</v>
      </c>
      <c r="CH164">
        <v>2.0099999999999998</v>
      </c>
      <c r="CI164">
        <v>1.9</v>
      </c>
      <c r="CJ164">
        <v>1.42</v>
      </c>
      <c r="CK164">
        <v>-88.95</v>
      </c>
      <c r="CL164">
        <v>-5.21</v>
      </c>
      <c r="CM164">
        <v>-6.73</v>
      </c>
      <c r="CN164">
        <v>64845</v>
      </c>
      <c r="CO164">
        <v>41615</v>
      </c>
      <c r="CP164" t="s">
        <v>1220</v>
      </c>
      <c r="CQ164">
        <v>14.99</v>
      </c>
      <c r="CR164">
        <v>38.53</v>
      </c>
      <c r="CS164">
        <v>1.6</v>
      </c>
      <c r="CT164">
        <v>-42.11</v>
      </c>
      <c r="CU164">
        <v>3.71</v>
      </c>
      <c r="CV164">
        <v>0</v>
      </c>
      <c r="CW164" t="s">
        <v>167</v>
      </c>
      <c r="CX164">
        <v>1.9</v>
      </c>
      <c r="CY164">
        <v>2.0499999999999998</v>
      </c>
      <c r="CZ164">
        <v>-1.23</v>
      </c>
      <c r="DA164">
        <v>-7.0000000000000007E-2</v>
      </c>
      <c r="DB164">
        <v>47.55</v>
      </c>
      <c r="DC164" t="s">
        <v>1221</v>
      </c>
      <c r="DD164">
        <v>10.26</v>
      </c>
      <c r="DE164">
        <v>3.63</v>
      </c>
      <c r="DF164">
        <v>3.4</v>
      </c>
      <c r="DG164">
        <v>0.28999999999999998</v>
      </c>
      <c r="DH164">
        <v>7964</v>
      </c>
      <c r="DI164">
        <v>601399</v>
      </c>
      <c r="DJ164" t="s">
        <v>119</v>
      </c>
      <c r="DK164" t="s">
        <v>119</v>
      </c>
      <c r="DL164" t="s">
        <v>119</v>
      </c>
    </row>
    <row r="165" spans="1:116">
      <c r="A165" t="str">
        <f>"601615"</f>
        <v>601615</v>
      </c>
      <c r="B165" t="s">
        <v>1222</v>
      </c>
      <c r="C165">
        <v>1.22</v>
      </c>
      <c r="D165">
        <v>15.78</v>
      </c>
      <c r="E165">
        <v>0.19</v>
      </c>
      <c r="F165">
        <v>15.78</v>
      </c>
      <c r="G165">
        <v>15.79</v>
      </c>
      <c r="H165">
        <v>137429</v>
      </c>
      <c r="I165">
        <v>3718</v>
      </c>
      <c r="J165">
        <v>0.06</v>
      </c>
      <c r="K165">
        <v>0.61</v>
      </c>
      <c r="L165">
        <v>15.63</v>
      </c>
      <c r="M165">
        <v>15.89</v>
      </c>
      <c r="N165">
        <v>15.53</v>
      </c>
      <c r="O165">
        <v>15.59</v>
      </c>
      <c r="P165">
        <v>27.4</v>
      </c>
      <c r="Q165">
        <v>21652.87</v>
      </c>
      <c r="R165">
        <v>1.08</v>
      </c>
      <c r="S165" t="s">
        <v>1223</v>
      </c>
      <c r="T165" t="s">
        <v>146</v>
      </c>
      <c r="U165">
        <v>2.31</v>
      </c>
      <c r="V165">
        <v>15.76</v>
      </c>
      <c r="W165">
        <v>53249</v>
      </c>
      <c r="X165">
        <v>84180</v>
      </c>
      <c r="Y165">
        <v>0.63</v>
      </c>
      <c r="Z165">
        <v>176</v>
      </c>
      <c r="AA165">
        <v>1111</v>
      </c>
      <c r="AB165" t="s">
        <v>119</v>
      </c>
      <c r="AC165">
        <v>97.53</v>
      </c>
      <c r="AD165">
        <v>0</v>
      </c>
      <c r="AE165" t="s">
        <v>119</v>
      </c>
      <c r="AF165" t="s">
        <v>119</v>
      </c>
      <c r="AG165">
        <v>22.63</v>
      </c>
      <c r="AH165" t="s">
        <v>1224</v>
      </c>
      <c r="AI165" t="s">
        <v>1225</v>
      </c>
      <c r="AJ165">
        <v>1.1200000000000001</v>
      </c>
      <c r="AK165">
        <v>3335</v>
      </c>
      <c r="AL165">
        <v>41</v>
      </c>
      <c r="AM165">
        <v>2.0000000000000001E-4</v>
      </c>
      <c r="AN165">
        <v>2</v>
      </c>
      <c r="AO165">
        <v>4.07</v>
      </c>
      <c r="AP165">
        <v>4.3</v>
      </c>
      <c r="AQ165">
        <v>5.69</v>
      </c>
      <c r="AR165">
        <v>-5.8</v>
      </c>
      <c r="AS165">
        <v>-36.78</v>
      </c>
      <c r="AT165">
        <v>0</v>
      </c>
      <c r="AU165">
        <v>0.81</v>
      </c>
      <c r="AV165" t="s">
        <v>1226</v>
      </c>
      <c r="AW165">
        <v>21.32</v>
      </c>
      <c r="AX165">
        <v>10.25</v>
      </c>
      <c r="AY165">
        <v>1.53</v>
      </c>
      <c r="AZ165" t="s">
        <v>522</v>
      </c>
      <c r="BA165">
        <v>7</v>
      </c>
      <c r="BB165">
        <v>13</v>
      </c>
      <c r="BC165">
        <v>13</v>
      </c>
      <c r="BD165">
        <v>0.26</v>
      </c>
      <c r="BE165">
        <v>1.92</v>
      </c>
      <c r="BF165">
        <v>-0.38</v>
      </c>
      <c r="BG165">
        <v>1.0900000000000001</v>
      </c>
      <c r="BH165">
        <v>0.96</v>
      </c>
      <c r="BI165">
        <v>-0.69</v>
      </c>
      <c r="BJ165">
        <v>1.61</v>
      </c>
      <c r="BK165">
        <v>20230920</v>
      </c>
      <c r="BL165">
        <v>20190123</v>
      </c>
      <c r="BM165">
        <v>22.72</v>
      </c>
      <c r="BN165" t="s">
        <v>119</v>
      </c>
      <c r="BO165" t="s">
        <v>119</v>
      </c>
      <c r="BP165">
        <v>751.08</v>
      </c>
      <c r="BQ165">
        <v>280.95</v>
      </c>
      <c r="BR165">
        <v>2.5099999999999998</v>
      </c>
      <c r="BS165">
        <v>62.26</v>
      </c>
      <c r="BT165">
        <v>410.86</v>
      </c>
      <c r="BU165">
        <v>110.75</v>
      </c>
      <c r="BV165">
        <v>15.66</v>
      </c>
      <c r="BW165">
        <v>315.10000000000002</v>
      </c>
      <c r="BX165">
        <v>94.36</v>
      </c>
      <c r="BY165">
        <v>121.96</v>
      </c>
      <c r="BZ165">
        <v>118.53</v>
      </c>
      <c r="CA165">
        <v>79.06</v>
      </c>
      <c r="CB165">
        <v>169.73</v>
      </c>
      <c r="CC165">
        <v>105.59</v>
      </c>
      <c r="CD165">
        <v>86.21</v>
      </c>
      <c r="CE165">
        <v>6.97</v>
      </c>
      <c r="CF165">
        <v>2.88</v>
      </c>
      <c r="CG165">
        <v>7.34</v>
      </c>
      <c r="CH165">
        <v>6.58</v>
      </c>
      <c r="CI165">
        <v>6.54</v>
      </c>
      <c r="CJ165">
        <v>5.37</v>
      </c>
      <c r="CK165">
        <v>81.16</v>
      </c>
      <c r="CL165">
        <v>-33.380000000000003</v>
      </c>
      <c r="CM165">
        <v>-17.260000000000002</v>
      </c>
      <c r="CN165">
        <v>157364</v>
      </c>
      <c r="CO165">
        <v>10832</v>
      </c>
      <c r="CP165" t="s">
        <v>1227</v>
      </c>
      <c r="CQ165">
        <v>-73.28</v>
      </c>
      <c r="CR165">
        <v>-25.84</v>
      </c>
      <c r="CS165">
        <v>1.28</v>
      </c>
      <c r="CT165">
        <v>-10.74</v>
      </c>
      <c r="CU165">
        <v>3.4</v>
      </c>
      <c r="CV165">
        <v>1.95</v>
      </c>
      <c r="CW165" t="s">
        <v>373</v>
      </c>
      <c r="CX165">
        <v>12.37</v>
      </c>
      <c r="CY165">
        <v>7.47</v>
      </c>
      <c r="CZ165">
        <v>3.57</v>
      </c>
      <c r="DA165">
        <v>-1.47</v>
      </c>
      <c r="DB165">
        <v>37.409999999999997</v>
      </c>
      <c r="DC165" t="s">
        <v>1228</v>
      </c>
      <c r="DD165">
        <v>18.36</v>
      </c>
      <c r="DE165">
        <v>6.6</v>
      </c>
      <c r="DF165">
        <v>6.23</v>
      </c>
      <c r="DG165">
        <v>4.5</v>
      </c>
      <c r="DH165">
        <v>11475</v>
      </c>
      <c r="DI165">
        <v>601615</v>
      </c>
      <c r="DJ165" t="s">
        <v>119</v>
      </c>
      <c r="DK165" t="s">
        <v>119</v>
      </c>
      <c r="DL165" t="s">
        <v>119</v>
      </c>
    </row>
    <row r="166" spans="1:116">
      <c r="A166" t="str">
        <f>"601633"</f>
        <v>601633</v>
      </c>
      <c r="B166" t="s">
        <v>1229</v>
      </c>
      <c r="C166">
        <v>0.67</v>
      </c>
      <c r="D166">
        <v>25.67</v>
      </c>
      <c r="E166">
        <v>0.17</v>
      </c>
      <c r="F166">
        <v>25.66</v>
      </c>
      <c r="G166">
        <v>25.67</v>
      </c>
      <c r="H166">
        <v>126789</v>
      </c>
      <c r="I166">
        <v>2117</v>
      </c>
      <c r="J166">
        <v>0.04</v>
      </c>
      <c r="K166">
        <v>0.21</v>
      </c>
      <c r="L166">
        <v>25.65</v>
      </c>
      <c r="M166">
        <v>26.1</v>
      </c>
      <c r="N166">
        <v>25.51</v>
      </c>
      <c r="O166">
        <v>25.5</v>
      </c>
      <c r="P166">
        <v>80.11</v>
      </c>
      <c r="Q166">
        <v>32621.88</v>
      </c>
      <c r="R166">
        <v>0.98</v>
      </c>
      <c r="S166" t="s">
        <v>178</v>
      </c>
      <c r="T166" t="s">
        <v>194</v>
      </c>
      <c r="U166">
        <v>2.31</v>
      </c>
      <c r="V166">
        <v>25.73</v>
      </c>
      <c r="W166">
        <v>60566</v>
      </c>
      <c r="X166">
        <v>66223</v>
      </c>
      <c r="Y166">
        <v>0.91</v>
      </c>
      <c r="Z166">
        <v>493</v>
      </c>
      <c r="AA166">
        <v>70</v>
      </c>
      <c r="AB166" t="s">
        <v>119</v>
      </c>
      <c r="AC166">
        <v>103.37</v>
      </c>
      <c r="AD166">
        <v>0</v>
      </c>
      <c r="AE166" t="s">
        <v>119</v>
      </c>
      <c r="AF166" t="s">
        <v>119</v>
      </c>
      <c r="AG166">
        <v>61.66</v>
      </c>
      <c r="AH166" t="s">
        <v>1230</v>
      </c>
      <c r="AI166" t="s">
        <v>1231</v>
      </c>
      <c r="AJ166">
        <v>0.56000000000000005</v>
      </c>
      <c r="AK166">
        <v>3842</v>
      </c>
      <c r="AL166">
        <v>33</v>
      </c>
      <c r="AM166">
        <v>1E-4</v>
      </c>
      <c r="AN166">
        <v>1</v>
      </c>
      <c r="AO166">
        <v>-0.66</v>
      </c>
      <c r="AP166">
        <v>-0.77</v>
      </c>
      <c r="AQ166">
        <v>-1.69</v>
      </c>
      <c r="AR166">
        <v>-0.04</v>
      </c>
      <c r="AS166">
        <v>-12.45</v>
      </c>
      <c r="AT166">
        <v>0</v>
      </c>
      <c r="AU166">
        <v>1.21</v>
      </c>
      <c r="AV166" t="s">
        <v>1232</v>
      </c>
      <c r="AW166">
        <v>53.8</v>
      </c>
      <c r="AX166">
        <v>26.21</v>
      </c>
      <c r="AY166">
        <v>2.0699999999999998</v>
      </c>
      <c r="AZ166" t="s">
        <v>207</v>
      </c>
      <c r="BA166">
        <v>4</v>
      </c>
      <c r="BB166">
        <v>10</v>
      </c>
      <c r="BC166">
        <v>11</v>
      </c>
      <c r="BD166">
        <v>0.59</v>
      </c>
      <c r="BE166">
        <v>2.35</v>
      </c>
      <c r="BF166">
        <v>0.04</v>
      </c>
      <c r="BG166">
        <v>0.9</v>
      </c>
      <c r="BH166">
        <v>0.08</v>
      </c>
      <c r="BI166">
        <v>-1.65</v>
      </c>
      <c r="BJ166">
        <v>0.63</v>
      </c>
      <c r="BK166">
        <v>20230926</v>
      </c>
      <c r="BL166">
        <v>20110928</v>
      </c>
      <c r="BM166">
        <v>84.96</v>
      </c>
      <c r="BN166" t="s">
        <v>119</v>
      </c>
      <c r="BO166">
        <v>23.19</v>
      </c>
      <c r="BP166">
        <v>1842.23</v>
      </c>
      <c r="BQ166">
        <v>623.57000000000005</v>
      </c>
      <c r="BR166">
        <v>0.03</v>
      </c>
      <c r="BS166">
        <v>66.150000000000006</v>
      </c>
      <c r="BT166">
        <v>1038.76</v>
      </c>
      <c r="BU166">
        <v>280.54000000000002</v>
      </c>
      <c r="BV166">
        <v>99.33</v>
      </c>
      <c r="BW166">
        <v>971.73</v>
      </c>
      <c r="BX166">
        <v>278.29000000000002</v>
      </c>
      <c r="BY166">
        <v>235.58</v>
      </c>
      <c r="BZ166">
        <v>63.07</v>
      </c>
      <c r="CA166">
        <v>88.53</v>
      </c>
      <c r="CB166">
        <v>24.72</v>
      </c>
      <c r="CC166">
        <v>699.71</v>
      </c>
      <c r="CD166">
        <v>581.79999999999995</v>
      </c>
      <c r="CE166">
        <v>12.25</v>
      </c>
      <c r="CF166">
        <v>4.6399999999999997</v>
      </c>
      <c r="CG166">
        <v>13.92</v>
      </c>
      <c r="CH166">
        <v>13.63</v>
      </c>
      <c r="CI166">
        <v>13.61</v>
      </c>
      <c r="CJ166">
        <v>7.49</v>
      </c>
      <c r="CK166">
        <v>480.01</v>
      </c>
      <c r="CL166">
        <v>-24.36</v>
      </c>
      <c r="CM166">
        <v>-11.66</v>
      </c>
      <c r="CN166">
        <v>197572</v>
      </c>
      <c r="CO166">
        <v>5319</v>
      </c>
      <c r="CP166" t="s">
        <v>1233</v>
      </c>
      <c r="CQ166">
        <v>-75.69</v>
      </c>
      <c r="CR166">
        <v>12.61</v>
      </c>
      <c r="CS166">
        <v>3.52</v>
      </c>
      <c r="CT166">
        <v>-89.52</v>
      </c>
      <c r="CU166">
        <v>3.12</v>
      </c>
      <c r="CV166">
        <v>0.85</v>
      </c>
      <c r="CW166" t="s">
        <v>396</v>
      </c>
      <c r="CX166">
        <v>7.3</v>
      </c>
      <c r="CY166">
        <v>0.28999999999999998</v>
      </c>
      <c r="CZ166">
        <v>5.65</v>
      </c>
      <c r="DA166">
        <v>-0.28999999999999998</v>
      </c>
      <c r="DB166">
        <v>33.85</v>
      </c>
      <c r="DC166" t="s">
        <v>1234</v>
      </c>
      <c r="DD166">
        <v>16.850000000000001</v>
      </c>
      <c r="DE166">
        <v>1.75</v>
      </c>
      <c r="DF166">
        <v>1.95</v>
      </c>
      <c r="DG166">
        <v>35.090000000000003</v>
      </c>
      <c r="DH166">
        <v>87367</v>
      </c>
      <c r="DI166">
        <v>601633</v>
      </c>
      <c r="DJ166">
        <v>20220808</v>
      </c>
      <c r="DK166">
        <v>32.14</v>
      </c>
      <c r="DL166">
        <v>-19.2</v>
      </c>
    </row>
    <row r="167" spans="1:116">
      <c r="A167" t="str">
        <f>"601678"</f>
        <v>601678</v>
      </c>
      <c r="B167" t="s">
        <v>1235</v>
      </c>
      <c r="C167">
        <v>0.22</v>
      </c>
      <c r="D167">
        <v>4.62</v>
      </c>
      <c r="E167">
        <v>0.01</v>
      </c>
      <c r="F167">
        <v>4.6100000000000003</v>
      </c>
      <c r="G167">
        <v>4.62</v>
      </c>
      <c r="H167">
        <v>63989</v>
      </c>
      <c r="I167">
        <v>1001</v>
      </c>
      <c r="J167">
        <v>0</v>
      </c>
      <c r="K167">
        <v>0.31</v>
      </c>
      <c r="L167">
        <v>4.5999999999999996</v>
      </c>
      <c r="M167">
        <v>4.63</v>
      </c>
      <c r="N167">
        <v>4.59</v>
      </c>
      <c r="O167">
        <v>4.6100000000000003</v>
      </c>
      <c r="P167">
        <v>31.72</v>
      </c>
      <c r="Q167">
        <v>2952.69</v>
      </c>
      <c r="R167">
        <v>0.54</v>
      </c>
      <c r="S167" t="s">
        <v>218</v>
      </c>
      <c r="T167" t="s">
        <v>137</v>
      </c>
      <c r="U167">
        <v>0.87</v>
      </c>
      <c r="V167">
        <v>4.6100000000000003</v>
      </c>
      <c r="W167">
        <v>33262</v>
      </c>
      <c r="X167">
        <v>30727</v>
      </c>
      <c r="Y167">
        <v>1.08</v>
      </c>
      <c r="Z167">
        <v>5018</v>
      </c>
      <c r="AA167">
        <v>1956</v>
      </c>
      <c r="AB167" t="s">
        <v>119</v>
      </c>
      <c r="AC167">
        <v>17.989999999999998</v>
      </c>
      <c r="AD167">
        <v>0</v>
      </c>
      <c r="AE167" t="s">
        <v>119</v>
      </c>
      <c r="AF167" t="s">
        <v>119</v>
      </c>
      <c r="AG167">
        <v>20.58</v>
      </c>
      <c r="AH167" t="s">
        <v>1236</v>
      </c>
      <c r="AI167" t="s">
        <v>1236</v>
      </c>
      <c r="AJ167">
        <v>0.12</v>
      </c>
      <c r="AK167">
        <v>1330</v>
      </c>
      <c r="AL167">
        <v>48</v>
      </c>
      <c r="AM167">
        <v>2.0000000000000001E-4</v>
      </c>
      <c r="AN167">
        <v>2</v>
      </c>
      <c r="AO167">
        <v>0.88</v>
      </c>
      <c r="AP167">
        <v>0.01</v>
      </c>
      <c r="AQ167">
        <v>3.58</v>
      </c>
      <c r="AR167">
        <v>-1.07</v>
      </c>
      <c r="AS167">
        <v>-7.78</v>
      </c>
      <c r="AT167">
        <v>0</v>
      </c>
      <c r="AU167">
        <v>0.36</v>
      </c>
      <c r="AV167" t="s">
        <v>1237</v>
      </c>
      <c r="AW167">
        <v>14.82</v>
      </c>
      <c r="AX167">
        <v>8.0500000000000007</v>
      </c>
      <c r="AY167">
        <v>0.68</v>
      </c>
      <c r="AZ167" t="s">
        <v>141</v>
      </c>
      <c r="BA167">
        <v>14</v>
      </c>
      <c r="BB167">
        <v>5</v>
      </c>
      <c r="BC167">
        <v>9</v>
      </c>
      <c r="BD167">
        <v>-0.22</v>
      </c>
      <c r="BE167">
        <v>0.43</v>
      </c>
      <c r="BF167">
        <v>-0.43</v>
      </c>
      <c r="BG167">
        <v>0</v>
      </c>
      <c r="BH167">
        <v>0.43</v>
      </c>
      <c r="BI167">
        <v>-0.22</v>
      </c>
      <c r="BJ167">
        <v>0.65</v>
      </c>
      <c r="BK167">
        <v>20230830</v>
      </c>
      <c r="BL167">
        <v>20100223</v>
      </c>
      <c r="BM167">
        <v>20.58</v>
      </c>
      <c r="BN167" t="s">
        <v>119</v>
      </c>
      <c r="BO167" t="s">
        <v>119</v>
      </c>
      <c r="BP167">
        <v>189.55</v>
      </c>
      <c r="BQ167">
        <v>111.93</v>
      </c>
      <c r="BR167">
        <v>1.03</v>
      </c>
      <c r="BS167">
        <v>40.409999999999997</v>
      </c>
      <c r="BT167">
        <v>44.38</v>
      </c>
      <c r="BU167">
        <v>43.78</v>
      </c>
      <c r="BV167">
        <v>7.99</v>
      </c>
      <c r="BW167">
        <v>51.54</v>
      </c>
      <c r="BX167">
        <v>20.41</v>
      </c>
      <c r="BY167">
        <v>5.1100000000000003</v>
      </c>
      <c r="BZ167">
        <v>1.28</v>
      </c>
      <c r="CA167">
        <v>1.1000000000000001</v>
      </c>
      <c r="CB167">
        <v>29.09</v>
      </c>
      <c r="CC167">
        <v>34.26</v>
      </c>
      <c r="CD167">
        <v>28.38</v>
      </c>
      <c r="CE167">
        <v>2.0499999999999998</v>
      </c>
      <c r="CF167">
        <v>0.24</v>
      </c>
      <c r="CG167">
        <v>2.11</v>
      </c>
      <c r="CH167">
        <v>1.58</v>
      </c>
      <c r="CI167">
        <v>1.5</v>
      </c>
      <c r="CJ167">
        <v>1.39</v>
      </c>
      <c r="CK167">
        <v>54.75</v>
      </c>
      <c r="CL167">
        <v>2.91</v>
      </c>
      <c r="CM167">
        <v>3.78</v>
      </c>
      <c r="CN167">
        <v>101314</v>
      </c>
      <c r="CO167">
        <v>17694</v>
      </c>
      <c r="CP167" t="s">
        <v>1238</v>
      </c>
      <c r="CQ167">
        <v>-78.22</v>
      </c>
      <c r="CR167">
        <v>-24.54</v>
      </c>
      <c r="CS167">
        <v>0.85</v>
      </c>
      <c r="CT167">
        <v>32.619999999999997</v>
      </c>
      <c r="CU167">
        <v>2.78</v>
      </c>
      <c r="CV167">
        <v>2.77</v>
      </c>
      <c r="CW167" t="s">
        <v>940</v>
      </c>
      <c r="CX167">
        <v>5.44</v>
      </c>
      <c r="CY167">
        <v>1.41</v>
      </c>
      <c r="CZ167">
        <v>2.66</v>
      </c>
      <c r="DA167">
        <v>0.14000000000000001</v>
      </c>
      <c r="DB167">
        <v>59.05</v>
      </c>
      <c r="DC167" t="s">
        <v>1239</v>
      </c>
      <c r="DD167">
        <v>17.149999999999999</v>
      </c>
      <c r="DE167">
        <v>5.99</v>
      </c>
      <c r="DF167">
        <v>4.6100000000000003</v>
      </c>
      <c r="DG167">
        <v>0.14000000000000001</v>
      </c>
      <c r="DH167">
        <v>3415</v>
      </c>
      <c r="DI167">
        <v>601678</v>
      </c>
      <c r="DJ167" t="s">
        <v>119</v>
      </c>
      <c r="DK167" t="s">
        <v>119</v>
      </c>
      <c r="DL167" t="s">
        <v>119</v>
      </c>
    </row>
    <row r="168" spans="1:116">
      <c r="A168" t="str">
        <f>"601727"</f>
        <v>601727</v>
      </c>
      <c r="B168" t="s">
        <v>1240</v>
      </c>
      <c r="C168">
        <v>1.08</v>
      </c>
      <c r="D168">
        <v>4.68</v>
      </c>
      <c r="E168">
        <v>0.05</v>
      </c>
      <c r="F168">
        <v>4.68</v>
      </c>
      <c r="G168">
        <v>4.6900000000000004</v>
      </c>
      <c r="H168">
        <v>437705</v>
      </c>
      <c r="I168">
        <v>6760</v>
      </c>
      <c r="J168">
        <v>0</v>
      </c>
      <c r="K168">
        <v>0.35</v>
      </c>
      <c r="L168">
        <v>4.6399999999999997</v>
      </c>
      <c r="M168">
        <v>4.7</v>
      </c>
      <c r="N168">
        <v>4.63</v>
      </c>
      <c r="O168">
        <v>4.63</v>
      </c>
      <c r="P168">
        <v>61.75</v>
      </c>
      <c r="Q168">
        <v>20434.150000000001</v>
      </c>
      <c r="R168">
        <v>0.74</v>
      </c>
      <c r="S168" t="s">
        <v>399</v>
      </c>
      <c r="T168" t="s">
        <v>610</v>
      </c>
      <c r="U168">
        <v>1.51</v>
      </c>
      <c r="V168">
        <v>4.67</v>
      </c>
      <c r="W168">
        <v>186621</v>
      </c>
      <c r="X168">
        <v>251084</v>
      </c>
      <c r="Y168">
        <v>0.74</v>
      </c>
      <c r="Z168">
        <v>1840</v>
      </c>
      <c r="AA168">
        <v>17294</v>
      </c>
      <c r="AB168" t="s">
        <v>119</v>
      </c>
      <c r="AC168">
        <v>125.6</v>
      </c>
      <c r="AD168">
        <v>0.01</v>
      </c>
      <c r="AE168" t="s">
        <v>119</v>
      </c>
      <c r="AF168" t="s">
        <v>119</v>
      </c>
      <c r="AG168">
        <v>126.55</v>
      </c>
      <c r="AH168" t="s">
        <v>1241</v>
      </c>
      <c r="AI168" t="s">
        <v>1241</v>
      </c>
      <c r="AJ168">
        <v>0.98</v>
      </c>
      <c r="AK168">
        <v>3071</v>
      </c>
      <c r="AL168">
        <v>143</v>
      </c>
      <c r="AM168">
        <v>1E-4</v>
      </c>
      <c r="AN168">
        <v>1</v>
      </c>
      <c r="AO168">
        <v>-0.43</v>
      </c>
      <c r="AP168">
        <v>-1.06</v>
      </c>
      <c r="AQ168">
        <v>4.7</v>
      </c>
      <c r="AR168">
        <v>2.4</v>
      </c>
      <c r="AS168">
        <v>18.78</v>
      </c>
      <c r="AT168">
        <v>0</v>
      </c>
      <c r="AU168">
        <v>0.99</v>
      </c>
      <c r="AV168" t="s">
        <v>1242</v>
      </c>
      <c r="AW168" t="s">
        <v>119</v>
      </c>
      <c r="AX168" t="s">
        <v>119</v>
      </c>
      <c r="AY168">
        <v>0.92</v>
      </c>
      <c r="AZ168" t="s">
        <v>207</v>
      </c>
      <c r="BA168">
        <v>10</v>
      </c>
      <c r="BB168">
        <v>5</v>
      </c>
      <c r="BC168">
        <v>10</v>
      </c>
      <c r="BD168">
        <v>0.22</v>
      </c>
      <c r="BE168">
        <v>1.51</v>
      </c>
      <c r="BF168">
        <v>0</v>
      </c>
      <c r="BG168">
        <v>0.86</v>
      </c>
      <c r="BH168">
        <v>0.86</v>
      </c>
      <c r="BI168">
        <v>-0.43</v>
      </c>
      <c r="BJ168">
        <v>1.08</v>
      </c>
      <c r="BK168">
        <v>20230918</v>
      </c>
      <c r="BL168">
        <v>20081205</v>
      </c>
      <c r="BM168">
        <v>155.80000000000001</v>
      </c>
      <c r="BN168" t="s">
        <v>119</v>
      </c>
      <c r="BO168">
        <v>29.24</v>
      </c>
      <c r="BP168">
        <v>2895.5</v>
      </c>
      <c r="BQ168">
        <v>530.78</v>
      </c>
      <c r="BR168">
        <v>318.79000000000002</v>
      </c>
      <c r="BS168">
        <v>70.66</v>
      </c>
      <c r="BT168">
        <v>1991.01</v>
      </c>
      <c r="BU168">
        <v>200.36</v>
      </c>
      <c r="BV168">
        <v>124.31</v>
      </c>
      <c r="BW168">
        <v>1695.35</v>
      </c>
      <c r="BX168">
        <v>290.35000000000002</v>
      </c>
      <c r="BY168">
        <v>340.23</v>
      </c>
      <c r="BZ168">
        <v>412.35</v>
      </c>
      <c r="CA168">
        <v>421.1</v>
      </c>
      <c r="CB168">
        <v>193.2</v>
      </c>
      <c r="CC168">
        <v>528.6</v>
      </c>
      <c r="CD168">
        <v>435.7</v>
      </c>
      <c r="CE168">
        <v>18.579999999999998</v>
      </c>
      <c r="CF168">
        <v>11.6</v>
      </c>
      <c r="CG168">
        <v>18.22</v>
      </c>
      <c r="CH168">
        <v>14.86</v>
      </c>
      <c r="CI168">
        <v>5.9</v>
      </c>
      <c r="CJ168">
        <v>2.46</v>
      </c>
      <c r="CK168">
        <v>120.1</v>
      </c>
      <c r="CL168">
        <v>-43.3</v>
      </c>
      <c r="CM168">
        <v>-81.8</v>
      </c>
      <c r="CN168">
        <v>260292</v>
      </c>
      <c r="CO168">
        <v>17011</v>
      </c>
      <c r="CP168" t="s">
        <v>1243</v>
      </c>
      <c r="CQ168">
        <v>159.55000000000001</v>
      </c>
      <c r="CR168">
        <v>5.7</v>
      </c>
      <c r="CS168">
        <v>1.37</v>
      </c>
      <c r="CT168">
        <v>-16.84</v>
      </c>
      <c r="CU168">
        <v>1.38</v>
      </c>
      <c r="CV168">
        <v>0</v>
      </c>
      <c r="CW168" t="s">
        <v>537</v>
      </c>
      <c r="CX168">
        <v>3.41</v>
      </c>
      <c r="CY168">
        <v>1.24</v>
      </c>
      <c r="CZ168">
        <v>0.77</v>
      </c>
      <c r="DA168">
        <v>-0.28000000000000003</v>
      </c>
      <c r="DB168">
        <v>18.329999999999998</v>
      </c>
      <c r="DC168" t="s">
        <v>1244</v>
      </c>
      <c r="DD168">
        <v>17.57</v>
      </c>
      <c r="DE168">
        <v>3.51</v>
      </c>
      <c r="DF168">
        <v>2.81</v>
      </c>
      <c r="DG168">
        <v>23.27</v>
      </c>
      <c r="DH168">
        <v>41739</v>
      </c>
      <c r="DI168">
        <v>601727</v>
      </c>
      <c r="DJ168" t="s">
        <v>119</v>
      </c>
      <c r="DK168" t="s">
        <v>119</v>
      </c>
      <c r="DL168" t="s">
        <v>119</v>
      </c>
    </row>
    <row r="169" spans="1:116">
      <c r="A169" t="str">
        <f>"601766"</f>
        <v>601766</v>
      </c>
      <c r="B169" t="s">
        <v>1245</v>
      </c>
      <c r="C169">
        <v>0.52</v>
      </c>
      <c r="D169">
        <v>5.84</v>
      </c>
      <c r="E169">
        <v>0.03</v>
      </c>
      <c r="F169">
        <v>5.84</v>
      </c>
      <c r="G169">
        <v>5.85</v>
      </c>
      <c r="H169">
        <v>352693</v>
      </c>
      <c r="I169">
        <v>7102</v>
      </c>
      <c r="J169">
        <v>-0.16</v>
      </c>
      <c r="K169">
        <v>0.14000000000000001</v>
      </c>
      <c r="L169">
        <v>5.83</v>
      </c>
      <c r="M169">
        <v>5.88</v>
      </c>
      <c r="N169">
        <v>5.81</v>
      </c>
      <c r="O169">
        <v>5.81</v>
      </c>
      <c r="P169">
        <v>24.22</v>
      </c>
      <c r="Q169">
        <v>20623.82</v>
      </c>
      <c r="R169">
        <v>0.71</v>
      </c>
      <c r="S169" t="s">
        <v>1246</v>
      </c>
      <c r="T169" t="s">
        <v>291</v>
      </c>
      <c r="U169">
        <v>1.2</v>
      </c>
      <c r="V169">
        <v>5.85</v>
      </c>
      <c r="W169">
        <v>169377</v>
      </c>
      <c r="X169">
        <v>183316</v>
      </c>
      <c r="Y169">
        <v>0.92</v>
      </c>
      <c r="Z169">
        <v>9268</v>
      </c>
      <c r="AA169">
        <v>646</v>
      </c>
      <c r="AB169" t="s">
        <v>119</v>
      </c>
      <c r="AC169">
        <v>72.64</v>
      </c>
      <c r="AD169">
        <v>0</v>
      </c>
      <c r="AE169" t="s">
        <v>119</v>
      </c>
      <c r="AF169" t="s">
        <v>119</v>
      </c>
      <c r="AG169">
        <v>243.28</v>
      </c>
      <c r="AH169" t="s">
        <v>1247</v>
      </c>
      <c r="AI169" t="s">
        <v>1247</v>
      </c>
      <c r="AJ169">
        <v>0.41</v>
      </c>
      <c r="AK169">
        <v>3800</v>
      </c>
      <c r="AL169">
        <v>93</v>
      </c>
      <c r="AM169">
        <v>0</v>
      </c>
      <c r="AN169">
        <v>2</v>
      </c>
      <c r="AO169">
        <v>0.35</v>
      </c>
      <c r="AP169">
        <v>-0.5</v>
      </c>
      <c r="AQ169">
        <v>-1.68</v>
      </c>
      <c r="AR169">
        <v>-8.61</v>
      </c>
      <c r="AS169">
        <v>18.940000000000001</v>
      </c>
      <c r="AT169">
        <v>0</v>
      </c>
      <c r="AU169">
        <v>0.36</v>
      </c>
      <c r="AV169" t="s">
        <v>1248</v>
      </c>
      <c r="AW169">
        <v>13.91</v>
      </c>
      <c r="AX169">
        <v>14.31</v>
      </c>
      <c r="AY169">
        <v>1.23</v>
      </c>
      <c r="AZ169" t="s">
        <v>141</v>
      </c>
      <c r="BA169">
        <v>7</v>
      </c>
      <c r="BB169">
        <v>9</v>
      </c>
      <c r="BC169">
        <v>10</v>
      </c>
      <c r="BD169">
        <v>0.34</v>
      </c>
      <c r="BE169">
        <v>1.2</v>
      </c>
      <c r="BF169">
        <v>0</v>
      </c>
      <c r="BG169">
        <v>0.69</v>
      </c>
      <c r="BH169">
        <v>0.17</v>
      </c>
      <c r="BI169">
        <v>-0.68</v>
      </c>
      <c r="BJ169">
        <v>0.52</v>
      </c>
      <c r="BK169">
        <v>20230918</v>
      </c>
      <c r="BL169">
        <v>20080818</v>
      </c>
      <c r="BM169">
        <v>286.99</v>
      </c>
      <c r="BN169" t="s">
        <v>119</v>
      </c>
      <c r="BO169">
        <v>43.71</v>
      </c>
      <c r="BP169">
        <v>4634.32</v>
      </c>
      <c r="BQ169">
        <v>1530.99</v>
      </c>
      <c r="BR169">
        <v>369.26</v>
      </c>
      <c r="BS169">
        <v>59</v>
      </c>
      <c r="BT169">
        <v>3073.34</v>
      </c>
      <c r="BU169">
        <v>595.72</v>
      </c>
      <c r="BV169">
        <v>161.44999999999999</v>
      </c>
      <c r="BW169">
        <v>2491.56</v>
      </c>
      <c r="BX169">
        <v>395.51</v>
      </c>
      <c r="BY169">
        <v>816.56</v>
      </c>
      <c r="BZ169">
        <v>984.85</v>
      </c>
      <c r="CA169">
        <v>230.55</v>
      </c>
      <c r="CB169">
        <v>414.88</v>
      </c>
      <c r="CC169">
        <v>873.03</v>
      </c>
      <c r="CD169">
        <v>688.71</v>
      </c>
      <c r="CE169">
        <v>52.36</v>
      </c>
      <c r="CF169">
        <v>3.24</v>
      </c>
      <c r="CG169">
        <v>53.37</v>
      </c>
      <c r="CH169">
        <v>45.4</v>
      </c>
      <c r="CI169">
        <v>34.6</v>
      </c>
      <c r="CJ169">
        <v>25.83</v>
      </c>
      <c r="CK169">
        <v>771.62</v>
      </c>
      <c r="CL169">
        <v>-147.80000000000001</v>
      </c>
      <c r="CM169">
        <v>-143.91</v>
      </c>
      <c r="CN169">
        <v>601413</v>
      </c>
      <c r="CO169">
        <v>16244</v>
      </c>
      <c r="CP169" t="s">
        <v>1249</v>
      </c>
      <c r="CQ169">
        <v>10.53</v>
      </c>
      <c r="CR169">
        <v>7.39</v>
      </c>
      <c r="CS169">
        <v>1.0900000000000001</v>
      </c>
      <c r="CT169">
        <v>-11.34</v>
      </c>
      <c r="CU169">
        <v>1.92</v>
      </c>
      <c r="CV169">
        <v>3.44</v>
      </c>
      <c r="CW169" t="s">
        <v>615</v>
      </c>
      <c r="CX169">
        <v>5.34</v>
      </c>
      <c r="CY169">
        <v>1.45</v>
      </c>
      <c r="CZ169">
        <v>2.69</v>
      </c>
      <c r="DA169">
        <v>-0.52</v>
      </c>
      <c r="DB169">
        <v>33.04</v>
      </c>
      <c r="DC169" t="s">
        <v>1250</v>
      </c>
      <c r="DD169">
        <v>21.11</v>
      </c>
      <c r="DE169">
        <v>6</v>
      </c>
      <c r="DF169">
        <v>5.2</v>
      </c>
      <c r="DG169">
        <v>47.91</v>
      </c>
      <c r="DH169">
        <v>157237</v>
      </c>
      <c r="DI169">
        <v>601766</v>
      </c>
      <c r="DJ169" t="s">
        <v>119</v>
      </c>
      <c r="DK169" t="s">
        <v>119</v>
      </c>
      <c r="DL169" t="s">
        <v>119</v>
      </c>
    </row>
    <row r="170" spans="1:116">
      <c r="A170" t="str">
        <f>"601778"</f>
        <v>601778</v>
      </c>
      <c r="B170" t="s">
        <v>1251</v>
      </c>
      <c r="C170">
        <v>1.36</v>
      </c>
      <c r="D170">
        <v>3.72</v>
      </c>
      <c r="E170">
        <v>0.05</v>
      </c>
      <c r="F170">
        <v>3.72</v>
      </c>
      <c r="G170">
        <v>3.73</v>
      </c>
      <c r="H170">
        <v>345342</v>
      </c>
      <c r="I170">
        <v>3586</v>
      </c>
      <c r="J170">
        <v>0</v>
      </c>
      <c r="K170">
        <v>0.97</v>
      </c>
      <c r="L170">
        <v>3.68</v>
      </c>
      <c r="M170">
        <v>3.73</v>
      </c>
      <c r="N170">
        <v>3.66</v>
      </c>
      <c r="O170">
        <v>3.67</v>
      </c>
      <c r="P170">
        <v>48.25</v>
      </c>
      <c r="Q170">
        <v>12794.79</v>
      </c>
      <c r="R170">
        <v>0.83</v>
      </c>
      <c r="S170" t="s">
        <v>891</v>
      </c>
      <c r="T170" t="s">
        <v>300</v>
      </c>
      <c r="U170">
        <v>1.91</v>
      </c>
      <c r="V170">
        <v>3.7</v>
      </c>
      <c r="W170">
        <v>153619</v>
      </c>
      <c r="X170">
        <v>191723</v>
      </c>
      <c r="Y170">
        <v>0.8</v>
      </c>
      <c r="Z170">
        <v>6474</v>
      </c>
      <c r="AA170">
        <v>18187</v>
      </c>
      <c r="AB170" t="s">
        <v>119</v>
      </c>
      <c r="AC170">
        <v>145.4</v>
      </c>
      <c r="AD170">
        <v>0.02</v>
      </c>
      <c r="AE170" t="s">
        <v>119</v>
      </c>
      <c r="AF170" t="s">
        <v>119</v>
      </c>
      <c r="AG170">
        <v>35.71</v>
      </c>
      <c r="AH170" t="s">
        <v>1252</v>
      </c>
      <c r="AI170" t="s">
        <v>1252</v>
      </c>
      <c r="AJ170">
        <v>1.26</v>
      </c>
      <c r="AK170">
        <v>3027</v>
      </c>
      <c r="AL170">
        <v>114</v>
      </c>
      <c r="AM170">
        <v>2.9999999999999997E-4</v>
      </c>
      <c r="AN170">
        <v>1</v>
      </c>
      <c r="AO170">
        <v>0</v>
      </c>
      <c r="AP170">
        <v>2.19</v>
      </c>
      <c r="AQ170">
        <v>-3.38</v>
      </c>
      <c r="AR170">
        <v>-23.78</v>
      </c>
      <c r="AS170">
        <v>-32.24</v>
      </c>
      <c r="AT170">
        <v>1</v>
      </c>
      <c r="AU170">
        <v>1.37</v>
      </c>
      <c r="AV170" t="s">
        <v>1253</v>
      </c>
      <c r="AW170">
        <v>53.47</v>
      </c>
      <c r="AX170">
        <v>62.63</v>
      </c>
      <c r="AY170">
        <v>1.0900000000000001</v>
      </c>
      <c r="AZ170" t="s">
        <v>207</v>
      </c>
      <c r="BA170">
        <v>9</v>
      </c>
      <c r="BB170">
        <v>9</v>
      </c>
      <c r="BC170">
        <v>9</v>
      </c>
      <c r="BD170">
        <v>0.27</v>
      </c>
      <c r="BE170">
        <v>1.63</v>
      </c>
      <c r="BF170">
        <v>-0.27</v>
      </c>
      <c r="BG170">
        <v>0.82</v>
      </c>
      <c r="BH170">
        <v>1.0900000000000001</v>
      </c>
      <c r="BI170">
        <v>-0.27</v>
      </c>
      <c r="BJ170">
        <v>1.64</v>
      </c>
      <c r="BK170">
        <v>20230915</v>
      </c>
      <c r="BL170">
        <v>20200519</v>
      </c>
      <c r="BM170">
        <v>35.71</v>
      </c>
      <c r="BN170" t="s">
        <v>119</v>
      </c>
      <c r="BO170" t="s">
        <v>119</v>
      </c>
      <c r="BP170">
        <v>418.23</v>
      </c>
      <c r="BQ170">
        <v>153.32</v>
      </c>
      <c r="BR170">
        <v>1.18</v>
      </c>
      <c r="BS170">
        <v>63.06</v>
      </c>
      <c r="BT170">
        <v>187.07</v>
      </c>
      <c r="BU170">
        <v>153.09</v>
      </c>
      <c r="BV170">
        <v>1.67</v>
      </c>
      <c r="BW170">
        <v>103.92</v>
      </c>
      <c r="BX170">
        <v>74.010000000000005</v>
      </c>
      <c r="BY170">
        <v>30.94</v>
      </c>
      <c r="BZ170">
        <v>56.56</v>
      </c>
      <c r="CA170">
        <v>1.43</v>
      </c>
      <c r="CB170">
        <v>83.97</v>
      </c>
      <c r="CC170">
        <v>17.510000000000002</v>
      </c>
      <c r="CD170">
        <v>8.8699999999999992</v>
      </c>
      <c r="CE170">
        <v>2.6</v>
      </c>
      <c r="CF170">
        <v>1.3</v>
      </c>
      <c r="CG170">
        <v>1.99</v>
      </c>
      <c r="CH170">
        <v>1.43</v>
      </c>
      <c r="CI170">
        <v>1.38</v>
      </c>
      <c r="CJ170">
        <v>1.05</v>
      </c>
      <c r="CK170">
        <v>30.59</v>
      </c>
      <c r="CL170">
        <v>-13.49</v>
      </c>
      <c r="CM170">
        <v>1.44</v>
      </c>
      <c r="CN170">
        <v>126339</v>
      </c>
      <c r="CO170">
        <v>20017</v>
      </c>
      <c r="CP170" t="s">
        <v>1254</v>
      </c>
      <c r="CQ170">
        <v>35.200000000000003</v>
      </c>
      <c r="CR170">
        <v>15.5</v>
      </c>
      <c r="CS170">
        <v>0.89</v>
      </c>
      <c r="CT170">
        <v>-9.85</v>
      </c>
      <c r="CU170">
        <v>7.59</v>
      </c>
      <c r="CV170">
        <v>0.19</v>
      </c>
      <c r="CW170" t="s">
        <v>537</v>
      </c>
      <c r="CX170">
        <v>4.1900000000000004</v>
      </c>
      <c r="CY170">
        <v>2.35</v>
      </c>
      <c r="CZ170">
        <v>0.86</v>
      </c>
      <c r="DA170">
        <v>-0.38</v>
      </c>
      <c r="DB170">
        <v>36.659999999999997</v>
      </c>
      <c r="DC170" t="s">
        <v>1255</v>
      </c>
      <c r="DD170">
        <v>49.34</v>
      </c>
      <c r="DE170">
        <v>14.84</v>
      </c>
      <c r="DF170">
        <v>8.17</v>
      </c>
      <c r="DG170">
        <v>0.03</v>
      </c>
      <c r="DH170">
        <v>1456</v>
      </c>
      <c r="DI170">
        <v>601778</v>
      </c>
      <c r="DJ170" t="s">
        <v>119</v>
      </c>
      <c r="DK170" t="s">
        <v>119</v>
      </c>
      <c r="DL170" t="s">
        <v>119</v>
      </c>
    </row>
    <row r="171" spans="1:116">
      <c r="A171" t="str">
        <f>"601798"</f>
        <v>601798</v>
      </c>
      <c r="B171" t="s">
        <v>1256</v>
      </c>
      <c r="C171">
        <v>2.64</v>
      </c>
      <c r="D171">
        <v>7</v>
      </c>
      <c r="E171">
        <v>0.18</v>
      </c>
      <c r="F171">
        <v>6.99</v>
      </c>
      <c r="G171">
        <v>7</v>
      </c>
      <c r="H171">
        <v>29964</v>
      </c>
      <c r="I171">
        <v>90</v>
      </c>
      <c r="J171">
        <v>0.28999999999999998</v>
      </c>
      <c r="K171">
        <v>0.85</v>
      </c>
      <c r="L171">
        <v>6.82</v>
      </c>
      <c r="M171">
        <v>7.01</v>
      </c>
      <c r="N171">
        <v>6.82</v>
      </c>
      <c r="O171">
        <v>6.82</v>
      </c>
      <c r="P171" t="s">
        <v>119</v>
      </c>
      <c r="Q171">
        <v>2085.9499999999998</v>
      </c>
      <c r="R171">
        <v>1.43</v>
      </c>
      <c r="S171" t="s">
        <v>260</v>
      </c>
      <c r="T171" t="s">
        <v>573</v>
      </c>
      <c r="U171">
        <v>2.79</v>
      </c>
      <c r="V171">
        <v>6.96</v>
      </c>
      <c r="W171">
        <v>13808</v>
      </c>
      <c r="X171">
        <v>16156</v>
      </c>
      <c r="Y171">
        <v>0.85</v>
      </c>
      <c r="Z171">
        <v>304</v>
      </c>
      <c r="AA171">
        <v>329</v>
      </c>
      <c r="AB171" t="s">
        <v>119</v>
      </c>
      <c r="AC171">
        <v>20.39</v>
      </c>
      <c r="AD171">
        <v>0.02</v>
      </c>
      <c r="AE171" t="s">
        <v>119</v>
      </c>
      <c r="AF171" t="s">
        <v>119</v>
      </c>
      <c r="AG171">
        <v>3.55</v>
      </c>
      <c r="AH171" t="s">
        <v>1257</v>
      </c>
      <c r="AI171" t="s">
        <v>1257</v>
      </c>
      <c r="AJ171">
        <v>2.54</v>
      </c>
      <c r="AK171">
        <v>1473</v>
      </c>
      <c r="AL171">
        <v>20</v>
      </c>
      <c r="AM171">
        <v>5.9999999999999995E-4</v>
      </c>
      <c r="AN171">
        <v>2</v>
      </c>
      <c r="AO171">
        <v>1.79</v>
      </c>
      <c r="AP171">
        <v>4.32</v>
      </c>
      <c r="AQ171">
        <v>0.43</v>
      </c>
      <c r="AR171">
        <v>-7.66</v>
      </c>
      <c r="AS171">
        <v>3.24</v>
      </c>
      <c r="AT171">
        <v>2</v>
      </c>
      <c r="AU171">
        <v>2.19</v>
      </c>
      <c r="AV171" t="s">
        <v>1258</v>
      </c>
      <c r="AW171" t="s">
        <v>119</v>
      </c>
      <c r="AX171" t="s">
        <v>119</v>
      </c>
      <c r="AY171">
        <v>1.01</v>
      </c>
      <c r="AZ171" t="s">
        <v>165</v>
      </c>
      <c r="BA171">
        <v>13</v>
      </c>
      <c r="BB171">
        <v>14</v>
      </c>
      <c r="BC171">
        <v>4</v>
      </c>
      <c r="BD171">
        <v>0</v>
      </c>
      <c r="BE171">
        <v>2.79</v>
      </c>
      <c r="BF171">
        <v>0</v>
      </c>
      <c r="BG171">
        <v>2.0499999999999998</v>
      </c>
      <c r="BH171">
        <v>2.64</v>
      </c>
      <c r="BI171">
        <v>-0.14000000000000001</v>
      </c>
      <c r="BJ171">
        <v>2.64</v>
      </c>
      <c r="BK171">
        <v>20230829</v>
      </c>
      <c r="BL171">
        <v>20110622</v>
      </c>
      <c r="BM171">
        <v>3.55</v>
      </c>
      <c r="BN171" t="s">
        <v>119</v>
      </c>
      <c r="BO171" t="s">
        <v>119</v>
      </c>
      <c r="BP171">
        <v>29.04</v>
      </c>
      <c r="BQ171">
        <v>13.72</v>
      </c>
      <c r="BR171">
        <v>0.12</v>
      </c>
      <c r="BS171">
        <v>52.34</v>
      </c>
      <c r="BT171">
        <v>19.53</v>
      </c>
      <c r="BU171">
        <v>5.92</v>
      </c>
      <c r="BV171">
        <v>0.93</v>
      </c>
      <c r="BW171">
        <v>14.89</v>
      </c>
      <c r="BX171">
        <v>2.02</v>
      </c>
      <c r="BY171">
        <v>6.35</v>
      </c>
      <c r="BZ171">
        <v>7.55</v>
      </c>
      <c r="CA171">
        <v>3.3</v>
      </c>
      <c r="CB171">
        <v>9.9700000000000006</v>
      </c>
      <c r="CC171">
        <v>4.57</v>
      </c>
      <c r="CD171">
        <v>3.95</v>
      </c>
      <c r="CE171">
        <v>-0.44</v>
      </c>
      <c r="CF171">
        <v>-0.03</v>
      </c>
      <c r="CG171">
        <v>-0.49</v>
      </c>
      <c r="CH171">
        <v>-0.53</v>
      </c>
      <c r="CI171">
        <v>-0.53</v>
      </c>
      <c r="CJ171">
        <v>-0.53</v>
      </c>
      <c r="CK171">
        <v>-0.42</v>
      </c>
      <c r="CL171">
        <v>-0.63</v>
      </c>
      <c r="CM171">
        <v>-0.33</v>
      </c>
      <c r="CN171">
        <v>24160</v>
      </c>
      <c r="CO171">
        <v>5665</v>
      </c>
      <c r="CP171" t="s">
        <v>417</v>
      </c>
      <c r="CQ171">
        <v>-79.27</v>
      </c>
      <c r="CR171">
        <v>24.87</v>
      </c>
      <c r="CS171">
        <v>1.81</v>
      </c>
      <c r="CT171">
        <v>-39.119999999999997</v>
      </c>
      <c r="CU171">
        <v>5.42</v>
      </c>
      <c r="CV171">
        <v>0</v>
      </c>
      <c r="CW171" t="s">
        <v>320</v>
      </c>
      <c r="CX171">
        <v>3.87</v>
      </c>
      <c r="CY171">
        <v>2.81</v>
      </c>
      <c r="CZ171">
        <v>-0.12</v>
      </c>
      <c r="DA171">
        <v>-0.18</v>
      </c>
      <c r="DB171">
        <v>47.26</v>
      </c>
      <c r="DC171" t="s">
        <v>1259</v>
      </c>
      <c r="DD171">
        <v>13.61</v>
      </c>
      <c r="DE171">
        <v>-9.56</v>
      </c>
      <c r="DF171">
        <v>-11.54</v>
      </c>
      <c r="DG171">
        <v>0.23</v>
      </c>
      <c r="DH171">
        <v>1041</v>
      </c>
      <c r="DI171">
        <v>601798</v>
      </c>
      <c r="DJ171" t="s">
        <v>119</v>
      </c>
      <c r="DK171" t="s">
        <v>119</v>
      </c>
      <c r="DL171" t="s">
        <v>119</v>
      </c>
    </row>
    <row r="172" spans="1:116">
      <c r="A172" t="str">
        <f>"601857"</f>
        <v>601857</v>
      </c>
      <c r="B172" t="s">
        <v>1260</v>
      </c>
      <c r="C172">
        <v>-0.25</v>
      </c>
      <c r="D172">
        <v>7.98</v>
      </c>
      <c r="E172">
        <v>-0.02</v>
      </c>
      <c r="F172">
        <v>7.98</v>
      </c>
      <c r="G172">
        <v>7.99</v>
      </c>
      <c r="H172">
        <v>1250172</v>
      </c>
      <c r="I172">
        <v>19333</v>
      </c>
      <c r="J172">
        <v>0.13</v>
      </c>
      <c r="K172">
        <v>0.08</v>
      </c>
      <c r="L172">
        <v>8.15</v>
      </c>
      <c r="M172">
        <v>8.18</v>
      </c>
      <c r="N172">
        <v>7.96</v>
      </c>
      <c r="O172">
        <v>8</v>
      </c>
      <c r="P172">
        <v>8.56</v>
      </c>
      <c r="Q172">
        <v>100508.19</v>
      </c>
      <c r="R172">
        <v>1.24</v>
      </c>
      <c r="S172" t="s">
        <v>1261</v>
      </c>
      <c r="T172" t="s">
        <v>291</v>
      </c>
      <c r="U172">
        <v>2.75</v>
      </c>
      <c r="V172">
        <v>8.0399999999999991</v>
      </c>
      <c r="W172">
        <v>557679</v>
      </c>
      <c r="X172">
        <v>692493</v>
      </c>
      <c r="Y172">
        <v>0.81</v>
      </c>
      <c r="Z172">
        <v>1654</v>
      </c>
      <c r="AA172">
        <v>5084</v>
      </c>
      <c r="AB172" t="s">
        <v>119</v>
      </c>
      <c r="AC172">
        <v>2093.5700000000002</v>
      </c>
      <c r="AD172">
        <v>0.02</v>
      </c>
      <c r="AE172" t="s">
        <v>119</v>
      </c>
      <c r="AF172" t="s">
        <v>119</v>
      </c>
      <c r="AG172">
        <v>1619.22</v>
      </c>
      <c r="AH172" t="s">
        <v>1262</v>
      </c>
      <c r="AI172" t="s">
        <v>1262</v>
      </c>
      <c r="AJ172">
        <v>-0.35</v>
      </c>
      <c r="AK172">
        <v>4491</v>
      </c>
      <c r="AL172">
        <v>278</v>
      </c>
      <c r="AM172">
        <v>0</v>
      </c>
      <c r="AN172">
        <v>-1</v>
      </c>
      <c r="AO172">
        <v>0.25</v>
      </c>
      <c r="AP172">
        <v>-0.25</v>
      </c>
      <c r="AQ172">
        <v>5.83</v>
      </c>
      <c r="AR172">
        <v>5.83</v>
      </c>
      <c r="AS172">
        <v>75.77</v>
      </c>
      <c r="AT172">
        <v>0</v>
      </c>
      <c r="AU172">
        <v>1.1399999999999999</v>
      </c>
      <c r="AV172" t="s">
        <v>1263</v>
      </c>
      <c r="AW172">
        <v>9.57</v>
      </c>
      <c r="AX172">
        <v>9.8000000000000007</v>
      </c>
      <c r="AY172">
        <v>0.92</v>
      </c>
      <c r="AZ172" t="s">
        <v>207</v>
      </c>
      <c r="BA172">
        <v>5</v>
      </c>
      <c r="BB172">
        <v>12</v>
      </c>
      <c r="BC172">
        <v>8</v>
      </c>
      <c r="BD172">
        <v>1.87</v>
      </c>
      <c r="BE172">
        <v>2.25</v>
      </c>
      <c r="BF172">
        <v>-0.5</v>
      </c>
      <c r="BG172">
        <v>0.5</v>
      </c>
      <c r="BH172">
        <v>-2.09</v>
      </c>
      <c r="BI172">
        <v>-2.44</v>
      </c>
      <c r="BJ172">
        <v>0.25</v>
      </c>
      <c r="BK172">
        <v>20230918</v>
      </c>
      <c r="BL172">
        <v>20071105</v>
      </c>
      <c r="BM172">
        <v>1830.21</v>
      </c>
      <c r="BN172" t="s">
        <v>119</v>
      </c>
      <c r="BO172">
        <v>210.99</v>
      </c>
      <c r="BP172">
        <v>27195.41</v>
      </c>
      <c r="BQ172">
        <v>14131.91</v>
      </c>
      <c r="BR172">
        <v>1751.09</v>
      </c>
      <c r="BS172">
        <v>41.6</v>
      </c>
      <c r="BT172">
        <v>6604.23</v>
      </c>
      <c r="BU172">
        <v>4564.63</v>
      </c>
      <c r="BV172">
        <v>929.99</v>
      </c>
      <c r="BW172">
        <v>6965.5</v>
      </c>
      <c r="BX172">
        <v>2625.54</v>
      </c>
      <c r="BY172">
        <v>1681.62</v>
      </c>
      <c r="BZ172">
        <v>813.61</v>
      </c>
      <c r="CA172">
        <v>756.14</v>
      </c>
      <c r="CB172">
        <v>1228.8499999999999</v>
      </c>
      <c r="CC172">
        <v>14798.71</v>
      </c>
      <c r="CD172">
        <v>11644.67</v>
      </c>
      <c r="CE172">
        <v>1244.1300000000001</v>
      </c>
      <c r="CF172">
        <v>66.959999999999994</v>
      </c>
      <c r="CG172">
        <v>1217.53</v>
      </c>
      <c r="CH172">
        <v>945.83</v>
      </c>
      <c r="CI172">
        <v>852.76</v>
      </c>
      <c r="CJ172">
        <v>873.93</v>
      </c>
      <c r="CK172">
        <v>8903.19</v>
      </c>
      <c r="CL172">
        <v>2217.06</v>
      </c>
      <c r="CM172">
        <v>236.05</v>
      </c>
      <c r="CN172">
        <v>502195</v>
      </c>
      <c r="CO172">
        <v>21901</v>
      </c>
      <c r="CP172" t="s">
        <v>1264</v>
      </c>
      <c r="CQ172">
        <v>4.47</v>
      </c>
      <c r="CR172">
        <v>-8.35</v>
      </c>
      <c r="CS172">
        <v>1.03</v>
      </c>
      <c r="CT172">
        <v>6.59</v>
      </c>
      <c r="CU172">
        <v>0.99</v>
      </c>
      <c r="CV172">
        <v>5.38</v>
      </c>
      <c r="CW172" t="s">
        <v>813</v>
      </c>
      <c r="CX172">
        <v>7.72</v>
      </c>
      <c r="CY172">
        <v>0.67</v>
      </c>
      <c r="CZ172">
        <v>4.8600000000000003</v>
      </c>
      <c r="DA172">
        <v>1.21</v>
      </c>
      <c r="DB172">
        <v>51.96</v>
      </c>
      <c r="DC172" t="s">
        <v>1265</v>
      </c>
      <c r="DD172">
        <v>21.31</v>
      </c>
      <c r="DE172">
        <v>8.41</v>
      </c>
      <c r="DF172">
        <v>6.39</v>
      </c>
      <c r="DG172">
        <v>96.51</v>
      </c>
      <c r="DH172">
        <v>386912</v>
      </c>
      <c r="DI172">
        <v>601857</v>
      </c>
      <c r="DJ172" t="s">
        <v>119</v>
      </c>
      <c r="DK172" t="s">
        <v>119</v>
      </c>
      <c r="DL172" t="s">
        <v>119</v>
      </c>
    </row>
    <row r="173" spans="1:116">
      <c r="A173" t="str">
        <f>"601868"</f>
        <v>601868</v>
      </c>
      <c r="B173" t="s">
        <v>1266</v>
      </c>
      <c r="C173">
        <v>0</v>
      </c>
      <c r="D173">
        <v>2.2599999999999998</v>
      </c>
      <c r="E173">
        <v>0</v>
      </c>
      <c r="F173">
        <v>2.2599999999999998</v>
      </c>
      <c r="G173">
        <v>2.27</v>
      </c>
      <c r="H173">
        <v>920325</v>
      </c>
      <c r="I173">
        <v>34701</v>
      </c>
      <c r="J173">
        <v>-0.43</v>
      </c>
      <c r="K173">
        <v>0.65</v>
      </c>
      <c r="L173">
        <v>2.2599999999999998</v>
      </c>
      <c r="M173">
        <v>2.2799999999999998</v>
      </c>
      <c r="N173">
        <v>2.25</v>
      </c>
      <c r="O173">
        <v>2.2599999999999998</v>
      </c>
      <c r="P173">
        <v>17.73</v>
      </c>
      <c r="Q173">
        <v>20865.7</v>
      </c>
      <c r="R173">
        <v>0.94</v>
      </c>
      <c r="S173" t="s">
        <v>339</v>
      </c>
      <c r="T173" t="s">
        <v>291</v>
      </c>
      <c r="U173">
        <v>1.33</v>
      </c>
      <c r="V173">
        <v>2.27</v>
      </c>
      <c r="W173">
        <v>275459</v>
      </c>
      <c r="X173">
        <v>644866</v>
      </c>
      <c r="Y173">
        <v>0.43</v>
      </c>
      <c r="Z173">
        <v>233354</v>
      </c>
      <c r="AA173">
        <v>36754</v>
      </c>
      <c r="AB173" t="s">
        <v>119</v>
      </c>
      <c r="AC173">
        <v>132.84</v>
      </c>
      <c r="AD173">
        <v>0</v>
      </c>
      <c r="AE173" t="s">
        <v>119</v>
      </c>
      <c r="AF173" t="s">
        <v>119</v>
      </c>
      <c r="AG173">
        <v>142.22999999999999</v>
      </c>
      <c r="AH173" t="s">
        <v>1267</v>
      </c>
      <c r="AI173" t="s">
        <v>1268</v>
      </c>
      <c r="AJ173">
        <v>-0.1</v>
      </c>
      <c r="AK173">
        <v>3509</v>
      </c>
      <c r="AL173">
        <v>262</v>
      </c>
      <c r="AM173">
        <v>2.0000000000000001E-4</v>
      </c>
      <c r="AN173">
        <v>0</v>
      </c>
      <c r="AO173">
        <v>0.89</v>
      </c>
      <c r="AP173">
        <v>0.89</v>
      </c>
      <c r="AQ173">
        <v>-1.31</v>
      </c>
      <c r="AR173">
        <v>-3.83</v>
      </c>
      <c r="AS173">
        <v>0</v>
      </c>
      <c r="AT173">
        <v>0</v>
      </c>
      <c r="AU173">
        <v>0.65</v>
      </c>
      <c r="AV173" t="s">
        <v>1267</v>
      </c>
      <c r="AW173">
        <v>12.3</v>
      </c>
      <c r="AX173">
        <v>12.07</v>
      </c>
      <c r="AY173">
        <v>0.7</v>
      </c>
      <c r="AZ173" t="s">
        <v>247</v>
      </c>
      <c r="BA173">
        <v>9</v>
      </c>
      <c r="BB173">
        <v>9</v>
      </c>
      <c r="BC173">
        <v>1</v>
      </c>
      <c r="BD173">
        <v>0</v>
      </c>
      <c r="BE173">
        <v>0.88</v>
      </c>
      <c r="BF173">
        <v>-0.44</v>
      </c>
      <c r="BG173">
        <v>0.44</v>
      </c>
      <c r="BH173">
        <v>0</v>
      </c>
      <c r="BI173">
        <v>-0.88</v>
      </c>
      <c r="BJ173">
        <v>0.44</v>
      </c>
      <c r="BK173">
        <v>20230831</v>
      </c>
      <c r="BL173">
        <v>20210928</v>
      </c>
      <c r="BM173">
        <v>416.91</v>
      </c>
      <c r="BN173" t="s">
        <v>119</v>
      </c>
      <c r="BO173">
        <v>92.62</v>
      </c>
      <c r="BP173">
        <v>7360.47</v>
      </c>
      <c r="BQ173">
        <v>1049.5</v>
      </c>
      <c r="BR173">
        <v>729.41</v>
      </c>
      <c r="BS173">
        <v>75.83</v>
      </c>
      <c r="BT173">
        <v>4249.26</v>
      </c>
      <c r="BU173">
        <v>492.36</v>
      </c>
      <c r="BV173">
        <v>730.16</v>
      </c>
      <c r="BW173">
        <v>3776.8</v>
      </c>
      <c r="BX173">
        <v>736.22</v>
      </c>
      <c r="BY173">
        <v>664.48</v>
      </c>
      <c r="BZ173">
        <v>844.43</v>
      </c>
      <c r="CA173">
        <v>612.54</v>
      </c>
      <c r="CB173">
        <v>176.78</v>
      </c>
      <c r="CC173">
        <v>1921.2</v>
      </c>
      <c r="CD173">
        <v>1711.17</v>
      </c>
      <c r="CE173">
        <v>59.56</v>
      </c>
      <c r="CF173">
        <v>-0.78</v>
      </c>
      <c r="CG173">
        <v>59.96</v>
      </c>
      <c r="CH173">
        <v>45.34</v>
      </c>
      <c r="CI173">
        <v>26.58</v>
      </c>
      <c r="CJ173">
        <v>23.48</v>
      </c>
      <c r="CK173">
        <v>262.91000000000003</v>
      </c>
      <c r="CL173">
        <v>-136.32</v>
      </c>
      <c r="CM173">
        <v>2.0699999999999998</v>
      </c>
      <c r="CN173">
        <v>427949</v>
      </c>
      <c r="CO173">
        <v>33234</v>
      </c>
      <c r="CP173" t="s">
        <v>1269</v>
      </c>
      <c r="CQ173">
        <v>-5.34</v>
      </c>
      <c r="CR173">
        <v>21.37</v>
      </c>
      <c r="CS173">
        <v>0.99</v>
      </c>
      <c r="CT173">
        <v>-6.91</v>
      </c>
      <c r="CU173">
        <v>0.49</v>
      </c>
      <c r="CV173">
        <v>1.1200000000000001</v>
      </c>
      <c r="CW173" t="s">
        <v>705</v>
      </c>
      <c r="CX173">
        <v>2.29</v>
      </c>
      <c r="CY173">
        <v>0.42</v>
      </c>
      <c r="CZ173">
        <v>0.63</v>
      </c>
      <c r="DA173">
        <v>-0.33</v>
      </c>
      <c r="DB173">
        <v>14.26</v>
      </c>
      <c r="DC173" t="s">
        <v>896</v>
      </c>
      <c r="DD173">
        <v>10.93</v>
      </c>
      <c r="DE173">
        <v>3.1</v>
      </c>
      <c r="DF173">
        <v>2.36</v>
      </c>
      <c r="DG173">
        <v>41.66</v>
      </c>
      <c r="DH173">
        <v>115939</v>
      </c>
      <c r="DI173">
        <v>601868</v>
      </c>
      <c r="DJ173" t="s">
        <v>119</v>
      </c>
      <c r="DK173" t="s">
        <v>119</v>
      </c>
      <c r="DL173" t="s">
        <v>119</v>
      </c>
    </row>
    <row r="174" spans="1:116">
      <c r="A174" t="str">
        <f>"601899"</f>
        <v>601899</v>
      </c>
      <c r="B174" t="s">
        <v>1270</v>
      </c>
      <c r="C174">
        <v>-2.2599999999999998</v>
      </c>
      <c r="D174">
        <v>12.13</v>
      </c>
      <c r="E174">
        <v>-0.28000000000000003</v>
      </c>
      <c r="F174">
        <v>12.13</v>
      </c>
      <c r="G174">
        <v>12.14</v>
      </c>
      <c r="H174">
        <v>1499857</v>
      </c>
      <c r="I174">
        <v>15670</v>
      </c>
      <c r="J174">
        <v>0.17</v>
      </c>
      <c r="K174">
        <v>0.73</v>
      </c>
      <c r="L174">
        <v>12.41</v>
      </c>
      <c r="M174">
        <v>12.52</v>
      </c>
      <c r="N174">
        <v>12.06</v>
      </c>
      <c r="O174">
        <v>12.41</v>
      </c>
      <c r="P174">
        <v>15.5</v>
      </c>
      <c r="Q174">
        <v>182718.07999999999</v>
      </c>
      <c r="R174">
        <v>1.1399999999999999</v>
      </c>
      <c r="S174" t="s">
        <v>1271</v>
      </c>
      <c r="T174" t="s">
        <v>559</v>
      </c>
      <c r="U174">
        <v>3.71</v>
      </c>
      <c r="V174">
        <v>12.18</v>
      </c>
      <c r="W174">
        <v>766754</v>
      </c>
      <c r="X174">
        <v>733103</v>
      </c>
      <c r="Y174">
        <v>1.05</v>
      </c>
      <c r="Z174">
        <v>1407</v>
      </c>
      <c r="AA174">
        <v>759</v>
      </c>
      <c r="AB174" t="s">
        <v>119</v>
      </c>
      <c r="AC174">
        <v>714.82</v>
      </c>
      <c r="AD174">
        <v>0</v>
      </c>
      <c r="AE174" t="s">
        <v>119</v>
      </c>
      <c r="AF174" t="s">
        <v>119</v>
      </c>
      <c r="AG174">
        <v>205.25</v>
      </c>
      <c r="AH174" t="s">
        <v>1272</v>
      </c>
      <c r="AI174" t="s">
        <v>1273</v>
      </c>
      <c r="AJ174">
        <v>-2.36</v>
      </c>
      <c r="AK174">
        <v>4714</v>
      </c>
      <c r="AL174">
        <v>318</v>
      </c>
      <c r="AM174">
        <v>2.0000000000000001E-4</v>
      </c>
      <c r="AN174">
        <v>-6</v>
      </c>
      <c r="AO174">
        <v>-1.9</v>
      </c>
      <c r="AP174">
        <v>-4.9400000000000004</v>
      </c>
      <c r="AQ174">
        <v>-1.87</v>
      </c>
      <c r="AR174">
        <v>4.4800000000000004</v>
      </c>
      <c r="AS174">
        <v>23.77</v>
      </c>
      <c r="AT174">
        <v>0</v>
      </c>
      <c r="AU174">
        <v>1.04</v>
      </c>
      <c r="AV174" t="s">
        <v>1274</v>
      </c>
      <c r="AW174">
        <v>18.440000000000001</v>
      </c>
      <c r="AX174">
        <v>16.3</v>
      </c>
      <c r="AY174">
        <v>1.05</v>
      </c>
      <c r="AZ174" t="s">
        <v>303</v>
      </c>
      <c r="BA174">
        <v>14</v>
      </c>
      <c r="BB174">
        <v>5</v>
      </c>
      <c r="BC174">
        <v>8</v>
      </c>
      <c r="BD174">
        <v>0</v>
      </c>
      <c r="BE174">
        <v>0.89</v>
      </c>
      <c r="BF174">
        <v>-2.82</v>
      </c>
      <c r="BG174">
        <v>-1.85</v>
      </c>
      <c r="BH174">
        <v>-2.2599999999999998</v>
      </c>
      <c r="BI174">
        <v>-3.12</v>
      </c>
      <c r="BJ174">
        <v>0.57999999999999996</v>
      </c>
      <c r="BK174">
        <v>20230918</v>
      </c>
      <c r="BL174">
        <v>20080425</v>
      </c>
      <c r="BM174">
        <v>263.27</v>
      </c>
      <c r="BN174" t="s">
        <v>119</v>
      </c>
      <c r="BO174">
        <v>57.37</v>
      </c>
      <c r="BP174">
        <v>3265.5</v>
      </c>
      <c r="BQ174">
        <v>989.43</v>
      </c>
      <c r="BR174">
        <v>351.38</v>
      </c>
      <c r="BS174">
        <v>58.94</v>
      </c>
      <c r="BT174">
        <v>807.97</v>
      </c>
      <c r="BU174">
        <v>794.31</v>
      </c>
      <c r="BV174">
        <v>689.01</v>
      </c>
      <c r="BW174">
        <v>745.3</v>
      </c>
      <c r="BX174">
        <v>206.8</v>
      </c>
      <c r="BY174">
        <v>311.88</v>
      </c>
      <c r="BZ174">
        <v>84.17</v>
      </c>
      <c r="CA174">
        <v>75.38</v>
      </c>
      <c r="CB174">
        <v>255.66</v>
      </c>
      <c r="CC174">
        <v>1503.34</v>
      </c>
      <c r="CD174">
        <v>1283.0899999999999</v>
      </c>
      <c r="CE174">
        <v>157.43</v>
      </c>
      <c r="CF174">
        <v>15.03</v>
      </c>
      <c r="CG174">
        <v>155.44999999999999</v>
      </c>
      <c r="CH174">
        <v>128.33000000000001</v>
      </c>
      <c r="CI174">
        <v>103.02</v>
      </c>
      <c r="CJ174">
        <v>96.55</v>
      </c>
      <c r="CK174">
        <v>597.9</v>
      </c>
      <c r="CL174">
        <v>160.28</v>
      </c>
      <c r="CM174">
        <v>-7.39</v>
      </c>
      <c r="CN174">
        <v>429138</v>
      </c>
      <c r="CO174">
        <v>33653</v>
      </c>
      <c r="CP174" t="s">
        <v>1275</v>
      </c>
      <c r="CQ174">
        <v>-18.43</v>
      </c>
      <c r="CR174">
        <v>13.5</v>
      </c>
      <c r="CS174">
        <v>3.23</v>
      </c>
      <c r="CT174">
        <v>19.920000000000002</v>
      </c>
      <c r="CU174">
        <v>2.12</v>
      </c>
      <c r="CV174">
        <v>2.0099999999999998</v>
      </c>
      <c r="CW174" t="s">
        <v>1276</v>
      </c>
      <c r="CX174">
        <v>3.76</v>
      </c>
      <c r="CY174">
        <v>0.97</v>
      </c>
      <c r="CZ174">
        <v>2.27</v>
      </c>
      <c r="DA174">
        <v>0.61</v>
      </c>
      <c r="DB174">
        <v>30.3</v>
      </c>
      <c r="DC174" t="s">
        <v>748</v>
      </c>
      <c r="DD174">
        <v>14.65</v>
      </c>
      <c r="DE174">
        <v>10.47</v>
      </c>
      <c r="DF174">
        <v>8.5399999999999991</v>
      </c>
      <c r="DG174">
        <v>7.33</v>
      </c>
      <c r="DH174">
        <v>48836</v>
      </c>
      <c r="DI174">
        <v>601899</v>
      </c>
      <c r="DJ174" t="s">
        <v>119</v>
      </c>
      <c r="DK174" t="s">
        <v>119</v>
      </c>
      <c r="DL174" t="s">
        <v>119</v>
      </c>
    </row>
    <row r="175" spans="1:116">
      <c r="A175" t="str">
        <f>"601965"</f>
        <v>601965</v>
      </c>
      <c r="B175" t="s">
        <v>1277</v>
      </c>
      <c r="C175">
        <v>1.2</v>
      </c>
      <c r="D175">
        <v>20.25</v>
      </c>
      <c r="E175">
        <v>0.24</v>
      </c>
      <c r="F175">
        <v>20.239999999999998</v>
      </c>
      <c r="G175">
        <v>20.25</v>
      </c>
      <c r="H175">
        <v>15975</v>
      </c>
      <c r="I175">
        <v>1090</v>
      </c>
      <c r="J175">
        <v>0.1</v>
      </c>
      <c r="K175">
        <v>0.16</v>
      </c>
      <c r="L175">
        <v>20.09</v>
      </c>
      <c r="M175">
        <v>20.28</v>
      </c>
      <c r="N175">
        <v>19.98</v>
      </c>
      <c r="O175">
        <v>20.010000000000002</v>
      </c>
      <c r="P175">
        <v>29.67</v>
      </c>
      <c r="Q175">
        <v>3220.2</v>
      </c>
      <c r="R175">
        <v>0.61</v>
      </c>
      <c r="S175" t="s">
        <v>1278</v>
      </c>
      <c r="T175" t="s">
        <v>171</v>
      </c>
      <c r="U175">
        <v>1.5</v>
      </c>
      <c r="V175">
        <v>20.16</v>
      </c>
      <c r="W175">
        <v>7143</v>
      </c>
      <c r="X175">
        <v>8832</v>
      </c>
      <c r="Y175">
        <v>0.81</v>
      </c>
      <c r="Z175">
        <v>18</v>
      </c>
      <c r="AA175">
        <v>23</v>
      </c>
      <c r="AB175" t="s">
        <v>119</v>
      </c>
      <c r="AC175">
        <v>0</v>
      </c>
      <c r="AD175">
        <v>0</v>
      </c>
      <c r="AE175" t="s">
        <v>119</v>
      </c>
      <c r="AF175" t="s">
        <v>119</v>
      </c>
      <c r="AG175">
        <v>9.82</v>
      </c>
      <c r="AH175" t="s">
        <v>1279</v>
      </c>
      <c r="AI175" t="s">
        <v>1280</v>
      </c>
      <c r="AJ175">
        <v>1.1000000000000001</v>
      </c>
      <c r="AK175">
        <v>1712</v>
      </c>
      <c r="AL175">
        <v>9</v>
      </c>
      <c r="AM175">
        <v>1E-4</v>
      </c>
      <c r="AN175">
        <v>1</v>
      </c>
      <c r="AO175">
        <v>-0.84</v>
      </c>
      <c r="AP175">
        <v>0.5</v>
      </c>
      <c r="AQ175">
        <v>-3.57</v>
      </c>
      <c r="AR175">
        <v>-7.87</v>
      </c>
      <c r="AS175">
        <v>6.13</v>
      </c>
      <c r="AT175">
        <v>1</v>
      </c>
      <c r="AU175">
        <v>0.45</v>
      </c>
      <c r="AV175" t="s">
        <v>1281</v>
      </c>
      <c r="AW175">
        <v>27.43</v>
      </c>
      <c r="AX175">
        <v>29.16</v>
      </c>
      <c r="AY175">
        <v>1</v>
      </c>
      <c r="AZ175" t="s">
        <v>207</v>
      </c>
      <c r="BA175">
        <v>7</v>
      </c>
      <c r="BB175">
        <v>13</v>
      </c>
      <c r="BC175">
        <v>8</v>
      </c>
      <c r="BD175">
        <v>0.4</v>
      </c>
      <c r="BE175">
        <v>1.35</v>
      </c>
      <c r="BF175">
        <v>-0.15</v>
      </c>
      <c r="BG175">
        <v>0.75</v>
      </c>
      <c r="BH175">
        <v>0.8</v>
      </c>
      <c r="BI175">
        <v>-0.15</v>
      </c>
      <c r="BJ175">
        <v>1.35</v>
      </c>
      <c r="BK175">
        <v>20230826</v>
      </c>
      <c r="BL175">
        <v>20120611</v>
      </c>
      <c r="BM175">
        <v>10.039999999999999</v>
      </c>
      <c r="BN175" t="s">
        <v>119</v>
      </c>
      <c r="BO175" t="s">
        <v>119</v>
      </c>
      <c r="BP175">
        <v>82.54</v>
      </c>
      <c r="BQ175">
        <v>60.32</v>
      </c>
      <c r="BR175">
        <v>2.69</v>
      </c>
      <c r="BS175">
        <v>23.66</v>
      </c>
      <c r="BT175">
        <v>39.18</v>
      </c>
      <c r="BU175">
        <v>28.98</v>
      </c>
      <c r="BV175">
        <v>4.2300000000000004</v>
      </c>
      <c r="BW175">
        <v>16.71</v>
      </c>
      <c r="BX175">
        <v>18.66</v>
      </c>
      <c r="BY175">
        <v>3.11</v>
      </c>
      <c r="BZ175">
        <v>12.28</v>
      </c>
      <c r="CA175">
        <v>1.95</v>
      </c>
      <c r="CB175">
        <v>17.940000000000001</v>
      </c>
      <c r="CC175">
        <v>16.510000000000002</v>
      </c>
      <c r="CD175">
        <v>9.7200000000000006</v>
      </c>
      <c r="CE175">
        <v>4.25</v>
      </c>
      <c r="CF175">
        <v>0.01</v>
      </c>
      <c r="CG175">
        <v>4.25</v>
      </c>
      <c r="CH175">
        <v>3.65</v>
      </c>
      <c r="CI175">
        <v>3.43</v>
      </c>
      <c r="CJ175">
        <v>3.29</v>
      </c>
      <c r="CK175">
        <v>30.28</v>
      </c>
      <c r="CL175">
        <v>0.5</v>
      </c>
      <c r="CM175">
        <v>-0.21</v>
      </c>
      <c r="CN175">
        <v>18941</v>
      </c>
      <c r="CO175">
        <v>18879</v>
      </c>
      <c r="CP175" t="s">
        <v>1282</v>
      </c>
      <c r="CQ175">
        <v>14.55</v>
      </c>
      <c r="CR175">
        <v>23.15</v>
      </c>
      <c r="CS175">
        <v>3.37</v>
      </c>
      <c r="CT175">
        <v>404.25</v>
      </c>
      <c r="CU175">
        <v>12.32</v>
      </c>
      <c r="CV175">
        <v>1.5</v>
      </c>
      <c r="CW175" t="s">
        <v>649</v>
      </c>
      <c r="CX175">
        <v>6.01</v>
      </c>
      <c r="CY175">
        <v>1.79</v>
      </c>
      <c r="CZ175">
        <v>3.02</v>
      </c>
      <c r="DA175">
        <v>0.05</v>
      </c>
      <c r="DB175">
        <v>73.08</v>
      </c>
      <c r="DC175" t="s">
        <v>1283</v>
      </c>
      <c r="DD175">
        <v>41.09</v>
      </c>
      <c r="DE175">
        <v>25.76</v>
      </c>
      <c r="DF175">
        <v>22.1</v>
      </c>
      <c r="DG175">
        <v>0.94</v>
      </c>
      <c r="DH175">
        <v>2571</v>
      </c>
      <c r="DI175">
        <v>601965</v>
      </c>
      <c r="DJ175" t="s">
        <v>119</v>
      </c>
      <c r="DK175" t="s">
        <v>119</v>
      </c>
      <c r="DL175" t="s">
        <v>119</v>
      </c>
    </row>
    <row r="176" spans="1:116">
      <c r="A176" t="str">
        <f>"603013"</f>
        <v>603013</v>
      </c>
      <c r="B176" t="s">
        <v>1284</v>
      </c>
      <c r="C176">
        <v>3.05</v>
      </c>
      <c r="D176">
        <v>15.18</v>
      </c>
      <c r="E176">
        <v>0.45</v>
      </c>
      <c r="F176">
        <v>15.17</v>
      </c>
      <c r="G176">
        <v>15.18</v>
      </c>
      <c r="H176">
        <v>33736</v>
      </c>
      <c r="I176">
        <v>557</v>
      </c>
      <c r="J176">
        <v>7.0000000000000007E-2</v>
      </c>
      <c r="K176">
        <v>0.66</v>
      </c>
      <c r="L176">
        <v>14.86</v>
      </c>
      <c r="M176">
        <v>15.23</v>
      </c>
      <c r="N176">
        <v>14.79</v>
      </c>
      <c r="O176">
        <v>14.73</v>
      </c>
      <c r="P176">
        <v>15.4</v>
      </c>
      <c r="Q176">
        <v>5093.6899999999996</v>
      </c>
      <c r="R176">
        <v>1.37</v>
      </c>
      <c r="S176" t="s">
        <v>136</v>
      </c>
      <c r="T176" t="s">
        <v>154</v>
      </c>
      <c r="U176">
        <v>2.99</v>
      </c>
      <c r="V176">
        <v>15.1</v>
      </c>
      <c r="W176">
        <v>14524</v>
      </c>
      <c r="X176">
        <v>19212</v>
      </c>
      <c r="Y176">
        <v>0.76</v>
      </c>
      <c r="Z176">
        <v>40</v>
      </c>
      <c r="AA176">
        <v>368</v>
      </c>
      <c r="AB176" t="s">
        <v>119</v>
      </c>
      <c r="AC176">
        <v>20.8</v>
      </c>
      <c r="AD176">
        <v>0.01</v>
      </c>
      <c r="AE176" t="s">
        <v>119</v>
      </c>
      <c r="AF176" t="s">
        <v>119</v>
      </c>
      <c r="AG176">
        <v>5.1100000000000003</v>
      </c>
      <c r="AH176" t="s">
        <v>1285</v>
      </c>
      <c r="AI176" t="s">
        <v>1286</v>
      </c>
      <c r="AJ176">
        <v>2.95</v>
      </c>
      <c r="AK176">
        <v>2150</v>
      </c>
      <c r="AL176">
        <v>16</v>
      </c>
      <c r="AM176">
        <v>2.9999999999999997E-4</v>
      </c>
      <c r="AN176">
        <v>1</v>
      </c>
      <c r="AO176">
        <v>-2.39</v>
      </c>
      <c r="AP176">
        <v>-0.2</v>
      </c>
      <c r="AQ176">
        <v>-0.72</v>
      </c>
      <c r="AR176">
        <v>-3.19</v>
      </c>
      <c r="AS176">
        <v>9.76</v>
      </c>
      <c r="AT176">
        <v>1</v>
      </c>
      <c r="AU176">
        <v>3.17</v>
      </c>
      <c r="AV176" t="s">
        <v>1287</v>
      </c>
      <c r="AW176">
        <v>14.53</v>
      </c>
      <c r="AX176">
        <v>15.07</v>
      </c>
      <c r="AY176">
        <v>0.92</v>
      </c>
      <c r="AZ176" t="s">
        <v>141</v>
      </c>
      <c r="BA176">
        <v>7</v>
      </c>
      <c r="BB176">
        <v>4</v>
      </c>
      <c r="BC176">
        <v>14</v>
      </c>
      <c r="BD176">
        <v>0.88</v>
      </c>
      <c r="BE176">
        <v>3.39</v>
      </c>
      <c r="BF176">
        <v>0.41</v>
      </c>
      <c r="BG176">
        <v>2.5099999999999998</v>
      </c>
      <c r="BH176">
        <v>2.15</v>
      </c>
      <c r="BI176">
        <v>-0.33</v>
      </c>
      <c r="BJ176">
        <v>2.64</v>
      </c>
      <c r="BK176">
        <v>20230825</v>
      </c>
      <c r="BL176">
        <v>20180509</v>
      </c>
      <c r="BM176">
        <v>5.13</v>
      </c>
      <c r="BN176" t="s">
        <v>119</v>
      </c>
      <c r="BO176" t="s">
        <v>119</v>
      </c>
      <c r="BP176">
        <v>64.12</v>
      </c>
      <c r="BQ176">
        <v>38.5</v>
      </c>
      <c r="BR176">
        <v>1.29</v>
      </c>
      <c r="BS176">
        <v>37.950000000000003</v>
      </c>
      <c r="BT176">
        <v>45.47</v>
      </c>
      <c r="BU176">
        <v>12.28</v>
      </c>
      <c r="BV176">
        <v>1.65</v>
      </c>
      <c r="BW176">
        <v>21.96</v>
      </c>
      <c r="BX176">
        <v>15.58</v>
      </c>
      <c r="BY176">
        <v>11.1</v>
      </c>
      <c r="BZ176">
        <v>10.55</v>
      </c>
      <c r="CA176">
        <v>0.51</v>
      </c>
      <c r="CB176">
        <v>7.79</v>
      </c>
      <c r="CC176">
        <v>39.5</v>
      </c>
      <c r="CD176">
        <v>33.619999999999997</v>
      </c>
      <c r="CE176">
        <v>3.04</v>
      </c>
      <c r="CF176">
        <v>0.04</v>
      </c>
      <c r="CG176">
        <v>3.03</v>
      </c>
      <c r="CH176">
        <v>2.7</v>
      </c>
      <c r="CI176">
        <v>2.5299999999999998</v>
      </c>
      <c r="CJ176">
        <v>2.46</v>
      </c>
      <c r="CK176">
        <v>22.08</v>
      </c>
      <c r="CL176">
        <v>5.39</v>
      </c>
      <c r="CM176">
        <v>1.89</v>
      </c>
      <c r="CN176">
        <v>19251</v>
      </c>
      <c r="CO176">
        <v>5523</v>
      </c>
      <c r="CP176" t="s">
        <v>1288</v>
      </c>
      <c r="CQ176">
        <v>7.99</v>
      </c>
      <c r="CR176">
        <v>3.15</v>
      </c>
      <c r="CS176">
        <v>2.02</v>
      </c>
      <c r="CT176">
        <v>14.43</v>
      </c>
      <c r="CU176">
        <v>1.97</v>
      </c>
      <c r="CV176">
        <v>3.39</v>
      </c>
      <c r="CW176" t="s">
        <v>1194</v>
      </c>
      <c r="CX176">
        <v>7.51</v>
      </c>
      <c r="CY176">
        <v>1.52</v>
      </c>
      <c r="CZ176">
        <v>4.3099999999999996</v>
      </c>
      <c r="DA176">
        <v>1.05</v>
      </c>
      <c r="DB176">
        <v>60.04</v>
      </c>
      <c r="DC176" t="s">
        <v>1289</v>
      </c>
      <c r="DD176">
        <v>14.88</v>
      </c>
      <c r="DE176">
        <v>7.68</v>
      </c>
      <c r="DF176">
        <v>6.84</v>
      </c>
      <c r="DG176">
        <v>1.22</v>
      </c>
      <c r="DH176">
        <v>3823</v>
      </c>
      <c r="DI176">
        <v>603013</v>
      </c>
      <c r="DJ176" t="s">
        <v>119</v>
      </c>
      <c r="DK176" t="s">
        <v>119</v>
      </c>
      <c r="DL176" t="s">
        <v>119</v>
      </c>
    </row>
    <row r="177" spans="1:116">
      <c r="A177" t="str">
        <f>"603053"</f>
        <v>603053</v>
      </c>
      <c r="B177" t="s">
        <v>1290</v>
      </c>
      <c r="C177">
        <v>1.39</v>
      </c>
      <c r="D177">
        <v>10.18</v>
      </c>
      <c r="E177">
        <v>0.14000000000000001</v>
      </c>
      <c r="F177">
        <v>10.17</v>
      </c>
      <c r="G177">
        <v>10.18</v>
      </c>
      <c r="H177">
        <v>22704</v>
      </c>
      <c r="I177">
        <v>432</v>
      </c>
      <c r="J177">
        <v>0</v>
      </c>
      <c r="K177">
        <v>0.26</v>
      </c>
      <c r="L177">
        <v>10.07</v>
      </c>
      <c r="M177">
        <v>10.19</v>
      </c>
      <c r="N177">
        <v>10.06</v>
      </c>
      <c r="O177">
        <v>10.039999999999999</v>
      </c>
      <c r="P177">
        <v>13.36</v>
      </c>
      <c r="Q177">
        <v>2305.2800000000002</v>
      </c>
      <c r="R177">
        <v>1</v>
      </c>
      <c r="S177" t="s">
        <v>618</v>
      </c>
      <c r="T177" t="s">
        <v>446</v>
      </c>
      <c r="U177">
        <v>1.29</v>
      </c>
      <c r="V177">
        <v>10.15</v>
      </c>
      <c r="W177">
        <v>9429</v>
      </c>
      <c r="X177">
        <v>13275</v>
      </c>
      <c r="Y177">
        <v>0.71</v>
      </c>
      <c r="Z177">
        <v>149</v>
      </c>
      <c r="AA177">
        <v>434</v>
      </c>
      <c r="AB177" t="s">
        <v>119</v>
      </c>
      <c r="AC177">
        <v>8.26</v>
      </c>
      <c r="AD177">
        <v>0</v>
      </c>
      <c r="AE177" t="s">
        <v>119</v>
      </c>
      <c r="AF177" t="s">
        <v>119</v>
      </c>
      <c r="AG177">
        <v>8.89</v>
      </c>
      <c r="AH177" t="s">
        <v>1291</v>
      </c>
      <c r="AI177" t="s">
        <v>1291</v>
      </c>
      <c r="AJ177">
        <v>1.29</v>
      </c>
      <c r="AK177">
        <v>1611</v>
      </c>
      <c r="AL177">
        <v>14</v>
      </c>
      <c r="AM177">
        <v>2.0000000000000001E-4</v>
      </c>
      <c r="AN177">
        <v>1</v>
      </c>
      <c r="AO177">
        <v>-0.4</v>
      </c>
      <c r="AP177">
        <v>1.19</v>
      </c>
      <c r="AQ177">
        <v>1.6</v>
      </c>
      <c r="AR177">
        <v>3.67</v>
      </c>
      <c r="AS177">
        <v>15.03</v>
      </c>
      <c r="AT177">
        <v>0</v>
      </c>
      <c r="AU177">
        <v>1.34</v>
      </c>
      <c r="AV177" t="s">
        <v>1292</v>
      </c>
      <c r="AW177">
        <v>17.7</v>
      </c>
      <c r="AX177">
        <v>18.16</v>
      </c>
      <c r="AY177">
        <v>0.64</v>
      </c>
      <c r="AZ177" t="s">
        <v>141</v>
      </c>
      <c r="BA177">
        <v>1</v>
      </c>
      <c r="BB177">
        <v>10</v>
      </c>
      <c r="BC177">
        <v>8</v>
      </c>
      <c r="BD177">
        <v>0.3</v>
      </c>
      <c r="BE177">
        <v>1.49</v>
      </c>
      <c r="BF177">
        <v>0.2</v>
      </c>
      <c r="BG177">
        <v>1.1000000000000001</v>
      </c>
      <c r="BH177">
        <v>1.0900000000000001</v>
      </c>
      <c r="BI177">
        <v>-0.1</v>
      </c>
      <c r="BJ177">
        <v>1.19</v>
      </c>
      <c r="BK177">
        <v>20230819</v>
      </c>
      <c r="BL177">
        <v>20191217</v>
      </c>
      <c r="BM177">
        <v>8.89</v>
      </c>
      <c r="BN177" t="s">
        <v>119</v>
      </c>
      <c r="BO177" t="s">
        <v>119</v>
      </c>
      <c r="BP177">
        <v>78.17</v>
      </c>
      <c r="BQ177">
        <v>42.34</v>
      </c>
      <c r="BR177">
        <v>2.59</v>
      </c>
      <c r="BS177">
        <v>42.52</v>
      </c>
      <c r="BT177">
        <v>31.78</v>
      </c>
      <c r="BU177">
        <v>30.63</v>
      </c>
      <c r="BV177">
        <v>5.77</v>
      </c>
      <c r="BW177">
        <v>30.89</v>
      </c>
      <c r="BX177">
        <v>21.29</v>
      </c>
      <c r="BY177">
        <v>1.1100000000000001</v>
      </c>
      <c r="BZ177">
        <v>0.73</v>
      </c>
      <c r="CA177">
        <v>9.6999999999999993</v>
      </c>
      <c r="CB177">
        <v>13.29</v>
      </c>
      <c r="CC177">
        <v>27.08</v>
      </c>
      <c r="CD177">
        <v>21.06</v>
      </c>
      <c r="CE177">
        <v>3.98</v>
      </c>
      <c r="CF177">
        <v>0.31</v>
      </c>
      <c r="CG177">
        <v>4.09</v>
      </c>
      <c r="CH177">
        <v>3.49</v>
      </c>
      <c r="CI177">
        <v>3.39</v>
      </c>
      <c r="CJ177">
        <v>3.27</v>
      </c>
      <c r="CK177">
        <v>16.489999999999998</v>
      </c>
      <c r="CL177">
        <v>6.27</v>
      </c>
      <c r="CM177">
        <v>0.54</v>
      </c>
      <c r="CN177">
        <v>23946</v>
      </c>
      <c r="CO177">
        <v>7053</v>
      </c>
      <c r="CP177" t="s">
        <v>914</v>
      </c>
      <c r="CQ177">
        <v>3.88</v>
      </c>
      <c r="CR177">
        <v>5.6</v>
      </c>
      <c r="CS177">
        <v>2.14</v>
      </c>
      <c r="CT177">
        <v>14.44</v>
      </c>
      <c r="CU177">
        <v>3.34</v>
      </c>
      <c r="CV177">
        <v>2.99</v>
      </c>
      <c r="CW177" t="s">
        <v>1062</v>
      </c>
      <c r="CX177">
        <v>4.76</v>
      </c>
      <c r="CY177">
        <v>1.49</v>
      </c>
      <c r="CZ177">
        <v>1.86</v>
      </c>
      <c r="DA177">
        <v>0.7</v>
      </c>
      <c r="DB177">
        <v>54.17</v>
      </c>
      <c r="DC177" t="s">
        <v>1293</v>
      </c>
      <c r="DD177">
        <v>22.22</v>
      </c>
      <c r="DE177">
        <v>14.71</v>
      </c>
      <c r="DF177">
        <v>12.88</v>
      </c>
      <c r="DG177">
        <v>0.09</v>
      </c>
      <c r="DH177">
        <v>2682</v>
      </c>
      <c r="DI177">
        <v>603053</v>
      </c>
      <c r="DJ177" t="s">
        <v>119</v>
      </c>
      <c r="DK177" t="s">
        <v>119</v>
      </c>
      <c r="DL177" t="s">
        <v>119</v>
      </c>
    </row>
    <row r="178" spans="1:116">
      <c r="A178" t="str">
        <f>"603113"</f>
        <v>603113</v>
      </c>
      <c r="B178" t="s">
        <v>1294</v>
      </c>
      <c r="C178">
        <v>0.97</v>
      </c>
      <c r="D178">
        <v>8.36</v>
      </c>
      <c r="E178">
        <v>0.08</v>
      </c>
      <c r="F178">
        <v>8.36</v>
      </c>
      <c r="G178">
        <v>8.3699999999999992</v>
      </c>
      <c r="H178">
        <v>44912</v>
      </c>
      <c r="I178">
        <v>618</v>
      </c>
      <c r="J178">
        <v>0</v>
      </c>
      <c r="K178">
        <v>0.53</v>
      </c>
      <c r="L178">
        <v>8.31</v>
      </c>
      <c r="M178">
        <v>8.4</v>
      </c>
      <c r="N178">
        <v>8.26</v>
      </c>
      <c r="O178">
        <v>8.2799999999999994</v>
      </c>
      <c r="P178" t="s">
        <v>119</v>
      </c>
      <c r="Q178">
        <v>3745.11</v>
      </c>
      <c r="R178">
        <v>1.1599999999999999</v>
      </c>
      <c r="S178" t="s">
        <v>234</v>
      </c>
      <c r="T178" t="s">
        <v>137</v>
      </c>
      <c r="U178">
        <v>1.69</v>
      </c>
      <c r="V178">
        <v>8.34</v>
      </c>
      <c r="W178">
        <v>23223</v>
      </c>
      <c r="X178">
        <v>21689</v>
      </c>
      <c r="Y178">
        <v>1.07</v>
      </c>
      <c r="Z178">
        <v>17</v>
      </c>
      <c r="AA178">
        <v>473</v>
      </c>
      <c r="AB178" t="s">
        <v>119</v>
      </c>
      <c r="AC178">
        <v>10.72</v>
      </c>
      <c r="AD178">
        <v>0</v>
      </c>
      <c r="AE178" t="s">
        <v>119</v>
      </c>
      <c r="AF178" t="s">
        <v>119</v>
      </c>
      <c r="AG178">
        <v>8.5500000000000007</v>
      </c>
      <c r="AH178" t="s">
        <v>1295</v>
      </c>
      <c r="AI178" t="s">
        <v>1295</v>
      </c>
      <c r="AJ178">
        <v>0.86</v>
      </c>
      <c r="AK178">
        <v>1901</v>
      </c>
      <c r="AL178">
        <v>24</v>
      </c>
      <c r="AM178">
        <v>2.9999999999999997E-4</v>
      </c>
      <c r="AN178">
        <v>1</v>
      </c>
      <c r="AO178">
        <v>-0.6</v>
      </c>
      <c r="AP178">
        <v>-0.71</v>
      </c>
      <c r="AQ178">
        <v>1.46</v>
      </c>
      <c r="AR178">
        <v>2.7</v>
      </c>
      <c r="AS178">
        <v>-6.6</v>
      </c>
      <c r="AT178">
        <v>0</v>
      </c>
      <c r="AU178">
        <v>1.03</v>
      </c>
      <c r="AV178" t="s">
        <v>1296</v>
      </c>
      <c r="AW178">
        <v>510.33</v>
      </c>
      <c r="AX178">
        <v>28.41</v>
      </c>
      <c r="AY178">
        <v>0.9</v>
      </c>
      <c r="AZ178" t="s">
        <v>207</v>
      </c>
      <c r="BA178">
        <v>14</v>
      </c>
      <c r="BB178">
        <v>5</v>
      </c>
      <c r="BC178">
        <v>9</v>
      </c>
      <c r="BD178">
        <v>0.36</v>
      </c>
      <c r="BE178">
        <v>1.45</v>
      </c>
      <c r="BF178">
        <v>-0.24</v>
      </c>
      <c r="BG178">
        <v>0.72</v>
      </c>
      <c r="BH178">
        <v>0.6</v>
      </c>
      <c r="BI178">
        <v>-0.48</v>
      </c>
      <c r="BJ178">
        <v>1.21</v>
      </c>
      <c r="BK178">
        <v>20230921</v>
      </c>
      <c r="BL178">
        <v>20170511</v>
      </c>
      <c r="BM178">
        <v>8.5500000000000007</v>
      </c>
      <c r="BN178" t="s">
        <v>119</v>
      </c>
      <c r="BO178" t="s">
        <v>119</v>
      </c>
      <c r="BP178">
        <v>172.48</v>
      </c>
      <c r="BQ178">
        <v>86.32</v>
      </c>
      <c r="BR178" t="s">
        <v>119</v>
      </c>
      <c r="BS178">
        <v>49.96</v>
      </c>
      <c r="BT178">
        <v>71.23</v>
      </c>
      <c r="BU178">
        <v>59.06</v>
      </c>
      <c r="BV178">
        <v>9.86</v>
      </c>
      <c r="BW178">
        <v>66.38</v>
      </c>
      <c r="BX178">
        <v>24.1</v>
      </c>
      <c r="BY178">
        <v>13.1</v>
      </c>
      <c r="BZ178">
        <v>8.6199999999999992</v>
      </c>
      <c r="CA178">
        <v>4.16</v>
      </c>
      <c r="CB178">
        <v>31.33</v>
      </c>
      <c r="CC178">
        <v>72.150000000000006</v>
      </c>
      <c r="CD178">
        <v>72.05</v>
      </c>
      <c r="CE178">
        <v>-0.76</v>
      </c>
      <c r="CF178">
        <v>0.37</v>
      </c>
      <c r="CG178">
        <v>-0.74</v>
      </c>
      <c r="CH178">
        <v>-0.61</v>
      </c>
      <c r="CI178">
        <v>-0.61</v>
      </c>
      <c r="CJ178">
        <v>-1.65</v>
      </c>
      <c r="CK178">
        <v>39.159999999999997</v>
      </c>
      <c r="CL178">
        <v>0.18</v>
      </c>
      <c r="CM178">
        <v>3.26</v>
      </c>
      <c r="CN178">
        <v>38487</v>
      </c>
      <c r="CO178">
        <v>11280</v>
      </c>
      <c r="CP178" t="s">
        <v>1297</v>
      </c>
      <c r="CQ178">
        <v>-135</v>
      </c>
      <c r="CR178">
        <v>-18.25</v>
      </c>
      <c r="CS178">
        <v>0.85</v>
      </c>
      <c r="CT178">
        <v>407.01</v>
      </c>
      <c r="CU178">
        <v>0.99</v>
      </c>
      <c r="CV178">
        <v>1.44</v>
      </c>
      <c r="CW178" t="s">
        <v>1298</v>
      </c>
      <c r="CX178">
        <v>9.81</v>
      </c>
      <c r="CY178">
        <v>3.66</v>
      </c>
      <c r="CZ178">
        <v>4.58</v>
      </c>
      <c r="DA178">
        <v>0.02</v>
      </c>
      <c r="DB178">
        <v>50.04</v>
      </c>
      <c r="DC178" t="s">
        <v>1299</v>
      </c>
      <c r="DD178">
        <v>0.14000000000000001</v>
      </c>
      <c r="DE178">
        <v>-1.06</v>
      </c>
      <c r="DF178">
        <v>-0.85</v>
      </c>
      <c r="DG178">
        <v>0.6</v>
      </c>
      <c r="DH178">
        <v>2890</v>
      </c>
      <c r="DI178">
        <v>603113</v>
      </c>
      <c r="DJ178" t="s">
        <v>119</v>
      </c>
      <c r="DK178" t="s">
        <v>119</v>
      </c>
      <c r="DL178" t="s">
        <v>119</v>
      </c>
    </row>
    <row r="179" spans="1:116">
      <c r="A179" t="str">
        <f>"603158"</f>
        <v>603158</v>
      </c>
      <c r="B179" t="s">
        <v>1300</v>
      </c>
      <c r="C179">
        <v>3.61</v>
      </c>
      <c r="D179">
        <v>7.47</v>
      </c>
      <c r="E179">
        <v>0.26</v>
      </c>
      <c r="F179">
        <v>7.46</v>
      </c>
      <c r="G179">
        <v>7.47</v>
      </c>
      <c r="H179">
        <v>134180</v>
      </c>
      <c r="I179">
        <v>1173</v>
      </c>
      <c r="J179">
        <v>0</v>
      </c>
      <c r="K179">
        <v>2.73</v>
      </c>
      <c r="L179">
        <v>7.26</v>
      </c>
      <c r="M179">
        <v>7.53</v>
      </c>
      <c r="N179">
        <v>7.23</v>
      </c>
      <c r="O179">
        <v>7.21</v>
      </c>
      <c r="P179">
        <v>23.75</v>
      </c>
      <c r="Q179">
        <v>10005.209999999999</v>
      </c>
      <c r="R179">
        <v>2.38</v>
      </c>
      <c r="S179" t="s">
        <v>136</v>
      </c>
      <c r="T179" t="s">
        <v>154</v>
      </c>
      <c r="U179">
        <v>4.16</v>
      </c>
      <c r="V179">
        <v>7.46</v>
      </c>
      <c r="W179">
        <v>58472</v>
      </c>
      <c r="X179">
        <v>75708</v>
      </c>
      <c r="Y179">
        <v>0.77</v>
      </c>
      <c r="Z179">
        <v>730</v>
      </c>
      <c r="AA179">
        <v>208</v>
      </c>
      <c r="AB179" t="s">
        <v>119</v>
      </c>
      <c r="AC179">
        <v>16.41</v>
      </c>
      <c r="AD179">
        <v>0.01</v>
      </c>
      <c r="AE179" t="s">
        <v>119</v>
      </c>
      <c r="AF179" t="s">
        <v>119</v>
      </c>
      <c r="AG179">
        <v>4.91</v>
      </c>
      <c r="AH179" t="s">
        <v>1301</v>
      </c>
      <c r="AI179" t="s">
        <v>1301</v>
      </c>
      <c r="AJ179">
        <v>3.5</v>
      </c>
      <c r="AK179">
        <v>2411</v>
      </c>
      <c r="AL179">
        <v>56</v>
      </c>
      <c r="AM179">
        <v>1.1000000000000001E-3</v>
      </c>
      <c r="AN179">
        <v>1</v>
      </c>
      <c r="AO179">
        <v>-1.23</v>
      </c>
      <c r="AP179">
        <v>1.64</v>
      </c>
      <c r="AQ179">
        <v>3.04</v>
      </c>
      <c r="AR179">
        <v>-4.84</v>
      </c>
      <c r="AS179">
        <v>6.56</v>
      </c>
      <c r="AT179">
        <v>0</v>
      </c>
      <c r="AU179">
        <v>4.62</v>
      </c>
      <c r="AV179" t="s">
        <v>1302</v>
      </c>
      <c r="AW179">
        <v>24.44</v>
      </c>
      <c r="AX179">
        <v>28.67</v>
      </c>
      <c r="AY179">
        <v>0.87</v>
      </c>
      <c r="AZ179" t="s">
        <v>198</v>
      </c>
      <c r="BA179">
        <v>11</v>
      </c>
      <c r="BB179">
        <v>10</v>
      </c>
      <c r="BC179">
        <v>11</v>
      </c>
      <c r="BD179">
        <v>0.69</v>
      </c>
      <c r="BE179">
        <v>4.4400000000000004</v>
      </c>
      <c r="BF179">
        <v>0.28000000000000003</v>
      </c>
      <c r="BG179">
        <v>3.47</v>
      </c>
      <c r="BH179">
        <v>2.89</v>
      </c>
      <c r="BI179">
        <v>-0.8</v>
      </c>
      <c r="BJ179">
        <v>3.32</v>
      </c>
      <c r="BK179">
        <v>20230825</v>
      </c>
      <c r="BL179">
        <v>20150320</v>
      </c>
      <c r="BM179">
        <v>4.91</v>
      </c>
      <c r="BN179" t="s">
        <v>119</v>
      </c>
      <c r="BO179" t="s">
        <v>119</v>
      </c>
      <c r="BP179">
        <v>41.09</v>
      </c>
      <c r="BQ179">
        <v>19.71</v>
      </c>
      <c r="BR179">
        <v>2.12</v>
      </c>
      <c r="BS179">
        <v>46.85</v>
      </c>
      <c r="BT179">
        <v>24.69</v>
      </c>
      <c r="BU179">
        <v>7.47</v>
      </c>
      <c r="BV179">
        <v>1.74</v>
      </c>
      <c r="BW179">
        <v>17.37</v>
      </c>
      <c r="BX179">
        <v>3.76</v>
      </c>
      <c r="BY179">
        <v>8.23</v>
      </c>
      <c r="BZ179">
        <v>8.66</v>
      </c>
      <c r="CA179">
        <v>0.12</v>
      </c>
      <c r="CB179">
        <v>7.86</v>
      </c>
      <c r="CC179">
        <v>14.93</v>
      </c>
      <c r="CD179">
        <v>11.76</v>
      </c>
      <c r="CE179">
        <v>1.1299999999999999</v>
      </c>
      <c r="CF179">
        <v>-0.09</v>
      </c>
      <c r="CG179">
        <v>1.1200000000000001</v>
      </c>
      <c r="CH179">
        <v>0.94</v>
      </c>
      <c r="CI179">
        <v>0.77</v>
      </c>
      <c r="CJ179">
        <v>0.71</v>
      </c>
      <c r="CK179">
        <v>6.01</v>
      </c>
      <c r="CL179">
        <v>1.31</v>
      </c>
      <c r="CM179">
        <v>-0.94</v>
      </c>
      <c r="CN179">
        <v>25142</v>
      </c>
      <c r="CO179">
        <v>11563</v>
      </c>
      <c r="CP179" t="s">
        <v>1303</v>
      </c>
      <c r="CQ179">
        <v>38.29</v>
      </c>
      <c r="CR179">
        <v>31.86</v>
      </c>
      <c r="CS179">
        <v>1.86</v>
      </c>
      <c r="CT179">
        <v>27.95</v>
      </c>
      <c r="CU179">
        <v>2.46</v>
      </c>
      <c r="CV179">
        <v>1.1100000000000001</v>
      </c>
      <c r="CW179" t="s">
        <v>396</v>
      </c>
      <c r="CX179">
        <v>4.0199999999999996</v>
      </c>
      <c r="CY179">
        <v>1.6</v>
      </c>
      <c r="CZ179">
        <v>1.22</v>
      </c>
      <c r="DA179">
        <v>0.27</v>
      </c>
      <c r="DB179">
        <v>47.98</v>
      </c>
      <c r="DC179" t="s">
        <v>1304</v>
      </c>
      <c r="DD179">
        <v>21.23</v>
      </c>
      <c r="DE179">
        <v>7.57</v>
      </c>
      <c r="DF179">
        <v>6.29</v>
      </c>
      <c r="DG179">
        <v>0.66</v>
      </c>
      <c r="DH179">
        <v>4244</v>
      </c>
      <c r="DI179">
        <v>603158</v>
      </c>
      <c r="DJ179" t="s">
        <v>119</v>
      </c>
      <c r="DK179" t="s">
        <v>119</v>
      </c>
      <c r="DL179" t="s">
        <v>119</v>
      </c>
    </row>
    <row r="180" spans="1:116">
      <c r="A180" t="str">
        <f>"603169"</f>
        <v>603169</v>
      </c>
      <c r="B180" t="s">
        <v>1305</v>
      </c>
      <c r="C180">
        <v>1.25</v>
      </c>
      <c r="D180">
        <v>6.5</v>
      </c>
      <c r="E180">
        <v>0.08</v>
      </c>
      <c r="F180">
        <v>6.5</v>
      </c>
      <c r="G180">
        <v>6.51</v>
      </c>
      <c r="H180">
        <v>86180</v>
      </c>
      <c r="I180">
        <v>746</v>
      </c>
      <c r="J180">
        <v>0.15</v>
      </c>
      <c r="K180">
        <v>0.66</v>
      </c>
      <c r="L180">
        <v>6.41</v>
      </c>
      <c r="M180">
        <v>6.51</v>
      </c>
      <c r="N180">
        <v>6.41</v>
      </c>
      <c r="O180">
        <v>6.42</v>
      </c>
      <c r="P180">
        <v>36.97</v>
      </c>
      <c r="Q180">
        <v>5584.71</v>
      </c>
      <c r="R180">
        <v>0.68</v>
      </c>
      <c r="S180" t="s">
        <v>260</v>
      </c>
      <c r="T180" t="s">
        <v>573</v>
      </c>
      <c r="U180">
        <v>1.56</v>
      </c>
      <c r="V180">
        <v>6.48</v>
      </c>
      <c r="W180">
        <v>34046</v>
      </c>
      <c r="X180">
        <v>52134</v>
      </c>
      <c r="Y180">
        <v>0.65</v>
      </c>
      <c r="Z180">
        <v>675</v>
      </c>
      <c r="AA180">
        <v>3444</v>
      </c>
      <c r="AB180" t="s">
        <v>119</v>
      </c>
      <c r="AC180">
        <v>11.22</v>
      </c>
      <c r="AD180">
        <v>0</v>
      </c>
      <c r="AE180" t="s">
        <v>119</v>
      </c>
      <c r="AF180" t="s">
        <v>119</v>
      </c>
      <c r="AG180">
        <v>13.06</v>
      </c>
      <c r="AH180" t="s">
        <v>1306</v>
      </c>
      <c r="AI180" t="s">
        <v>1306</v>
      </c>
      <c r="AJ180">
        <v>1.1399999999999999</v>
      </c>
      <c r="AK180">
        <v>2154</v>
      </c>
      <c r="AL180">
        <v>40</v>
      </c>
      <c r="AM180">
        <v>2.9999999999999997E-4</v>
      </c>
      <c r="AN180">
        <v>3</v>
      </c>
      <c r="AO180">
        <v>0.63</v>
      </c>
      <c r="AP180">
        <v>2.2000000000000002</v>
      </c>
      <c r="AQ180">
        <v>-4.41</v>
      </c>
      <c r="AR180">
        <v>-13.22</v>
      </c>
      <c r="AS180">
        <v>2.52</v>
      </c>
      <c r="AT180">
        <v>1</v>
      </c>
      <c r="AU180">
        <v>1.38</v>
      </c>
      <c r="AV180" t="s">
        <v>1307</v>
      </c>
      <c r="AW180">
        <v>45.72</v>
      </c>
      <c r="AX180">
        <v>47.67</v>
      </c>
      <c r="AY180">
        <v>0.96</v>
      </c>
      <c r="AZ180" t="s">
        <v>141</v>
      </c>
      <c r="BA180">
        <v>9</v>
      </c>
      <c r="BB180">
        <v>14</v>
      </c>
      <c r="BC180">
        <v>1</v>
      </c>
      <c r="BD180">
        <v>-0.16</v>
      </c>
      <c r="BE180">
        <v>1.4</v>
      </c>
      <c r="BF180">
        <v>-0.16</v>
      </c>
      <c r="BG180">
        <v>0.93</v>
      </c>
      <c r="BH180">
        <v>1.4</v>
      </c>
      <c r="BI180">
        <v>-0.15</v>
      </c>
      <c r="BJ180">
        <v>1.4</v>
      </c>
      <c r="BK180">
        <v>20230826</v>
      </c>
      <c r="BL180">
        <v>20141009</v>
      </c>
      <c r="BM180">
        <v>13.06</v>
      </c>
      <c r="BN180" t="s">
        <v>119</v>
      </c>
      <c r="BO180" t="s">
        <v>119</v>
      </c>
      <c r="BP180">
        <v>127.18</v>
      </c>
      <c r="BQ180">
        <v>32.56</v>
      </c>
      <c r="BR180">
        <v>2.11</v>
      </c>
      <c r="BS180">
        <v>72.739999999999995</v>
      </c>
      <c r="BT180">
        <v>88.18</v>
      </c>
      <c r="BU180">
        <v>21.41</v>
      </c>
      <c r="BV180">
        <v>1.98</v>
      </c>
      <c r="BW180">
        <v>79.86</v>
      </c>
      <c r="BX180">
        <v>21.08</v>
      </c>
      <c r="BY180">
        <v>33.549999999999997</v>
      </c>
      <c r="BZ180">
        <v>12.44</v>
      </c>
      <c r="CA180">
        <v>18.91</v>
      </c>
      <c r="CB180">
        <v>25.17</v>
      </c>
      <c r="CC180">
        <v>22.1</v>
      </c>
      <c r="CD180">
        <v>18.329999999999998</v>
      </c>
      <c r="CE180">
        <v>1.1200000000000001</v>
      </c>
      <c r="CF180">
        <v>0.04</v>
      </c>
      <c r="CG180">
        <v>1.22</v>
      </c>
      <c r="CH180">
        <v>1.21</v>
      </c>
      <c r="CI180">
        <v>1.1499999999999999</v>
      </c>
      <c r="CJ180">
        <v>0.96</v>
      </c>
      <c r="CK180">
        <v>-6.88</v>
      </c>
      <c r="CL180">
        <v>1.08</v>
      </c>
      <c r="CM180">
        <v>6.98</v>
      </c>
      <c r="CN180">
        <v>77029</v>
      </c>
      <c r="CO180">
        <v>8125</v>
      </c>
      <c r="CP180" t="s">
        <v>1308</v>
      </c>
      <c r="CQ180">
        <v>7</v>
      </c>
      <c r="CR180">
        <v>7.68</v>
      </c>
      <c r="CS180">
        <v>2.61</v>
      </c>
      <c r="CT180">
        <v>78.89</v>
      </c>
      <c r="CU180">
        <v>3.84</v>
      </c>
      <c r="CV180">
        <v>0</v>
      </c>
      <c r="CW180" t="s">
        <v>240</v>
      </c>
      <c r="CX180">
        <v>2.4900000000000002</v>
      </c>
      <c r="CY180">
        <v>1.93</v>
      </c>
      <c r="CZ180">
        <v>-0.53</v>
      </c>
      <c r="DA180">
        <v>0.08</v>
      </c>
      <c r="DB180">
        <v>25.6</v>
      </c>
      <c r="DC180" t="s">
        <v>1309</v>
      </c>
      <c r="DD180">
        <v>17.07</v>
      </c>
      <c r="DE180">
        <v>5.07</v>
      </c>
      <c r="DF180">
        <v>5.46</v>
      </c>
      <c r="DG180">
        <v>0.86</v>
      </c>
      <c r="DH180">
        <v>4002</v>
      </c>
      <c r="DI180">
        <v>603169</v>
      </c>
      <c r="DJ180" t="s">
        <v>119</v>
      </c>
      <c r="DK180" t="s">
        <v>119</v>
      </c>
      <c r="DL180" t="s">
        <v>119</v>
      </c>
    </row>
    <row r="181" spans="1:116">
      <c r="A181" t="str">
        <f>"603213"</f>
        <v>603213</v>
      </c>
      <c r="B181" t="s">
        <v>1310</v>
      </c>
      <c r="C181">
        <v>0.46</v>
      </c>
      <c r="D181">
        <v>10.85</v>
      </c>
      <c r="E181">
        <v>0.05</v>
      </c>
      <c r="F181">
        <v>10.85</v>
      </c>
      <c r="G181">
        <v>10.86</v>
      </c>
      <c r="H181">
        <v>14317</v>
      </c>
      <c r="I181">
        <v>365</v>
      </c>
      <c r="J181">
        <v>0</v>
      </c>
      <c r="K181">
        <v>0.92</v>
      </c>
      <c r="L181">
        <v>10.81</v>
      </c>
      <c r="M181">
        <v>10.88</v>
      </c>
      <c r="N181">
        <v>10.75</v>
      </c>
      <c r="O181">
        <v>10.8</v>
      </c>
      <c r="P181">
        <v>26.83</v>
      </c>
      <c r="Q181">
        <v>1549.57</v>
      </c>
      <c r="R181">
        <v>0.28999999999999998</v>
      </c>
      <c r="S181" t="s">
        <v>218</v>
      </c>
      <c r="T181" t="s">
        <v>324</v>
      </c>
      <c r="U181">
        <v>1.2</v>
      </c>
      <c r="V181">
        <v>10.82</v>
      </c>
      <c r="W181">
        <v>7595</v>
      </c>
      <c r="X181">
        <v>6722</v>
      </c>
      <c r="Y181">
        <v>1.1299999999999999</v>
      </c>
      <c r="Z181">
        <v>185</v>
      </c>
      <c r="AA181">
        <v>222</v>
      </c>
      <c r="AB181" t="s">
        <v>119</v>
      </c>
      <c r="AC181">
        <v>8.2200000000000006</v>
      </c>
      <c r="AD181">
        <v>0.01</v>
      </c>
      <c r="AE181" t="s">
        <v>119</v>
      </c>
      <c r="AF181" t="s">
        <v>119</v>
      </c>
      <c r="AG181">
        <v>1.56</v>
      </c>
      <c r="AH181" t="s">
        <v>1311</v>
      </c>
      <c r="AI181" t="s">
        <v>1312</v>
      </c>
      <c r="AJ181">
        <v>0.36</v>
      </c>
      <c r="AK181">
        <v>915</v>
      </c>
      <c r="AL181">
        <v>16</v>
      </c>
      <c r="AM181">
        <v>1E-3</v>
      </c>
      <c r="AN181">
        <v>2</v>
      </c>
      <c r="AO181">
        <v>0.09</v>
      </c>
      <c r="AP181">
        <v>-2.5099999999999998</v>
      </c>
      <c r="AQ181">
        <v>-3.47</v>
      </c>
      <c r="AR181">
        <v>-11.43</v>
      </c>
      <c r="AS181">
        <v>-15.17</v>
      </c>
      <c r="AT181">
        <v>3</v>
      </c>
      <c r="AU181">
        <v>1.75</v>
      </c>
      <c r="AV181" t="s">
        <v>1313</v>
      </c>
      <c r="AW181">
        <v>21.25</v>
      </c>
      <c r="AX181">
        <v>12.38</v>
      </c>
      <c r="AY181">
        <v>0.45</v>
      </c>
      <c r="AZ181" t="s">
        <v>1314</v>
      </c>
      <c r="BA181">
        <v>7</v>
      </c>
      <c r="BB181">
        <v>11</v>
      </c>
      <c r="BC181">
        <v>1</v>
      </c>
      <c r="BD181">
        <v>0.09</v>
      </c>
      <c r="BE181">
        <v>0.74</v>
      </c>
      <c r="BF181">
        <v>-0.46</v>
      </c>
      <c r="BG181">
        <v>0.19</v>
      </c>
      <c r="BH181">
        <v>0.37</v>
      </c>
      <c r="BI181">
        <v>-0.28000000000000003</v>
      </c>
      <c r="BJ181">
        <v>0.93</v>
      </c>
      <c r="BK181">
        <v>20230831</v>
      </c>
      <c r="BL181">
        <v>20211111</v>
      </c>
      <c r="BM181">
        <v>4.3499999999999996</v>
      </c>
      <c r="BN181" t="s">
        <v>119</v>
      </c>
      <c r="BO181" t="s">
        <v>119</v>
      </c>
      <c r="BP181">
        <v>27.74</v>
      </c>
      <c r="BQ181">
        <v>16.16</v>
      </c>
      <c r="BR181">
        <v>0.06</v>
      </c>
      <c r="BS181">
        <v>41.52</v>
      </c>
      <c r="BT181">
        <v>5.93</v>
      </c>
      <c r="BU181">
        <v>6.36</v>
      </c>
      <c r="BV181">
        <v>0.28000000000000003</v>
      </c>
      <c r="BW181">
        <v>10.73</v>
      </c>
      <c r="BX181">
        <v>1.53</v>
      </c>
      <c r="BY181">
        <v>0.89</v>
      </c>
      <c r="BZ181">
        <v>0.81</v>
      </c>
      <c r="CA181">
        <v>0.21</v>
      </c>
      <c r="CB181">
        <v>5.44</v>
      </c>
      <c r="CC181">
        <v>9.9600000000000009</v>
      </c>
      <c r="CD181">
        <v>8.41</v>
      </c>
      <c r="CE181">
        <v>1.1299999999999999</v>
      </c>
      <c r="CF181">
        <v>0</v>
      </c>
      <c r="CG181">
        <v>1.1399999999999999</v>
      </c>
      <c r="CH181">
        <v>0.88</v>
      </c>
      <c r="CI181">
        <v>0.88</v>
      </c>
      <c r="CJ181">
        <v>0.81</v>
      </c>
      <c r="CK181">
        <v>5.27</v>
      </c>
      <c r="CL181">
        <v>0.65</v>
      </c>
      <c r="CM181">
        <v>-2.69</v>
      </c>
      <c r="CN181">
        <v>21658</v>
      </c>
      <c r="CO181">
        <v>3780</v>
      </c>
      <c r="CP181" t="s">
        <v>1315</v>
      </c>
      <c r="CQ181">
        <v>-64.319999999999993</v>
      </c>
      <c r="CR181">
        <v>-27.12</v>
      </c>
      <c r="CS181">
        <v>2.92</v>
      </c>
      <c r="CT181">
        <v>72.45</v>
      </c>
      <c r="CU181">
        <v>4.74</v>
      </c>
      <c r="CV181">
        <v>4</v>
      </c>
      <c r="CW181" t="s">
        <v>1316</v>
      </c>
      <c r="CX181">
        <v>3.72</v>
      </c>
      <c r="CY181">
        <v>1.25</v>
      </c>
      <c r="CZ181">
        <v>1.21</v>
      </c>
      <c r="DA181">
        <v>0.15</v>
      </c>
      <c r="DB181">
        <v>58.27</v>
      </c>
      <c r="DC181" t="s">
        <v>1317</v>
      </c>
      <c r="DD181">
        <v>15.57</v>
      </c>
      <c r="DE181">
        <v>11.34</v>
      </c>
      <c r="DF181">
        <v>8.86</v>
      </c>
      <c r="DG181">
        <v>0.19</v>
      </c>
      <c r="DH181">
        <v>518</v>
      </c>
      <c r="DI181">
        <v>603213</v>
      </c>
      <c r="DJ181" t="s">
        <v>119</v>
      </c>
      <c r="DK181" t="s">
        <v>119</v>
      </c>
      <c r="DL181" t="s">
        <v>119</v>
      </c>
    </row>
    <row r="182" spans="1:116">
      <c r="A182" t="str">
        <f>"603318"</f>
        <v>603318</v>
      </c>
      <c r="B182" t="s">
        <v>1318</v>
      </c>
      <c r="C182">
        <v>1.56</v>
      </c>
      <c r="D182">
        <v>8.4700000000000006</v>
      </c>
      <c r="E182">
        <v>0.13</v>
      </c>
      <c r="F182">
        <v>8.4600000000000009</v>
      </c>
      <c r="G182">
        <v>8.4700000000000006</v>
      </c>
      <c r="H182">
        <v>91124</v>
      </c>
      <c r="I182">
        <v>1715</v>
      </c>
      <c r="J182">
        <v>0.12</v>
      </c>
      <c r="K182">
        <v>2.38</v>
      </c>
      <c r="L182">
        <v>8.3800000000000008</v>
      </c>
      <c r="M182">
        <v>8.4700000000000006</v>
      </c>
      <c r="N182">
        <v>8.32</v>
      </c>
      <c r="O182">
        <v>8.34</v>
      </c>
      <c r="P182">
        <v>56.33</v>
      </c>
      <c r="Q182">
        <v>7668.72</v>
      </c>
      <c r="R182">
        <v>1.27</v>
      </c>
      <c r="S182" t="s">
        <v>618</v>
      </c>
      <c r="T182" t="s">
        <v>252</v>
      </c>
      <c r="U182">
        <v>1.8</v>
      </c>
      <c r="V182">
        <v>8.42</v>
      </c>
      <c r="W182">
        <v>44915</v>
      </c>
      <c r="X182">
        <v>46209</v>
      </c>
      <c r="Y182">
        <v>0.97</v>
      </c>
      <c r="Z182">
        <v>762</v>
      </c>
      <c r="AA182">
        <v>1196</v>
      </c>
      <c r="AB182" t="s">
        <v>119</v>
      </c>
      <c r="AC182">
        <v>30.75</v>
      </c>
      <c r="AD182">
        <v>0.02</v>
      </c>
      <c r="AE182" t="s">
        <v>119</v>
      </c>
      <c r="AF182" t="s">
        <v>119</v>
      </c>
      <c r="AG182">
        <v>3.84</v>
      </c>
      <c r="AH182" t="s">
        <v>1319</v>
      </c>
      <c r="AI182" t="s">
        <v>1320</v>
      </c>
      <c r="AJ182">
        <v>1.46</v>
      </c>
      <c r="AK182">
        <v>1541</v>
      </c>
      <c r="AL182">
        <v>59</v>
      </c>
      <c r="AM182">
        <v>1.5E-3</v>
      </c>
      <c r="AN182">
        <v>1</v>
      </c>
      <c r="AO182">
        <v>-0.83</v>
      </c>
      <c r="AP182">
        <v>3.8</v>
      </c>
      <c r="AQ182">
        <v>-3.97</v>
      </c>
      <c r="AR182">
        <v>-0.35</v>
      </c>
      <c r="AS182">
        <v>-0.47</v>
      </c>
      <c r="AT182">
        <v>4</v>
      </c>
      <c r="AU182">
        <v>4.0999999999999996</v>
      </c>
      <c r="AV182" t="s">
        <v>1321</v>
      </c>
      <c r="AW182">
        <v>82.25</v>
      </c>
      <c r="AX182">
        <v>85.79</v>
      </c>
      <c r="AY182">
        <v>0.23</v>
      </c>
      <c r="AZ182" t="s">
        <v>207</v>
      </c>
      <c r="BA182">
        <v>7</v>
      </c>
      <c r="BB182">
        <v>10</v>
      </c>
      <c r="BC182">
        <v>11</v>
      </c>
      <c r="BD182">
        <v>0.48</v>
      </c>
      <c r="BE182">
        <v>1.56</v>
      </c>
      <c r="BF182">
        <v>-0.24</v>
      </c>
      <c r="BG182">
        <v>0.96</v>
      </c>
      <c r="BH182">
        <v>1.07</v>
      </c>
      <c r="BI182">
        <v>0</v>
      </c>
      <c r="BJ182">
        <v>1.8</v>
      </c>
      <c r="BK182">
        <v>20230925</v>
      </c>
      <c r="BL182">
        <v>20150424</v>
      </c>
      <c r="BM182">
        <v>4.59</v>
      </c>
      <c r="BN182" t="s">
        <v>119</v>
      </c>
      <c r="BO182" t="s">
        <v>119</v>
      </c>
      <c r="BP182">
        <v>42.31</v>
      </c>
      <c r="BQ182">
        <v>16.29</v>
      </c>
      <c r="BR182">
        <v>2.5</v>
      </c>
      <c r="BS182">
        <v>55.59</v>
      </c>
      <c r="BT182">
        <v>11.1</v>
      </c>
      <c r="BU182">
        <v>15.55</v>
      </c>
      <c r="BV182">
        <v>0.71</v>
      </c>
      <c r="BW182">
        <v>16.649999999999999</v>
      </c>
      <c r="BX182">
        <v>3.96</v>
      </c>
      <c r="BY182">
        <v>1.5</v>
      </c>
      <c r="BZ182">
        <v>2.85</v>
      </c>
      <c r="CA182">
        <v>1.1399999999999999</v>
      </c>
      <c r="CB182">
        <v>10.35</v>
      </c>
      <c r="CC182">
        <v>16.55</v>
      </c>
      <c r="CD182">
        <v>14.34</v>
      </c>
      <c r="CE182">
        <v>1</v>
      </c>
      <c r="CF182">
        <v>0.1</v>
      </c>
      <c r="CG182">
        <v>1</v>
      </c>
      <c r="CH182">
        <v>0.71</v>
      </c>
      <c r="CI182">
        <v>0.35</v>
      </c>
      <c r="CJ182">
        <v>0.33</v>
      </c>
      <c r="CK182">
        <v>0.84</v>
      </c>
      <c r="CL182">
        <v>0.64</v>
      </c>
      <c r="CM182">
        <v>0.25</v>
      </c>
      <c r="CN182">
        <v>40546</v>
      </c>
      <c r="CO182">
        <v>5481</v>
      </c>
      <c r="CP182" t="s">
        <v>1322</v>
      </c>
      <c r="CQ182">
        <v>5.9</v>
      </c>
      <c r="CR182">
        <v>4.92</v>
      </c>
      <c r="CS182">
        <v>2.41</v>
      </c>
      <c r="CT182">
        <v>61.2</v>
      </c>
      <c r="CU182">
        <v>2.35</v>
      </c>
      <c r="CV182">
        <v>0.36</v>
      </c>
      <c r="CW182" t="s">
        <v>133</v>
      </c>
      <c r="CX182">
        <v>3.51</v>
      </c>
      <c r="CY182">
        <v>2.25</v>
      </c>
      <c r="CZ182">
        <v>0.18</v>
      </c>
      <c r="DA182">
        <v>0.14000000000000001</v>
      </c>
      <c r="DB182">
        <v>38.5</v>
      </c>
      <c r="DC182" t="s">
        <v>1323</v>
      </c>
      <c r="DD182">
        <v>13.35</v>
      </c>
      <c r="DE182">
        <v>6.02</v>
      </c>
      <c r="DF182">
        <v>4.2699999999999996</v>
      </c>
      <c r="DG182">
        <v>0.09</v>
      </c>
      <c r="DH182">
        <v>656</v>
      </c>
      <c r="DI182">
        <v>603318</v>
      </c>
      <c r="DJ182" t="s">
        <v>119</v>
      </c>
      <c r="DK182" t="s">
        <v>119</v>
      </c>
      <c r="DL182" t="s">
        <v>119</v>
      </c>
    </row>
    <row r="183" spans="1:116">
      <c r="A183" t="str">
        <f>"603637"</f>
        <v>603637</v>
      </c>
      <c r="B183" t="s">
        <v>1324</v>
      </c>
      <c r="C183">
        <v>2.15</v>
      </c>
      <c r="D183">
        <v>8.56</v>
      </c>
      <c r="E183">
        <v>0.18</v>
      </c>
      <c r="F183">
        <v>8.5399999999999991</v>
      </c>
      <c r="G183">
        <v>8.56</v>
      </c>
      <c r="H183">
        <v>30150</v>
      </c>
      <c r="I183">
        <v>738</v>
      </c>
      <c r="J183">
        <v>0.12</v>
      </c>
      <c r="K183">
        <v>1.24</v>
      </c>
      <c r="L183">
        <v>8.48</v>
      </c>
      <c r="M183">
        <v>8.59</v>
      </c>
      <c r="N183">
        <v>8.3800000000000008</v>
      </c>
      <c r="O183">
        <v>8.3800000000000008</v>
      </c>
      <c r="P183">
        <v>23.86</v>
      </c>
      <c r="Q183">
        <v>2571.5300000000002</v>
      </c>
      <c r="R183">
        <v>1.17</v>
      </c>
      <c r="S183" t="s">
        <v>368</v>
      </c>
      <c r="T183" t="s">
        <v>324</v>
      </c>
      <c r="U183">
        <v>2.5099999999999998</v>
      </c>
      <c r="V183">
        <v>8.5299999999999994</v>
      </c>
      <c r="W183">
        <v>13984</v>
      </c>
      <c r="X183">
        <v>16166</v>
      </c>
      <c r="Y183">
        <v>0.87</v>
      </c>
      <c r="Z183">
        <v>80</v>
      </c>
      <c r="AA183">
        <v>120</v>
      </c>
      <c r="AB183" t="s">
        <v>119</v>
      </c>
      <c r="AC183">
        <v>15.26</v>
      </c>
      <c r="AD183">
        <v>0.01</v>
      </c>
      <c r="AE183" t="s">
        <v>119</v>
      </c>
      <c r="AF183" t="s">
        <v>119</v>
      </c>
      <c r="AG183">
        <v>2.44</v>
      </c>
      <c r="AH183" t="s">
        <v>1325</v>
      </c>
      <c r="AI183" t="s">
        <v>1325</v>
      </c>
      <c r="AJ183">
        <v>2.0499999999999998</v>
      </c>
      <c r="AK183">
        <v>1446</v>
      </c>
      <c r="AL183">
        <v>21</v>
      </c>
      <c r="AM183">
        <v>8.9999999999999998E-4</v>
      </c>
      <c r="AN183">
        <v>1</v>
      </c>
      <c r="AO183">
        <v>0</v>
      </c>
      <c r="AP183">
        <v>0.71</v>
      </c>
      <c r="AQ183">
        <v>0.71</v>
      </c>
      <c r="AR183">
        <v>2.52</v>
      </c>
      <c r="AS183">
        <v>14.13</v>
      </c>
      <c r="AT183">
        <v>0</v>
      </c>
      <c r="AU183">
        <v>1.6</v>
      </c>
      <c r="AV183" t="s">
        <v>1326</v>
      </c>
      <c r="AW183">
        <v>20.12</v>
      </c>
      <c r="AX183">
        <v>19.82</v>
      </c>
      <c r="AY183">
        <v>0.92</v>
      </c>
      <c r="AZ183" t="s">
        <v>189</v>
      </c>
      <c r="BA183">
        <v>14</v>
      </c>
      <c r="BB183">
        <v>5</v>
      </c>
      <c r="BC183">
        <v>14</v>
      </c>
      <c r="BD183">
        <v>1.19</v>
      </c>
      <c r="BE183">
        <v>2.5099999999999998</v>
      </c>
      <c r="BF183">
        <v>0</v>
      </c>
      <c r="BG183">
        <v>1.79</v>
      </c>
      <c r="BH183">
        <v>0.94</v>
      </c>
      <c r="BI183">
        <v>-0.35</v>
      </c>
      <c r="BJ183">
        <v>2.15</v>
      </c>
      <c r="BK183">
        <v>20230819</v>
      </c>
      <c r="BL183">
        <v>20170208</v>
      </c>
      <c r="BM183">
        <v>2.44</v>
      </c>
      <c r="BN183" t="s">
        <v>119</v>
      </c>
      <c r="BO183" t="s">
        <v>119</v>
      </c>
      <c r="BP183">
        <v>13.36</v>
      </c>
      <c r="BQ183">
        <v>9.0399999999999991</v>
      </c>
      <c r="BR183" t="s">
        <v>119</v>
      </c>
      <c r="BS183">
        <v>32.340000000000003</v>
      </c>
      <c r="BT183">
        <v>12.44</v>
      </c>
      <c r="BU183">
        <v>0.44</v>
      </c>
      <c r="BV183">
        <v>0.25</v>
      </c>
      <c r="BW183">
        <v>4.26</v>
      </c>
      <c r="BX183">
        <v>7.67</v>
      </c>
      <c r="BY183">
        <v>0</v>
      </c>
      <c r="BZ183">
        <v>2.19</v>
      </c>
      <c r="CA183">
        <v>0.05</v>
      </c>
      <c r="CB183">
        <v>1.91</v>
      </c>
      <c r="CC183">
        <v>2.72</v>
      </c>
      <c r="CD183">
        <v>2.2200000000000002</v>
      </c>
      <c r="CE183">
        <v>0.5</v>
      </c>
      <c r="CF183">
        <v>0.01</v>
      </c>
      <c r="CG183">
        <v>0.5</v>
      </c>
      <c r="CH183">
        <v>0.44</v>
      </c>
      <c r="CI183">
        <v>0.44</v>
      </c>
      <c r="CJ183">
        <v>0.3</v>
      </c>
      <c r="CK183">
        <v>3.82</v>
      </c>
      <c r="CL183">
        <v>-0.09</v>
      </c>
      <c r="CM183">
        <v>-0.2</v>
      </c>
      <c r="CN183">
        <v>14379</v>
      </c>
      <c r="CO183">
        <v>13090</v>
      </c>
      <c r="CP183" t="s">
        <v>1327</v>
      </c>
      <c r="CQ183">
        <v>-3.44</v>
      </c>
      <c r="CR183">
        <v>-16.21</v>
      </c>
      <c r="CS183">
        <v>2.31</v>
      </c>
      <c r="CT183">
        <v>-242.34</v>
      </c>
      <c r="CU183">
        <v>7.66</v>
      </c>
      <c r="CV183">
        <v>1.52</v>
      </c>
      <c r="CW183" t="s">
        <v>344</v>
      </c>
      <c r="CX183">
        <v>3.71</v>
      </c>
      <c r="CY183">
        <v>0.79</v>
      </c>
      <c r="CZ183">
        <v>1.57</v>
      </c>
      <c r="DA183">
        <v>-0.04</v>
      </c>
      <c r="DB183">
        <v>67.66</v>
      </c>
      <c r="DC183" t="s">
        <v>1200</v>
      </c>
      <c r="DD183">
        <v>18.399999999999999</v>
      </c>
      <c r="DE183">
        <v>18.260000000000002</v>
      </c>
      <c r="DF183">
        <v>16.059999999999999</v>
      </c>
      <c r="DG183">
        <v>0.09</v>
      </c>
      <c r="DH183">
        <v>358</v>
      </c>
      <c r="DI183">
        <v>603637</v>
      </c>
      <c r="DJ183" t="s">
        <v>119</v>
      </c>
      <c r="DK183" t="s">
        <v>119</v>
      </c>
      <c r="DL183" t="s">
        <v>119</v>
      </c>
    </row>
    <row r="184" spans="1:116">
      <c r="A184" t="str">
        <f>"603686"</f>
        <v>603686</v>
      </c>
      <c r="B184" t="s">
        <v>1328</v>
      </c>
      <c r="C184">
        <v>1.1499999999999999</v>
      </c>
      <c r="D184">
        <v>9.6999999999999993</v>
      </c>
      <c r="E184">
        <v>0.11</v>
      </c>
      <c r="F184">
        <v>9.6999999999999993</v>
      </c>
      <c r="G184">
        <v>9.7100000000000009</v>
      </c>
      <c r="H184">
        <v>28648</v>
      </c>
      <c r="I184">
        <v>222</v>
      </c>
      <c r="J184">
        <v>0</v>
      </c>
      <c r="K184">
        <v>0.69</v>
      </c>
      <c r="L184">
        <v>9.59</v>
      </c>
      <c r="M184">
        <v>9.73</v>
      </c>
      <c r="N184">
        <v>9.56</v>
      </c>
      <c r="O184">
        <v>9.59</v>
      </c>
      <c r="P184">
        <v>15.32</v>
      </c>
      <c r="Q184">
        <v>2769.97</v>
      </c>
      <c r="R184">
        <v>0.98</v>
      </c>
      <c r="S184" t="s">
        <v>802</v>
      </c>
      <c r="T184" t="s">
        <v>559</v>
      </c>
      <c r="U184">
        <v>1.77</v>
      </c>
      <c r="V184">
        <v>9.67</v>
      </c>
      <c r="W184">
        <v>12450</v>
      </c>
      <c r="X184">
        <v>16198</v>
      </c>
      <c r="Y184">
        <v>0.77</v>
      </c>
      <c r="Z184">
        <v>117</v>
      </c>
      <c r="AA184">
        <v>211</v>
      </c>
      <c r="AB184" t="s">
        <v>119</v>
      </c>
      <c r="AC184">
        <v>4.12</v>
      </c>
      <c r="AD184">
        <v>0</v>
      </c>
      <c r="AE184" t="s">
        <v>119</v>
      </c>
      <c r="AF184" t="s">
        <v>119</v>
      </c>
      <c r="AG184">
        <v>4.16</v>
      </c>
      <c r="AH184" t="s">
        <v>1329</v>
      </c>
      <c r="AI184" t="s">
        <v>1329</v>
      </c>
      <c r="AJ184">
        <v>1.05</v>
      </c>
      <c r="AK184">
        <v>1565</v>
      </c>
      <c r="AL184">
        <v>18</v>
      </c>
      <c r="AM184">
        <v>4.0000000000000002E-4</v>
      </c>
      <c r="AN184">
        <v>3</v>
      </c>
      <c r="AO184">
        <v>0.1</v>
      </c>
      <c r="AP184">
        <v>1.46</v>
      </c>
      <c r="AQ184">
        <v>2.11</v>
      </c>
      <c r="AR184">
        <v>-10.68</v>
      </c>
      <c r="AS184">
        <v>15.75</v>
      </c>
      <c r="AT184">
        <v>2</v>
      </c>
      <c r="AU184">
        <v>0.85</v>
      </c>
      <c r="AV184" t="s">
        <v>1330</v>
      </c>
      <c r="AW184">
        <v>16.05</v>
      </c>
      <c r="AX184">
        <v>15.29</v>
      </c>
      <c r="AY184">
        <v>0.72</v>
      </c>
      <c r="AZ184" t="s">
        <v>165</v>
      </c>
      <c r="BA184">
        <v>11</v>
      </c>
      <c r="BB184">
        <v>1</v>
      </c>
      <c r="BC184">
        <v>2</v>
      </c>
      <c r="BD184">
        <v>0</v>
      </c>
      <c r="BE184">
        <v>1.46</v>
      </c>
      <c r="BF184">
        <v>-0.31</v>
      </c>
      <c r="BG184">
        <v>0.83</v>
      </c>
      <c r="BH184">
        <v>1.1499999999999999</v>
      </c>
      <c r="BI184">
        <v>-0.31</v>
      </c>
      <c r="BJ184">
        <v>1.46</v>
      </c>
      <c r="BK184">
        <v>20230824</v>
      </c>
      <c r="BL184">
        <v>20150126</v>
      </c>
      <c r="BM184">
        <v>4.16</v>
      </c>
      <c r="BN184" t="s">
        <v>119</v>
      </c>
      <c r="BO184" t="s">
        <v>119</v>
      </c>
      <c r="BP184">
        <v>59.51</v>
      </c>
      <c r="BQ184">
        <v>32.15</v>
      </c>
      <c r="BR184">
        <v>3.32</v>
      </c>
      <c r="BS184">
        <v>40.4</v>
      </c>
      <c r="BT184">
        <v>43.3</v>
      </c>
      <c r="BU184">
        <v>8.0299999999999994</v>
      </c>
      <c r="BV184">
        <v>5.26</v>
      </c>
      <c r="BW184">
        <v>21.49</v>
      </c>
      <c r="BX184">
        <v>6.58</v>
      </c>
      <c r="BY184">
        <v>3.3</v>
      </c>
      <c r="BZ184">
        <v>18.88</v>
      </c>
      <c r="CA184">
        <v>1.57</v>
      </c>
      <c r="CB184">
        <v>8.5399999999999991</v>
      </c>
      <c r="CC184">
        <v>24.45</v>
      </c>
      <c r="CD184">
        <v>18.79</v>
      </c>
      <c r="CE184">
        <v>2.2999999999999998</v>
      </c>
      <c r="CF184">
        <v>0.02</v>
      </c>
      <c r="CG184">
        <v>2.2999999999999998</v>
      </c>
      <c r="CH184">
        <v>1.8</v>
      </c>
      <c r="CI184">
        <v>1.32</v>
      </c>
      <c r="CJ184">
        <v>1.1599999999999999</v>
      </c>
      <c r="CK184">
        <v>17.309999999999999</v>
      </c>
      <c r="CL184">
        <v>2.87</v>
      </c>
      <c r="CM184">
        <v>0.79</v>
      </c>
      <c r="CN184">
        <v>41759</v>
      </c>
      <c r="CO184">
        <v>8115</v>
      </c>
      <c r="CP184" t="s">
        <v>1331</v>
      </c>
      <c r="CQ184">
        <v>-8.6199999999999992</v>
      </c>
      <c r="CR184">
        <v>0.19</v>
      </c>
      <c r="CS184">
        <v>1.25</v>
      </c>
      <c r="CT184">
        <v>14.05</v>
      </c>
      <c r="CU184">
        <v>1.65</v>
      </c>
      <c r="CV184">
        <v>2.61</v>
      </c>
      <c r="CW184" t="s">
        <v>273</v>
      </c>
      <c r="CX184">
        <v>7.73</v>
      </c>
      <c r="CY184">
        <v>2.0499999999999998</v>
      </c>
      <c r="CZ184">
        <v>4.17</v>
      </c>
      <c r="DA184">
        <v>0.69</v>
      </c>
      <c r="DB184">
        <v>54.02</v>
      </c>
      <c r="DC184" t="s">
        <v>1332</v>
      </c>
      <c r="DD184">
        <v>23.14</v>
      </c>
      <c r="DE184">
        <v>9.4</v>
      </c>
      <c r="DF184">
        <v>7.35</v>
      </c>
      <c r="DG184">
        <v>0.31</v>
      </c>
      <c r="DH184">
        <v>51046</v>
      </c>
      <c r="DI184">
        <v>603686</v>
      </c>
      <c r="DJ184" t="s">
        <v>119</v>
      </c>
      <c r="DK184" t="s">
        <v>119</v>
      </c>
      <c r="DL184" t="s">
        <v>119</v>
      </c>
    </row>
    <row r="185" spans="1:116">
      <c r="A185" t="str">
        <f>"603698"</f>
        <v>603698</v>
      </c>
      <c r="B185" t="s">
        <v>1333</v>
      </c>
      <c r="C185">
        <v>1.65</v>
      </c>
      <c r="D185">
        <v>14.18</v>
      </c>
      <c r="E185">
        <v>0.23</v>
      </c>
      <c r="F185">
        <v>14.17</v>
      </c>
      <c r="G185">
        <v>14.18</v>
      </c>
      <c r="H185">
        <v>16453</v>
      </c>
      <c r="I185">
        <v>239</v>
      </c>
      <c r="J185">
        <v>-0.06</v>
      </c>
      <c r="K185">
        <v>0.31</v>
      </c>
      <c r="L185">
        <v>14</v>
      </c>
      <c r="M185">
        <v>14.22</v>
      </c>
      <c r="N185">
        <v>13.94</v>
      </c>
      <c r="O185">
        <v>13.95</v>
      </c>
      <c r="P185">
        <v>55.47</v>
      </c>
      <c r="Q185">
        <v>2321.44</v>
      </c>
      <c r="R185">
        <v>1.36</v>
      </c>
      <c r="S185" t="s">
        <v>260</v>
      </c>
      <c r="T185" t="s">
        <v>291</v>
      </c>
      <c r="U185">
        <v>2.0099999999999998</v>
      </c>
      <c r="V185">
        <v>14.11</v>
      </c>
      <c r="W185">
        <v>5831</v>
      </c>
      <c r="X185">
        <v>10622</v>
      </c>
      <c r="Y185">
        <v>0.55000000000000004</v>
      </c>
      <c r="Z185">
        <v>315</v>
      </c>
      <c r="AA185">
        <v>30</v>
      </c>
      <c r="AB185" t="s">
        <v>119</v>
      </c>
      <c r="AC185">
        <v>1.68</v>
      </c>
      <c r="AD185">
        <v>0</v>
      </c>
      <c r="AE185" t="s">
        <v>119</v>
      </c>
      <c r="AF185" t="s">
        <v>119</v>
      </c>
      <c r="AG185">
        <v>5.36</v>
      </c>
      <c r="AH185" t="s">
        <v>1334</v>
      </c>
      <c r="AI185" t="s">
        <v>1334</v>
      </c>
      <c r="AJ185">
        <v>1.55</v>
      </c>
      <c r="AK185">
        <v>1310</v>
      </c>
      <c r="AL185">
        <v>13</v>
      </c>
      <c r="AM185">
        <v>2.0000000000000001E-4</v>
      </c>
      <c r="AN185">
        <v>2</v>
      </c>
      <c r="AO185">
        <v>7.0000000000000007E-2</v>
      </c>
      <c r="AP185">
        <v>1.72</v>
      </c>
      <c r="AQ185">
        <v>-1.67</v>
      </c>
      <c r="AR185">
        <v>-9.9700000000000006</v>
      </c>
      <c r="AS185">
        <v>19.559999999999999</v>
      </c>
      <c r="AT185">
        <v>1</v>
      </c>
      <c r="AU185">
        <v>1.17</v>
      </c>
      <c r="AV185" t="s">
        <v>1335</v>
      </c>
      <c r="AW185">
        <v>43.44</v>
      </c>
      <c r="AX185">
        <v>44.75</v>
      </c>
      <c r="AY185">
        <v>1.1399999999999999</v>
      </c>
      <c r="AZ185" t="s">
        <v>141</v>
      </c>
      <c r="BA185">
        <v>7</v>
      </c>
      <c r="BB185">
        <v>1</v>
      </c>
      <c r="BC185">
        <v>2</v>
      </c>
      <c r="BD185">
        <v>0.36</v>
      </c>
      <c r="BE185">
        <v>1.94</v>
      </c>
      <c r="BF185">
        <v>-7.0000000000000007E-2</v>
      </c>
      <c r="BG185">
        <v>1.1499999999999999</v>
      </c>
      <c r="BH185">
        <v>1.29</v>
      </c>
      <c r="BI185">
        <v>-0.28000000000000003</v>
      </c>
      <c r="BJ185">
        <v>1.72</v>
      </c>
      <c r="BK185">
        <v>20230830</v>
      </c>
      <c r="BL185">
        <v>20150128</v>
      </c>
      <c r="BM185">
        <v>5.36</v>
      </c>
      <c r="BN185" t="s">
        <v>119</v>
      </c>
      <c r="BO185" t="s">
        <v>119</v>
      </c>
      <c r="BP185">
        <v>48.8</v>
      </c>
      <c r="BQ185">
        <v>32.07</v>
      </c>
      <c r="BR185" t="s">
        <v>119</v>
      </c>
      <c r="BS185">
        <v>34.28</v>
      </c>
      <c r="BT185">
        <v>37.68</v>
      </c>
      <c r="BU185">
        <v>5.14</v>
      </c>
      <c r="BV185">
        <v>1.23</v>
      </c>
      <c r="BW185">
        <v>16.16</v>
      </c>
      <c r="BX185">
        <v>19.46</v>
      </c>
      <c r="BY185">
        <v>1.54</v>
      </c>
      <c r="BZ185">
        <v>4.82</v>
      </c>
      <c r="CA185">
        <v>4.03</v>
      </c>
      <c r="CB185">
        <v>9.36</v>
      </c>
      <c r="CC185">
        <v>9.7100000000000009</v>
      </c>
      <c r="CD185">
        <v>7.56</v>
      </c>
      <c r="CE185">
        <v>0.72</v>
      </c>
      <c r="CF185">
        <v>0</v>
      </c>
      <c r="CG185">
        <v>0.72</v>
      </c>
      <c r="CH185">
        <v>0.69</v>
      </c>
      <c r="CI185">
        <v>0.69</v>
      </c>
      <c r="CJ185">
        <v>0.63</v>
      </c>
      <c r="CK185">
        <v>15.03</v>
      </c>
      <c r="CL185">
        <v>0.25</v>
      </c>
      <c r="CM185">
        <v>-0.41</v>
      </c>
      <c r="CN185">
        <v>28460</v>
      </c>
      <c r="CO185">
        <v>4950</v>
      </c>
      <c r="CP185" t="s">
        <v>1336</v>
      </c>
      <c r="CQ185">
        <v>7.94</v>
      </c>
      <c r="CR185">
        <v>9.31</v>
      </c>
      <c r="CS185">
        <v>2.37</v>
      </c>
      <c r="CT185">
        <v>303.92</v>
      </c>
      <c r="CU185">
        <v>7.83</v>
      </c>
      <c r="CV185">
        <v>0.7</v>
      </c>
      <c r="CW185" t="s">
        <v>515</v>
      </c>
      <c r="CX185">
        <v>5.98</v>
      </c>
      <c r="CY185">
        <v>1.75</v>
      </c>
      <c r="CZ185">
        <v>2.8</v>
      </c>
      <c r="DA185">
        <v>0.05</v>
      </c>
      <c r="DB185">
        <v>65.72</v>
      </c>
      <c r="DC185" t="s">
        <v>1337</v>
      </c>
      <c r="DD185">
        <v>22.15</v>
      </c>
      <c r="DE185">
        <v>7.42</v>
      </c>
      <c r="DF185">
        <v>7.06</v>
      </c>
      <c r="DG185">
        <v>0.67</v>
      </c>
      <c r="DH185">
        <v>596</v>
      </c>
      <c r="DI185">
        <v>603698</v>
      </c>
      <c r="DJ185" t="s">
        <v>119</v>
      </c>
      <c r="DK185" t="s">
        <v>119</v>
      </c>
      <c r="DL185" t="s">
        <v>119</v>
      </c>
    </row>
    <row r="186" spans="1:116">
      <c r="A186" t="str">
        <f>"603699"</f>
        <v>603699</v>
      </c>
      <c r="B186" t="s">
        <v>1338</v>
      </c>
      <c r="C186">
        <v>0.99</v>
      </c>
      <c r="D186">
        <v>15.29</v>
      </c>
      <c r="E186">
        <v>0.15</v>
      </c>
      <c r="F186">
        <v>15.29</v>
      </c>
      <c r="G186">
        <v>15.3</v>
      </c>
      <c r="H186">
        <v>20040</v>
      </c>
      <c r="I186">
        <v>189</v>
      </c>
      <c r="J186">
        <v>-0.19</v>
      </c>
      <c r="K186">
        <v>0.27</v>
      </c>
      <c r="L186">
        <v>15.15</v>
      </c>
      <c r="M186">
        <v>15.35</v>
      </c>
      <c r="N186">
        <v>15.1</v>
      </c>
      <c r="O186">
        <v>15.14</v>
      </c>
      <c r="P186">
        <v>17.02</v>
      </c>
      <c r="Q186">
        <v>3058.77</v>
      </c>
      <c r="R186">
        <v>0.8</v>
      </c>
      <c r="S186" t="s">
        <v>484</v>
      </c>
      <c r="T186" t="s">
        <v>154</v>
      </c>
      <c r="U186">
        <v>1.65</v>
      </c>
      <c r="V186">
        <v>15.26</v>
      </c>
      <c r="W186">
        <v>9843</v>
      </c>
      <c r="X186">
        <v>10197</v>
      </c>
      <c r="Y186">
        <v>0.97</v>
      </c>
      <c r="Z186">
        <v>39</v>
      </c>
      <c r="AA186">
        <v>39</v>
      </c>
      <c r="AB186" t="s">
        <v>119</v>
      </c>
      <c r="AC186">
        <v>6.67</v>
      </c>
      <c r="AD186">
        <v>0</v>
      </c>
      <c r="AE186" t="s">
        <v>119</v>
      </c>
      <c r="AF186" t="s">
        <v>119</v>
      </c>
      <c r="AG186">
        <v>7.49</v>
      </c>
      <c r="AH186" t="s">
        <v>1339</v>
      </c>
      <c r="AI186" t="s">
        <v>1339</v>
      </c>
      <c r="AJ186">
        <v>0.89</v>
      </c>
      <c r="AK186">
        <v>2089</v>
      </c>
      <c r="AL186">
        <v>10</v>
      </c>
      <c r="AM186">
        <v>1E-4</v>
      </c>
      <c r="AN186">
        <v>3</v>
      </c>
      <c r="AO186">
        <v>1.27</v>
      </c>
      <c r="AP186">
        <v>2.62</v>
      </c>
      <c r="AQ186">
        <v>2.34</v>
      </c>
      <c r="AR186">
        <v>9.14</v>
      </c>
      <c r="AS186">
        <v>42.37</v>
      </c>
      <c r="AT186">
        <v>4</v>
      </c>
      <c r="AU186">
        <v>0.81</v>
      </c>
      <c r="AV186" t="s">
        <v>1340</v>
      </c>
      <c r="AW186">
        <v>18.48</v>
      </c>
      <c r="AX186">
        <v>24.33</v>
      </c>
      <c r="AY186">
        <v>0.99</v>
      </c>
      <c r="AZ186" t="s">
        <v>247</v>
      </c>
      <c r="BA186">
        <v>14</v>
      </c>
      <c r="BB186">
        <v>1</v>
      </c>
      <c r="BC186">
        <v>8</v>
      </c>
      <c r="BD186">
        <v>7.0000000000000007E-2</v>
      </c>
      <c r="BE186">
        <v>1.39</v>
      </c>
      <c r="BF186">
        <v>-0.26</v>
      </c>
      <c r="BG186">
        <v>0.79</v>
      </c>
      <c r="BH186">
        <v>0.92</v>
      </c>
      <c r="BI186">
        <v>-0.39</v>
      </c>
      <c r="BJ186">
        <v>1.26</v>
      </c>
      <c r="BK186">
        <v>20230822</v>
      </c>
      <c r="BL186">
        <v>20140117</v>
      </c>
      <c r="BM186">
        <v>7.49</v>
      </c>
      <c r="BN186" t="s">
        <v>119</v>
      </c>
      <c r="BO186" t="s">
        <v>119</v>
      </c>
      <c r="BP186">
        <v>75.989999999999995</v>
      </c>
      <c r="BQ186">
        <v>33.44</v>
      </c>
      <c r="BR186">
        <v>0.75</v>
      </c>
      <c r="BS186">
        <v>55.01</v>
      </c>
      <c r="BT186">
        <v>58.73</v>
      </c>
      <c r="BU186">
        <v>13.54</v>
      </c>
      <c r="BV186">
        <v>1.5</v>
      </c>
      <c r="BW186">
        <v>41.1</v>
      </c>
      <c r="BX186">
        <v>10.88</v>
      </c>
      <c r="BY186">
        <v>24.61</v>
      </c>
      <c r="BZ186">
        <v>18.399999999999999</v>
      </c>
      <c r="CA186">
        <v>2.6</v>
      </c>
      <c r="CB186">
        <v>8.23</v>
      </c>
      <c r="CC186">
        <v>24.23</v>
      </c>
      <c r="CD186">
        <v>17.03</v>
      </c>
      <c r="CE186">
        <v>3.89</v>
      </c>
      <c r="CF186">
        <v>-0.13</v>
      </c>
      <c r="CG186">
        <v>3.89</v>
      </c>
      <c r="CH186">
        <v>3.41</v>
      </c>
      <c r="CI186">
        <v>3.36</v>
      </c>
      <c r="CJ186">
        <v>3.52</v>
      </c>
      <c r="CK186">
        <v>13.46</v>
      </c>
      <c r="CL186">
        <v>1.73</v>
      </c>
      <c r="CM186">
        <v>2.63</v>
      </c>
      <c r="CN186">
        <v>14491</v>
      </c>
      <c r="CO186">
        <v>17102</v>
      </c>
      <c r="CP186" t="s">
        <v>1341</v>
      </c>
      <c r="CQ186">
        <v>78.040000000000006</v>
      </c>
      <c r="CR186">
        <v>29.76</v>
      </c>
      <c r="CS186">
        <v>3.42</v>
      </c>
      <c r="CT186">
        <v>66.38</v>
      </c>
      <c r="CU186">
        <v>4.7300000000000004</v>
      </c>
      <c r="CV186">
        <v>2.38</v>
      </c>
      <c r="CW186" t="s">
        <v>143</v>
      </c>
      <c r="CX186">
        <v>4.47</v>
      </c>
      <c r="CY186">
        <v>1.1000000000000001</v>
      </c>
      <c r="CZ186">
        <v>1.8</v>
      </c>
      <c r="DA186">
        <v>0.23</v>
      </c>
      <c r="DB186">
        <v>44.01</v>
      </c>
      <c r="DC186" t="s">
        <v>1342</v>
      </c>
      <c r="DD186">
        <v>29.7</v>
      </c>
      <c r="DE186">
        <v>16.05</v>
      </c>
      <c r="DF186">
        <v>14.08</v>
      </c>
      <c r="DG186">
        <v>0.66</v>
      </c>
      <c r="DH186">
        <v>3618</v>
      </c>
      <c r="DI186">
        <v>603699</v>
      </c>
      <c r="DJ186" t="s">
        <v>119</v>
      </c>
      <c r="DK186" t="s">
        <v>119</v>
      </c>
      <c r="DL186" t="s">
        <v>119</v>
      </c>
    </row>
    <row r="187" spans="1:116">
      <c r="A187" t="str">
        <f>"603727"</f>
        <v>603727</v>
      </c>
      <c r="B187" t="s">
        <v>1343</v>
      </c>
      <c r="C187">
        <v>4.05</v>
      </c>
      <c r="D187">
        <v>14.13</v>
      </c>
      <c r="E187">
        <v>0.55000000000000004</v>
      </c>
      <c r="F187">
        <v>14.12</v>
      </c>
      <c r="G187">
        <v>14.13</v>
      </c>
      <c r="H187">
        <v>68130</v>
      </c>
      <c r="I187">
        <v>613</v>
      </c>
      <c r="J187">
        <v>-0.13</v>
      </c>
      <c r="K187">
        <v>2.42</v>
      </c>
      <c r="L187">
        <v>13.8</v>
      </c>
      <c r="M187">
        <v>14.18</v>
      </c>
      <c r="N187">
        <v>13.78</v>
      </c>
      <c r="O187">
        <v>13.58</v>
      </c>
      <c r="P187" t="s">
        <v>119</v>
      </c>
      <c r="Q187">
        <v>9551.57</v>
      </c>
      <c r="R187">
        <v>1.4</v>
      </c>
      <c r="S187" t="s">
        <v>532</v>
      </c>
      <c r="T187" t="s">
        <v>1095</v>
      </c>
      <c r="U187">
        <v>2.95</v>
      </c>
      <c r="V187">
        <v>14.02</v>
      </c>
      <c r="W187">
        <v>28777</v>
      </c>
      <c r="X187">
        <v>39353</v>
      </c>
      <c r="Y187">
        <v>0.73</v>
      </c>
      <c r="Z187">
        <v>32</v>
      </c>
      <c r="AA187">
        <v>91</v>
      </c>
      <c r="AB187" t="s">
        <v>119</v>
      </c>
      <c r="AC187">
        <v>33.26</v>
      </c>
      <c r="AD187">
        <v>0.02</v>
      </c>
      <c r="AE187" t="s">
        <v>119</v>
      </c>
      <c r="AF187" t="s">
        <v>119</v>
      </c>
      <c r="AG187">
        <v>2.82</v>
      </c>
      <c r="AH187" t="s">
        <v>1344</v>
      </c>
      <c r="AI187" t="s">
        <v>1344</v>
      </c>
      <c r="AJ187">
        <v>3.95</v>
      </c>
      <c r="AK187">
        <v>2668</v>
      </c>
      <c r="AL187">
        <v>26</v>
      </c>
      <c r="AM187">
        <v>8.9999999999999998E-4</v>
      </c>
      <c r="AN187">
        <v>3</v>
      </c>
      <c r="AO187">
        <v>0.97</v>
      </c>
      <c r="AP187">
        <v>5.92</v>
      </c>
      <c r="AQ187">
        <v>14.23</v>
      </c>
      <c r="AR187">
        <v>18.04</v>
      </c>
      <c r="AS187">
        <v>24.93</v>
      </c>
      <c r="AT187">
        <v>1</v>
      </c>
      <c r="AU187">
        <v>4.58</v>
      </c>
      <c r="AV187" t="s">
        <v>1345</v>
      </c>
      <c r="AW187" t="s">
        <v>119</v>
      </c>
      <c r="AX187">
        <v>59.21</v>
      </c>
      <c r="AY187">
        <v>1.28</v>
      </c>
      <c r="AZ187" t="s">
        <v>165</v>
      </c>
      <c r="BA187">
        <v>12</v>
      </c>
      <c r="BB187">
        <v>8</v>
      </c>
      <c r="BC187">
        <v>11</v>
      </c>
      <c r="BD187">
        <v>1.62</v>
      </c>
      <c r="BE187">
        <v>4.42</v>
      </c>
      <c r="BF187">
        <v>1.47</v>
      </c>
      <c r="BG187">
        <v>3.24</v>
      </c>
      <c r="BH187">
        <v>2.39</v>
      </c>
      <c r="BI187">
        <v>-0.35</v>
      </c>
      <c r="BJ187">
        <v>2.54</v>
      </c>
      <c r="BK187">
        <v>20230803</v>
      </c>
      <c r="BL187">
        <v>20161122</v>
      </c>
      <c r="BM187">
        <v>2.82</v>
      </c>
      <c r="BN187" t="s">
        <v>119</v>
      </c>
      <c r="BO187" t="s">
        <v>119</v>
      </c>
      <c r="BP187">
        <v>47.41</v>
      </c>
      <c r="BQ187">
        <v>32.18</v>
      </c>
      <c r="BR187">
        <v>0</v>
      </c>
      <c r="BS187">
        <v>32.119999999999997</v>
      </c>
      <c r="BT187">
        <v>31.82</v>
      </c>
      <c r="BU187">
        <v>9.89</v>
      </c>
      <c r="BV187">
        <v>4.4400000000000004</v>
      </c>
      <c r="BW187">
        <v>14.5</v>
      </c>
      <c r="BX187">
        <v>20.13</v>
      </c>
      <c r="BY187">
        <v>2.54</v>
      </c>
      <c r="BZ187">
        <v>1.1599999999999999</v>
      </c>
      <c r="CA187" t="s">
        <v>119</v>
      </c>
      <c r="CB187">
        <v>21.37</v>
      </c>
      <c r="CC187">
        <v>9</v>
      </c>
      <c r="CD187">
        <v>8.51</v>
      </c>
      <c r="CE187">
        <v>-0.89</v>
      </c>
      <c r="CF187">
        <v>0.04</v>
      </c>
      <c r="CG187">
        <v>-0.88</v>
      </c>
      <c r="CH187">
        <v>-0.71</v>
      </c>
      <c r="CI187">
        <v>-0.71</v>
      </c>
      <c r="CJ187">
        <v>-0.67</v>
      </c>
      <c r="CK187">
        <v>7.17</v>
      </c>
      <c r="CL187">
        <v>2.54</v>
      </c>
      <c r="CM187">
        <v>0.52</v>
      </c>
      <c r="CN187">
        <v>28284</v>
      </c>
      <c r="CO187">
        <v>5264</v>
      </c>
      <c r="CP187" t="s">
        <v>1346</v>
      </c>
      <c r="CQ187">
        <v>-240.13</v>
      </c>
      <c r="CR187">
        <v>-42.37</v>
      </c>
      <c r="CS187">
        <v>1.24</v>
      </c>
      <c r="CT187">
        <v>15.67</v>
      </c>
      <c r="CU187">
        <v>4.42</v>
      </c>
      <c r="CV187">
        <v>1.1000000000000001</v>
      </c>
      <c r="CW187" t="s">
        <v>1347</v>
      </c>
      <c r="CX187">
        <v>11.42</v>
      </c>
      <c r="CY187">
        <v>7.58</v>
      </c>
      <c r="CZ187">
        <v>2.5499999999999998</v>
      </c>
      <c r="DA187">
        <v>0.9</v>
      </c>
      <c r="DB187">
        <v>67.87</v>
      </c>
      <c r="DC187" t="s">
        <v>1348</v>
      </c>
      <c r="DD187">
        <v>5.46</v>
      </c>
      <c r="DE187">
        <v>-9.94</v>
      </c>
      <c r="DF187">
        <v>-7.89</v>
      </c>
      <c r="DG187">
        <v>0.43</v>
      </c>
      <c r="DH187">
        <v>1174</v>
      </c>
      <c r="DI187">
        <v>603727</v>
      </c>
      <c r="DJ187" t="s">
        <v>119</v>
      </c>
      <c r="DK187" t="s">
        <v>119</v>
      </c>
      <c r="DL187" t="s">
        <v>119</v>
      </c>
    </row>
    <row r="188" spans="1:116">
      <c r="A188" t="str">
        <f>"603776"</f>
        <v>603776</v>
      </c>
      <c r="B188" t="s">
        <v>1349</v>
      </c>
      <c r="C188">
        <v>1.58</v>
      </c>
      <c r="D188">
        <v>13.51</v>
      </c>
      <c r="E188">
        <v>0.21</v>
      </c>
      <c r="F188">
        <v>13.51</v>
      </c>
      <c r="G188">
        <v>13.52</v>
      </c>
      <c r="H188">
        <v>17429</v>
      </c>
      <c r="I188">
        <v>348</v>
      </c>
      <c r="J188">
        <v>-0.06</v>
      </c>
      <c r="K188">
        <v>0.75</v>
      </c>
      <c r="L188">
        <v>13.35</v>
      </c>
      <c r="M188">
        <v>13.55</v>
      </c>
      <c r="N188">
        <v>13.3</v>
      </c>
      <c r="O188">
        <v>13.3</v>
      </c>
      <c r="P188">
        <v>45.53</v>
      </c>
      <c r="Q188">
        <v>2344.69</v>
      </c>
      <c r="R188">
        <v>1.01</v>
      </c>
      <c r="S188" t="s">
        <v>1350</v>
      </c>
      <c r="T188" t="s">
        <v>154</v>
      </c>
      <c r="U188">
        <v>1.88</v>
      </c>
      <c r="V188">
        <v>13.45</v>
      </c>
      <c r="W188">
        <v>8113</v>
      </c>
      <c r="X188">
        <v>9316</v>
      </c>
      <c r="Y188">
        <v>0.87</v>
      </c>
      <c r="Z188">
        <v>46</v>
      </c>
      <c r="AA188">
        <v>15</v>
      </c>
      <c r="AB188" t="s">
        <v>119</v>
      </c>
      <c r="AC188">
        <v>7.48</v>
      </c>
      <c r="AD188">
        <v>0</v>
      </c>
      <c r="AE188" t="s">
        <v>119</v>
      </c>
      <c r="AF188" t="s">
        <v>119</v>
      </c>
      <c r="AG188">
        <v>2.3199999999999998</v>
      </c>
      <c r="AH188" t="s">
        <v>1351</v>
      </c>
      <c r="AI188" t="s">
        <v>1352</v>
      </c>
      <c r="AJ188">
        <v>1.48</v>
      </c>
      <c r="AK188">
        <v>1247</v>
      </c>
      <c r="AL188">
        <v>14</v>
      </c>
      <c r="AM188">
        <v>5.9999999999999995E-4</v>
      </c>
      <c r="AN188">
        <v>2</v>
      </c>
      <c r="AO188">
        <v>0.3</v>
      </c>
      <c r="AP188">
        <v>-0.52</v>
      </c>
      <c r="AQ188">
        <v>-0.37</v>
      </c>
      <c r="AR188">
        <v>-9.27</v>
      </c>
      <c r="AS188">
        <v>8.52</v>
      </c>
      <c r="AT188">
        <v>2</v>
      </c>
      <c r="AU188">
        <v>1.32</v>
      </c>
      <c r="AV188" t="s">
        <v>1353</v>
      </c>
      <c r="AW188" t="s">
        <v>119</v>
      </c>
      <c r="AX188" t="s">
        <v>119</v>
      </c>
      <c r="AY188">
        <v>1.2</v>
      </c>
      <c r="AZ188" t="s">
        <v>141</v>
      </c>
      <c r="BA188">
        <v>7</v>
      </c>
      <c r="BB188">
        <v>11</v>
      </c>
      <c r="BC188">
        <v>14</v>
      </c>
      <c r="BD188">
        <v>0.38</v>
      </c>
      <c r="BE188">
        <v>1.88</v>
      </c>
      <c r="BF188">
        <v>0</v>
      </c>
      <c r="BG188">
        <v>1.1299999999999999</v>
      </c>
      <c r="BH188">
        <v>1.2</v>
      </c>
      <c r="BI188">
        <v>-0.3</v>
      </c>
      <c r="BJ188">
        <v>1.58</v>
      </c>
      <c r="BK188">
        <v>20230831</v>
      </c>
      <c r="BL188">
        <v>20170817</v>
      </c>
      <c r="BM188">
        <v>2.33</v>
      </c>
      <c r="BN188" t="s">
        <v>119</v>
      </c>
      <c r="BO188" t="s">
        <v>119</v>
      </c>
      <c r="BP188">
        <v>49.11</v>
      </c>
      <c r="BQ188">
        <v>33.200000000000003</v>
      </c>
      <c r="BR188">
        <v>0.22</v>
      </c>
      <c r="BS188">
        <v>31.94</v>
      </c>
      <c r="BT188">
        <v>41.72</v>
      </c>
      <c r="BU188">
        <v>4.8600000000000003</v>
      </c>
      <c r="BV188">
        <v>0.51</v>
      </c>
      <c r="BW188">
        <v>6.12</v>
      </c>
      <c r="BX188">
        <v>4.1399999999999997</v>
      </c>
      <c r="BY188">
        <v>0.87</v>
      </c>
      <c r="BZ188">
        <v>7.73</v>
      </c>
      <c r="CA188">
        <v>0.41</v>
      </c>
      <c r="CB188">
        <v>7.3</v>
      </c>
      <c r="CC188">
        <v>2.76</v>
      </c>
      <c r="CD188">
        <v>2.37</v>
      </c>
      <c r="CE188">
        <v>0.47</v>
      </c>
      <c r="CF188">
        <v>7.0000000000000007E-2</v>
      </c>
      <c r="CG188">
        <v>0.45</v>
      </c>
      <c r="CH188">
        <v>0.34</v>
      </c>
      <c r="CI188">
        <v>0.35</v>
      </c>
      <c r="CJ188">
        <v>-0.02</v>
      </c>
      <c r="CK188">
        <v>20.87</v>
      </c>
      <c r="CL188">
        <v>0.78</v>
      </c>
      <c r="CM188">
        <v>-3.31</v>
      </c>
      <c r="CN188">
        <v>15134</v>
      </c>
      <c r="CO188">
        <v>8694</v>
      </c>
      <c r="CP188" t="s">
        <v>1354</v>
      </c>
      <c r="CQ188">
        <v>-43.94</v>
      </c>
      <c r="CR188">
        <v>-26.17</v>
      </c>
      <c r="CS188">
        <v>1.01</v>
      </c>
      <c r="CT188">
        <v>40.340000000000003</v>
      </c>
      <c r="CU188">
        <v>11.39</v>
      </c>
      <c r="CV188">
        <v>0.97</v>
      </c>
      <c r="CW188" t="s">
        <v>296</v>
      </c>
      <c r="CX188">
        <v>13.42</v>
      </c>
      <c r="CY188">
        <v>3.14</v>
      </c>
      <c r="CZ188">
        <v>8.9700000000000006</v>
      </c>
      <c r="DA188">
        <v>0.33</v>
      </c>
      <c r="DB188">
        <v>67.599999999999994</v>
      </c>
      <c r="DC188" t="s">
        <v>877</v>
      </c>
      <c r="DD188">
        <v>14.08</v>
      </c>
      <c r="DE188">
        <v>16.850000000000001</v>
      </c>
      <c r="DF188">
        <v>12.25</v>
      </c>
      <c r="DG188">
        <v>0.16</v>
      </c>
      <c r="DH188">
        <v>4173</v>
      </c>
      <c r="DI188">
        <v>603776</v>
      </c>
      <c r="DJ188" t="s">
        <v>119</v>
      </c>
      <c r="DK188" t="s">
        <v>119</v>
      </c>
      <c r="DL188" t="s">
        <v>119</v>
      </c>
    </row>
    <row r="189" spans="1:116">
      <c r="A189" t="str">
        <f>"603798"</f>
        <v>603798</v>
      </c>
      <c r="B189" t="s">
        <v>1355</v>
      </c>
      <c r="C189">
        <v>3.24</v>
      </c>
      <c r="D189">
        <v>9.5500000000000007</v>
      </c>
      <c r="E189">
        <v>0.3</v>
      </c>
      <c r="F189">
        <v>9.5500000000000007</v>
      </c>
      <c r="G189">
        <v>9.56</v>
      </c>
      <c r="H189">
        <v>32157</v>
      </c>
      <c r="I189">
        <v>303</v>
      </c>
      <c r="J189">
        <v>0</v>
      </c>
      <c r="K189">
        <v>1.25</v>
      </c>
      <c r="L189">
        <v>9.27</v>
      </c>
      <c r="M189">
        <v>9.57</v>
      </c>
      <c r="N189">
        <v>9.27</v>
      </c>
      <c r="O189">
        <v>9.25</v>
      </c>
      <c r="P189">
        <v>33</v>
      </c>
      <c r="Q189">
        <v>3052.73</v>
      </c>
      <c r="R189">
        <v>1.43</v>
      </c>
      <c r="S189" t="s">
        <v>384</v>
      </c>
      <c r="T189" t="s">
        <v>137</v>
      </c>
      <c r="U189">
        <v>3.24</v>
      </c>
      <c r="V189">
        <v>9.49</v>
      </c>
      <c r="W189">
        <v>9135</v>
      </c>
      <c r="X189">
        <v>23022</v>
      </c>
      <c r="Y189">
        <v>0.4</v>
      </c>
      <c r="Z189">
        <v>216</v>
      </c>
      <c r="AA189">
        <v>368</v>
      </c>
      <c r="AB189" t="s">
        <v>119</v>
      </c>
      <c r="AC189">
        <v>11.87</v>
      </c>
      <c r="AD189">
        <v>0.01</v>
      </c>
      <c r="AE189" t="s">
        <v>119</v>
      </c>
      <c r="AF189" t="s">
        <v>119</v>
      </c>
      <c r="AG189">
        <v>2.56</v>
      </c>
      <c r="AH189" t="s">
        <v>1356</v>
      </c>
      <c r="AI189" t="s">
        <v>1356</v>
      </c>
      <c r="AJ189">
        <v>3.14</v>
      </c>
      <c r="AK189">
        <v>1515</v>
      </c>
      <c r="AL189">
        <v>21</v>
      </c>
      <c r="AM189">
        <v>8.0000000000000004E-4</v>
      </c>
      <c r="AN189">
        <v>2</v>
      </c>
      <c r="AO189">
        <v>0.43</v>
      </c>
      <c r="AP189">
        <v>2.91</v>
      </c>
      <c r="AQ189">
        <v>0.21</v>
      </c>
      <c r="AR189">
        <v>-6.28</v>
      </c>
      <c r="AS189">
        <v>8.64</v>
      </c>
      <c r="AT189">
        <v>5</v>
      </c>
      <c r="AU189">
        <v>2.66</v>
      </c>
      <c r="AV189" t="s">
        <v>1357</v>
      </c>
      <c r="AW189">
        <v>51.7</v>
      </c>
      <c r="AX189">
        <v>59.96</v>
      </c>
      <c r="AY189">
        <v>0.64</v>
      </c>
      <c r="AZ189" t="s">
        <v>141</v>
      </c>
      <c r="BA189">
        <v>9</v>
      </c>
      <c r="BB189">
        <v>1</v>
      </c>
      <c r="BC189">
        <v>10</v>
      </c>
      <c r="BD189">
        <v>0.22</v>
      </c>
      <c r="BE189">
        <v>3.46</v>
      </c>
      <c r="BF189">
        <v>0.22</v>
      </c>
      <c r="BG189">
        <v>2.59</v>
      </c>
      <c r="BH189">
        <v>3.02</v>
      </c>
      <c r="BI189">
        <v>-0.21</v>
      </c>
      <c r="BJ189">
        <v>3.02</v>
      </c>
      <c r="BK189">
        <v>20230921</v>
      </c>
      <c r="BL189">
        <v>20160406</v>
      </c>
      <c r="BM189">
        <v>2.56</v>
      </c>
      <c r="BN189" t="s">
        <v>119</v>
      </c>
      <c r="BO189" t="s">
        <v>119</v>
      </c>
      <c r="BP189">
        <v>13.61</v>
      </c>
      <c r="BQ189">
        <v>11.19</v>
      </c>
      <c r="BR189">
        <v>0.28999999999999998</v>
      </c>
      <c r="BS189">
        <v>15.6</v>
      </c>
      <c r="BT189">
        <v>9.09</v>
      </c>
      <c r="BU189">
        <v>2.84</v>
      </c>
      <c r="BV189">
        <v>0.49</v>
      </c>
      <c r="BW189">
        <v>1.87</v>
      </c>
      <c r="BX189">
        <v>2.84</v>
      </c>
      <c r="BY189">
        <v>1.53</v>
      </c>
      <c r="BZ189">
        <v>0.86</v>
      </c>
      <c r="CA189">
        <v>0.3</v>
      </c>
      <c r="CB189">
        <v>2.0299999999999998</v>
      </c>
      <c r="CC189">
        <v>6.4</v>
      </c>
      <c r="CD189">
        <v>5.07</v>
      </c>
      <c r="CE189">
        <v>0.42</v>
      </c>
      <c r="CF189">
        <v>0.02</v>
      </c>
      <c r="CG189">
        <v>0.43</v>
      </c>
      <c r="CH189">
        <v>0.39</v>
      </c>
      <c r="CI189">
        <v>0.37</v>
      </c>
      <c r="CJ189">
        <v>0.32</v>
      </c>
      <c r="CK189">
        <v>6.2</v>
      </c>
      <c r="CL189">
        <v>0.9</v>
      </c>
      <c r="CM189">
        <v>-0.62</v>
      </c>
      <c r="CN189">
        <v>16500</v>
      </c>
      <c r="CO189">
        <v>7332</v>
      </c>
      <c r="CP189" t="s">
        <v>697</v>
      </c>
      <c r="CQ189">
        <v>20.52</v>
      </c>
      <c r="CR189">
        <v>51.43</v>
      </c>
      <c r="CS189">
        <v>2.21</v>
      </c>
      <c r="CT189">
        <v>27.16</v>
      </c>
      <c r="CU189">
        <v>3.83</v>
      </c>
      <c r="CV189">
        <v>0.57999999999999996</v>
      </c>
      <c r="CW189" t="s">
        <v>381</v>
      </c>
      <c r="CX189">
        <v>4.32</v>
      </c>
      <c r="CY189">
        <v>0.79</v>
      </c>
      <c r="CZ189">
        <v>2.42</v>
      </c>
      <c r="DA189">
        <v>0.35</v>
      </c>
      <c r="DB189">
        <v>82.25</v>
      </c>
      <c r="DC189" t="s">
        <v>1358</v>
      </c>
      <c r="DD189">
        <v>20.75</v>
      </c>
      <c r="DE189">
        <v>6.63</v>
      </c>
      <c r="DF189">
        <v>6.11</v>
      </c>
      <c r="DG189">
        <v>0.2</v>
      </c>
      <c r="DH189">
        <v>305</v>
      </c>
      <c r="DI189">
        <v>603798</v>
      </c>
      <c r="DJ189" t="s">
        <v>119</v>
      </c>
      <c r="DK189" t="s">
        <v>119</v>
      </c>
      <c r="DL189" t="s">
        <v>119</v>
      </c>
    </row>
    <row r="190" spans="1:116">
      <c r="A190" t="str">
        <f>"603878"</f>
        <v>603878</v>
      </c>
      <c r="B190" t="s">
        <v>1359</v>
      </c>
      <c r="C190">
        <v>0</v>
      </c>
      <c r="D190">
        <v>7.97</v>
      </c>
      <c r="E190">
        <v>0</v>
      </c>
      <c r="F190">
        <v>7.96</v>
      </c>
      <c r="G190">
        <v>7.97</v>
      </c>
      <c r="H190">
        <v>49070</v>
      </c>
      <c r="I190">
        <v>955</v>
      </c>
      <c r="J190">
        <v>0</v>
      </c>
      <c r="K190">
        <v>0.87</v>
      </c>
      <c r="L190">
        <v>8.07</v>
      </c>
      <c r="M190">
        <v>8.1199999999999992</v>
      </c>
      <c r="N190">
        <v>7.96</v>
      </c>
      <c r="O190">
        <v>7.97</v>
      </c>
      <c r="P190">
        <v>12.15</v>
      </c>
      <c r="Q190">
        <v>3931.07</v>
      </c>
      <c r="R190">
        <v>0.95</v>
      </c>
      <c r="S190" t="s">
        <v>1360</v>
      </c>
      <c r="T190" t="s">
        <v>154</v>
      </c>
      <c r="U190">
        <v>2.0099999999999998</v>
      </c>
      <c r="V190">
        <v>8.01</v>
      </c>
      <c r="W190">
        <v>25797</v>
      </c>
      <c r="X190">
        <v>23273</v>
      </c>
      <c r="Y190">
        <v>1.1100000000000001</v>
      </c>
      <c r="Z190">
        <v>605</v>
      </c>
      <c r="AA190">
        <v>39</v>
      </c>
      <c r="AB190" t="s">
        <v>119</v>
      </c>
      <c r="AC190">
        <v>6.13</v>
      </c>
      <c r="AD190">
        <v>0</v>
      </c>
      <c r="AE190" t="s">
        <v>119</v>
      </c>
      <c r="AF190" t="s">
        <v>119</v>
      </c>
      <c r="AG190">
        <v>5.61</v>
      </c>
      <c r="AH190" t="s">
        <v>1361</v>
      </c>
      <c r="AI190" t="s">
        <v>1361</v>
      </c>
      <c r="AJ190">
        <v>-0.1</v>
      </c>
      <c r="AK190">
        <v>2285</v>
      </c>
      <c r="AL190">
        <v>21</v>
      </c>
      <c r="AM190">
        <v>4.0000000000000002E-4</v>
      </c>
      <c r="AN190">
        <v>0</v>
      </c>
      <c r="AO190">
        <v>0.89</v>
      </c>
      <c r="AP190">
        <v>0.64</v>
      </c>
      <c r="AQ190">
        <v>2.44</v>
      </c>
      <c r="AR190">
        <v>-6.78</v>
      </c>
      <c r="AS190">
        <v>7.56</v>
      </c>
      <c r="AT190">
        <v>1</v>
      </c>
      <c r="AU190">
        <v>1.57</v>
      </c>
      <c r="AV190" t="s">
        <v>1362</v>
      </c>
      <c r="AW190">
        <v>14.12</v>
      </c>
      <c r="AX190">
        <v>20.78</v>
      </c>
      <c r="AY190">
        <v>0.89</v>
      </c>
      <c r="AZ190" t="s">
        <v>207</v>
      </c>
      <c r="BA190">
        <v>5</v>
      </c>
      <c r="BB190">
        <v>11</v>
      </c>
      <c r="BC190">
        <v>10</v>
      </c>
      <c r="BD190">
        <v>1.25</v>
      </c>
      <c r="BE190">
        <v>1.88</v>
      </c>
      <c r="BF190">
        <v>-0.13</v>
      </c>
      <c r="BG190">
        <v>0.5</v>
      </c>
      <c r="BH190">
        <v>-1.24</v>
      </c>
      <c r="BI190">
        <v>-1.85</v>
      </c>
      <c r="BJ190">
        <v>0.13</v>
      </c>
      <c r="BK190">
        <v>20230822</v>
      </c>
      <c r="BL190">
        <v>20161219</v>
      </c>
      <c r="BM190">
        <v>5.61</v>
      </c>
      <c r="BN190" t="s">
        <v>119</v>
      </c>
      <c r="BO190" t="s">
        <v>119</v>
      </c>
      <c r="BP190">
        <v>39.64</v>
      </c>
      <c r="BQ190">
        <v>26.11</v>
      </c>
      <c r="BR190" t="s">
        <v>119</v>
      </c>
      <c r="BS190">
        <v>34.130000000000003</v>
      </c>
      <c r="BT190">
        <v>29.62</v>
      </c>
      <c r="BU190">
        <v>6.16</v>
      </c>
      <c r="BV190">
        <v>1.33</v>
      </c>
      <c r="BW190">
        <v>11.91</v>
      </c>
      <c r="BX190">
        <v>4.63</v>
      </c>
      <c r="BY190">
        <v>13.28</v>
      </c>
      <c r="BZ190">
        <v>6.72</v>
      </c>
      <c r="CA190">
        <v>1.65</v>
      </c>
      <c r="CB190">
        <v>7.43</v>
      </c>
      <c r="CC190">
        <v>18.28</v>
      </c>
      <c r="CD190">
        <v>15.38</v>
      </c>
      <c r="CE190">
        <v>2.09</v>
      </c>
      <c r="CF190">
        <v>0.05</v>
      </c>
      <c r="CG190">
        <v>2.11</v>
      </c>
      <c r="CH190">
        <v>1.84</v>
      </c>
      <c r="CI190">
        <v>1.84</v>
      </c>
      <c r="CJ190">
        <v>1.74</v>
      </c>
      <c r="CK190">
        <v>11.06</v>
      </c>
      <c r="CL190">
        <v>-7.0000000000000007E-2</v>
      </c>
      <c r="CM190">
        <v>-0.49</v>
      </c>
      <c r="CN190">
        <v>12809</v>
      </c>
      <c r="CO190">
        <v>24407</v>
      </c>
      <c r="CP190" t="s">
        <v>1363</v>
      </c>
      <c r="CQ190">
        <v>123.29</v>
      </c>
      <c r="CR190">
        <v>44.16</v>
      </c>
      <c r="CS190">
        <v>1.71</v>
      </c>
      <c r="CT190">
        <v>-611.17999999999995</v>
      </c>
      <c r="CU190">
        <v>2.4500000000000002</v>
      </c>
      <c r="CV190">
        <v>3.41</v>
      </c>
      <c r="CW190" t="s">
        <v>1031</v>
      </c>
      <c r="CX190">
        <v>4.66</v>
      </c>
      <c r="CY190">
        <v>1.32</v>
      </c>
      <c r="CZ190">
        <v>1.97</v>
      </c>
      <c r="DA190">
        <v>-0.01</v>
      </c>
      <c r="DB190">
        <v>65.87</v>
      </c>
      <c r="DC190" t="s">
        <v>1364</v>
      </c>
      <c r="DD190">
        <v>15.89</v>
      </c>
      <c r="DE190">
        <v>11.44</v>
      </c>
      <c r="DF190">
        <v>10.07</v>
      </c>
      <c r="DG190">
        <v>0.17</v>
      </c>
      <c r="DH190">
        <v>1415</v>
      </c>
      <c r="DI190">
        <v>603878</v>
      </c>
      <c r="DJ190" t="s">
        <v>119</v>
      </c>
      <c r="DK190" t="s">
        <v>119</v>
      </c>
      <c r="DL190" t="s">
        <v>119</v>
      </c>
    </row>
    <row r="191" spans="1:116">
      <c r="A191" t="str">
        <f>"603903"</f>
        <v>603903</v>
      </c>
      <c r="B191" t="s">
        <v>1365</v>
      </c>
      <c r="C191">
        <v>0.41</v>
      </c>
      <c r="D191">
        <v>9.6999999999999993</v>
      </c>
      <c r="E191">
        <v>0.04</v>
      </c>
      <c r="F191">
        <v>9.6999999999999993</v>
      </c>
      <c r="G191">
        <v>9.7100000000000009</v>
      </c>
      <c r="H191">
        <v>15977</v>
      </c>
      <c r="I191">
        <v>122</v>
      </c>
      <c r="J191">
        <v>-0.09</v>
      </c>
      <c r="K191">
        <v>0.79</v>
      </c>
      <c r="L191">
        <v>9.73</v>
      </c>
      <c r="M191">
        <v>9.7899999999999991</v>
      </c>
      <c r="N191">
        <v>9.64</v>
      </c>
      <c r="O191">
        <v>9.66</v>
      </c>
      <c r="P191">
        <v>23.35</v>
      </c>
      <c r="Q191">
        <v>1549.58</v>
      </c>
      <c r="R191">
        <v>0.61</v>
      </c>
      <c r="S191" t="s">
        <v>1366</v>
      </c>
      <c r="T191" t="s">
        <v>291</v>
      </c>
      <c r="U191">
        <v>1.55</v>
      </c>
      <c r="V191">
        <v>9.6999999999999993</v>
      </c>
      <c r="W191">
        <v>7522</v>
      </c>
      <c r="X191">
        <v>8455</v>
      </c>
      <c r="Y191">
        <v>0.89</v>
      </c>
      <c r="Z191">
        <v>36</v>
      </c>
      <c r="AA191">
        <v>71</v>
      </c>
      <c r="AB191" t="s">
        <v>119</v>
      </c>
      <c r="AC191">
        <v>7.59</v>
      </c>
      <c r="AD191">
        <v>0.01</v>
      </c>
      <c r="AE191" t="s">
        <v>119</v>
      </c>
      <c r="AF191" t="s">
        <v>119</v>
      </c>
      <c r="AG191">
        <v>2.02</v>
      </c>
      <c r="AH191" t="s">
        <v>1367</v>
      </c>
      <c r="AI191" t="s">
        <v>1368</v>
      </c>
      <c r="AJ191">
        <v>0.31</v>
      </c>
      <c r="AK191">
        <v>1565</v>
      </c>
      <c r="AL191">
        <v>10</v>
      </c>
      <c r="AM191">
        <v>5.0000000000000001E-4</v>
      </c>
      <c r="AN191">
        <v>1</v>
      </c>
      <c r="AO191">
        <v>-0.31</v>
      </c>
      <c r="AP191">
        <v>-0.31</v>
      </c>
      <c r="AQ191">
        <v>-1.1200000000000001</v>
      </c>
      <c r="AR191">
        <v>9.48</v>
      </c>
      <c r="AS191">
        <v>9.6</v>
      </c>
      <c r="AT191">
        <v>0</v>
      </c>
      <c r="AU191">
        <v>1.34</v>
      </c>
      <c r="AV191" t="s">
        <v>1369</v>
      </c>
      <c r="AW191">
        <v>19.36</v>
      </c>
      <c r="AX191">
        <v>20.5</v>
      </c>
      <c r="AY191">
        <v>0.15</v>
      </c>
      <c r="AZ191" t="s">
        <v>141</v>
      </c>
      <c r="BA191">
        <v>12</v>
      </c>
      <c r="BB191">
        <v>2</v>
      </c>
      <c r="BC191">
        <v>6</v>
      </c>
      <c r="BD191">
        <v>0.72</v>
      </c>
      <c r="BE191">
        <v>1.35</v>
      </c>
      <c r="BF191">
        <v>-0.21</v>
      </c>
      <c r="BG191">
        <v>0.41</v>
      </c>
      <c r="BH191">
        <v>-0.31</v>
      </c>
      <c r="BI191">
        <v>-0.92</v>
      </c>
      <c r="BJ191">
        <v>0.62</v>
      </c>
      <c r="BK191">
        <v>20230922</v>
      </c>
      <c r="BL191">
        <v>20170314</v>
      </c>
      <c r="BM191">
        <v>2.5499999999999998</v>
      </c>
      <c r="BN191" t="s">
        <v>119</v>
      </c>
      <c r="BO191" t="s">
        <v>119</v>
      </c>
      <c r="BP191">
        <v>45.14</v>
      </c>
      <c r="BQ191">
        <v>16.66</v>
      </c>
      <c r="BR191">
        <v>1.3</v>
      </c>
      <c r="BS191">
        <v>60.22</v>
      </c>
      <c r="BT191">
        <v>23.1</v>
      </c>
      <c r="BU191">
        <v>2.66</v>
      </c>
      <c r="BV191">
        <v>9.33</v>
      </c>
      <c r="BW191">
        <v>16.36</v>
      </c>
      <c r="BX191">
        <v>3.73</v>
      </c>
      <c r="BY191">
        <v>0.46</v>
      </c>
      <c r="BZ191">
        <v>10.97</v>
      </c>
      <c r="CA191">
        <v>0.28999999999999998</v>
      </c>
      <c r="CB191">
        <v>6.57</v>
      </c>
      <c r="CC191">
        <v>6.1</v>
      </c>
      <c r="CD191">
        <v>4.12</v>
      </c>
      <c r="CE191">
        <v>0.61</v>
      </c>
      <c r="CF191">
        <v>0.15</v>
      </c>
      <c r="CG191">
        <v>0.61</v>
      </c>
      <c r="CH191">
        <v>0.55000000000000004</v>
      </c>
      <c r="CI191">
        <v>0.53</v>
      </c>
      <c r="CJ191">
        <v>0.5</v>
      </c>
      <c r="CK191">
        <v>6.99</v>
      </c>
      <c r="CL191">
        <v>-1.45</v>
      </c>
      <c r="CM191">
        <v>-2.12</v>
      </c>
      <c r="CN191">
        <v>13467</v>
      </c>
      <c r="CO191">
        <v>8822</v>
      </c>
      <c r="CP191" t="s">
        <v>1370</v>
      </c>
      <c r="CQ191">
        <v>15.47</v>
      </c>
      <c r="CR191">
        <v>17.07</v>
      </c>
      <c r="CS191">
        <v>1.49</v>
      </c>
      <c r="CT191">
        <v>-17.079999999999998</v>
      </c>
      <c r="CU191">
        <v>4.0599999999999996</v>
      </c>
      <c r="CV191">
        <v>1.97</v>
      </c>
      <c r="CW191" t="s">
        <v>636</v>
      </c>
      <c r="CX191">
        <v>6.53</v>
      </c>
      <c r="CY191">
        <v>2.57</v>
      </c>
      <c r="CZ191">
        <v>2.74</v>
      </c>
      <c r="DA191">
        <v>-0.56999999999999995</v>
      </c>
      <c r="DB191">
        <v>36.9</v>
      </c>
      <c r="DC191" t="s">
        <v>1371</v>
      </c>
      <c r="DD191">
        <v>32.46</v>
      </c>
      <c r="DE191">
        <v>9.98</v>
      </c>
      <c r="DF191">
        <v>9.01</v>
      </c>
      <c r="DG191">
        <v>0.24</v>
      </c>
      <c r="DH191">
        <v>1555</v>
      </c>
      <c r="DI191">
        <v>603903</v>
      </c>
      <c r="DJ191" t="s">
        <v>119</v>
      </c>
      <c r="DK191" t="s">
        <v>119</v>
      </c>
      <c r="DL191" t="s">
        <v>119</v>
      </c>
    </row>
    <row r="192" spans="1:116">
      <c r="A192" t="str">
        <f>"603906"</f>
        <v>603906</v>
      </c>
      <c r="B192" t="s">
        <v>1372</v>
      </c>
      <c r="C192">
        <v>-1.29</v>
      </c>
      <c r="D192">
        <v>12.2</v>
      </c>
      <c r="E192">
        <v>-0.16</v>
      </c>
      <c r="F192">
        <v>12.19</v>
      </c>
      <c r="G192">
        <v>12.2</v>
      </c>
      <c r="H192">
        <v>102917</v>
      </c>
      <c r="I192">
        <v>2018</v>
      </c>
      <c r="J192">
        <v>0</v>
      </c>
      <c r="K192">
        <v>1.82</v>
      </c>
      <c r="L192">
        <v>12.38</v>
      </c>
      <c r="M192">
        <v>12.55</v>
      </c>
      <c r="N192">
        <v>12.19</v>
      </c>
      <c r="O192">
        <v>12.36</v>
      </c>
      <c r="P192" t="s">
        <v>119</v>
      </c>
      <c r="Q192">
        <v>12715.06</v>
      </c>
      <c r="R192">
        <v>1.28</v>
      </c>
      <c r="S192" t="s">
        <v>1373</v>
      </c>
      <c r="T192" t="s">
        <v>154</v>
      </c>
      <c r="U192">
        <v>2.91</v>
      </c>
      <c r="V192">
        <v>12.35</v>
      </c>
      <c r="W192">
        <v>58161</v>
      </c>
      <c r="X192">
        <v>44756</v>
      </c>
      <c r="Y192">
        <v>1.3</v>
      </c>
      <c r="Z192">
        <v>757</v>
      </c>
      <c r="AA192">
        <v>483</v>
      </c>
      <c r="AB192" t="s">
        <v>119</v>
      </c>
      <c r="AC192">
        <v>13.12</v>
      </c>
      <c r="AD192">
        <v>0</v>
      </c>
      <c r="AE192" t="s">
        <v>119</v>
      </c>
      <c r="AF192" t="s">
        <v>119</v>
      </c>
      <c r="AG192">
        <v>5.65</v>
      </c>
      <c r="AH192" t="s">
        <v>1374</v>
      </c>
      <c r="AI192" t="s">
        <v>1374</v>
      </c>
      <c r="AJ192">
        <v>-1.4</v>
      </c>
      <c r="AK192">
        <v>2441</v>
      </c>
      <c r="AL192">
        <v>42</v>
      </c>
      <c r="AM192">
        <v>6.9999999999999999E-4</v>
      </c>
      <c r="AN192">
        <v>-1</v>
      </c>
      <c r="AO192">
        <v>0.73</v>
      </c>
      <c r="AP192">
        <v>-1.7</v>
      </c>
      <c r="AQ192">
        <v>-9.16</v>
      </c>
      <c r="AR192">
        <v>-31.76</v>
      </c>
      <c r="AS192">
        <v>-47.3</v>
      </c>
      <c r="AT192">
        <v>0</v>
      </c>
      <c r="AU192">
        <v>3.13</v>
      </c>
      <c r="AV192" t="s">
        <v>1375</v>
      </c>
      <c r="AW192" t="s">
        <v>119</v>
      </c>
      <c r="AX192">
        <v>9.2799999999999994</v>
      </c>
      <c r="AY192">
        <v>1.22</v>
      </c>
      <c r="AZ192" t="s">
        <v>207</v>
      </c>
      <c r="BA192">
        <v>13</v>
      </c>
      <c r="BB192">
        <v>13</v>
      </c>
      <c r="BC192">
        <v>13</v>
      </c>
      <c r="BD192">
        <v>0.16</v>
      </c>
      <c r="BE192">
        <v>1.54</v>
      </c>
      <c r="BF192">
        <v>-1.38</v>
      </c>
      <c r="BG192">
        <v>-0.08</v>
      </c>
      <c r="BH192">
        <v>-1.45</v>
      </c>
      <c r="BI192">
        <v>-2.79</v>
      </c>
      <c r="BJ192">
        <v>0.08</v>
      </c>
      <c r="BK192">
        <v>20230831</v>
      </c>
      <c r="BL192">
        <v>20170410</v>
      </c>
      <c r="BM192">
        <v>5.65</v>
      </c>
      <c r="BN192" t="s">
        <v>119</v>
      </c>
      <c r="BO192" t="s">
        <v>119</v>
      </c>
      <c r="BP192">
        <v>175.12</v>
      </c>
      <c r="BQ192">
        <v>40.43</v>
      </c>
      <c r="BR192">
        <v>8.08</v>
      </c>
      <c r="BS192">
        <v>72.3</v>
      </c>
      <c r="BT192">
        <v>107.16</v>
      </c>
      <c r="BU192">
        <v>21.77</v>
      </c>
      <c r="BV192">
        <v>3.72</v>
      </c>
      <c r="BW192">
        <v>101.21</v>
      </c>
      <c r="BX192">
        <v>24.41</v>
      </c>
      <c r="BY192">
        <v>29.52</v>
      </c>
      <c r="BZ192">
        <v>13.95</v>
      </c>
      <c r="CA192">
        <v>2.61</v>
      </c>
      <c r="CB192">
        <v>25.98</v>
      </c>
      <c r="CC192">
        <v>38.14</v>
      </c>
      <c r="CD192">
        <v>40.36</v>
      </c>
      <c r="CE192">
        <v>-9.74</v>
      </c>
      <c r="CF192">
        <v>0.26</v>
      </c>
      <c r="CG192">
        <v>-9.73</v>
      </c>
      <c r="CH192">
        <v>-8.1199999999999992</v>
      </c>
      <c r="CI192">
        <v>-6.54</v>
      </c>
      <c r="CJ192">
        <v>-6.79</v>
      </c>
      <c r="CK192">
        <v>8.5</v>
      </c>
      <c r="CL192">
        <v>-8.18</v>
      </c>
      <c r="CM192">
        <v>2.61</v>
      </c>
      <c r="CN192">
        <v>61541</v>
      </c>
      <c r="CO192">
        <v>5343</v>
      </c>
      <c r="CP192" t="s">
        <v>496</v>
      </c>
      <c r="CQ192">
        <v>-250.97</v>
      </c>
      <c r="CR192">
        <v>-36.54</v>
      </c>
      <c r="CS192">
        <v>1.71</v>
      </c>
      <c r="CT192">
        <v>-8.42</v>
      </c>
      <c r="CU192">
        <v>1.81</v>
      </c>
      <c r="CV192">
        <v>0</v>
      </c>
      <c r="CW192" t="s">
        <v>1376</v>
      </c>
      <c r="CX192">
        <v>7.16</v>
      </c>
      <c r="CY192">
        <v>4.5999999999999996</v>
      </c>
      <c r="CZ192">
        <v>1.5</v>
      </c>
      <c r="DA192">
        <v>-1.45</v>
      </c>
      <c r="DB192">
        <v>23.09</v>
      </c>
      <c r="DC192" t="s">
        <v>1377</v>
      </c>
      <c r="DD192">
        <v>-5.83</v>
      </c>
      <c r="DE192">
        <v>-25.54</v>
      </c>
      <c r="DF192">
        <v>-21.28</v>
      </c>
      <c r="DG192">
        <v>2.66</v>
      </c>
      <c r="DH192">
        <v>3426</v>
      </c>
      <c r="DI192">
        <v>603906</v>
      </c>
      <c r="DJ192" t="s">
        <v>119</v>
      </c>
      <c r="DK192" t="s">
        <v>119</v>
      </c>
      <c r="DL192" t="s">
        <v>119</v>
      </c>
    </row>
    <row r="193" spans="1:116">
      <c r="A193" t="str">
        <f>"605090"</f>
        <v>605090</v>
      </c>
      <c r="B193" t="s">
        <v>1378</v>
      </c>
      <c r="C193">
        <v>1.27</v>
      </c>
      <c r="D193">
        <v>23.83</v>
      </c>
      <c r="E193">
        <v>0.3</v>
      </c>
      <c r="F193">
        <v>23.82</v>
      </c>
      <c r="G193">
        <v>23.83</v>
      </c>
      <c r="H193">
        <v>47121</v>
      </c>
      <c r="I193">
        <v>672</v>
      </c>
      <c r="J193">
        <v>0</v>
      </c>
      <c r="K193">
        <v>1.81</v>
      </c>
      <c r="L193">
        <v>23.6</v>
      </c>
      <c r="M193">
        <v>23.93</v>
      </c>
      <c r="N193">
        <v>23.45</v>
      </c>
      <c r="O193">
        <v>23.53</v>
      </c>
      <c r="P193">
        <v>10.46</v>
      </c>
      <c r="Q193">
        <v>11176.2</v>
      </c>
      <c r="R193">
        <v>2.0099999999999998</v>
      </c>
      <c r="S193" t="s">
        <v>618</v>
      </c>
      <c r="T193" t="s">
        <v>300</v>
      </c>
      <c r="U193">
        <v>2.04</v>
      </c>
      <c r="V193">
        <v>23.72</v>
      </c>
      <c r="W193">
        <v>18821</v>
      </c>
      <c r="X193">
        <v>28300</v>
      </c>
      <c r="Y193">
        <v>0.67</v>
      </c>
      <c r="Z193">
        <v>39</v>
      </c>
      <c r="AA193">
        <v>196</v>
      </c>
      <c r="AB193" t="s">
        <v>119</v>
      </c>
      <c r="AC193">
        <v>23.84</v>
      </c>
      <c r="AD193">
        <v>0</v>
      </c>
      <c r="AE193" t="s">
        <v>119</v>
      </c>
      <c r="AF193" t="s">
        <v>119</v>
      </c>
      <c r="AG193">
        <v>2.6</v>
      </c>
      <c r="AH193" t="s">
        <v>294</v>
      </c>
      <c r="AI193" t="s">
        <v>1379</v>
      </c>
      <c r="AJ193">
        <v>1.17</v>
      </c>
      <c r="AK193">
        <v>2085</v>
      </c>
      <c r="AL193">
        <v>23</v>
      </c>
      <c r="AM193">
        <v>8.9999999999999998E-4</v>
      </c>
      <c r="AN193">
        <v>2</v>
      </c>
      <c r="AO193">
        <v>0.09</v>
      </c>
      <c r="AP193">
        <v>1.33</v>
      </c>
      <c r="AQ193">
        <v>2.0099999999999998</v>
      </c>
      <c r="AR193">
        <v>8.9600000000000009</v>
      </c>
      <c r="AS193">
        <v>17.100000000000001</v>
      </c>
      <c r="AT193">
        <v>0</v>
      </c>
      <c r="AU193">
        <v>2.12</v>
      </c>
      <c r="AV193" t="s">
        <v>1380</v>
      </c>
      <c r="AW193">
        <v>12.68</v>
      </c>
      <c r="AX193">
        <v>13.5</v>
      </c>
      <c r="AY193">
        <v>0.89</v>
      </c>
      <c r="AZ193" t="s">
        <v>247</v>
      </c>
      <c r="BA193">
        <v>10</v>
      </c>
      <c r="BB193">
        <v>8</v>
      </c>
      <c r="BC193">
        <v>4</v>
      </c>
      <c r="BD193">
        <v>0.3</v>
      </c>
      <c r="BE193">
        <v>1.7</v>
      </c>
      <c r="BF193">
        <v>-0.34</v>
      </c>
      <c r="BG193">
        <v>0.81</v>
      </c>
      <c r="BH193">
        <v>0.97</v>
      </c>
      <c r="BI193">
        <v>-0.42</v>
      </c>
      <c r="BJ193">
        <v>1.62</v>
      </c>
      <c r="BK193">
        <v>20230815</v>
      </c>
      <c r="BL193">
        <v>20210525</v>
      </c>
      <c r="BM193">
        <v>6.25</v>
      </c>
      <c r="BN193" t="s">
        <v>119</v>
      </c>
      <c r="BO193" t="s">
        <v>119</v>
      </c>
      <c r="BP193">
        <v>134.54</v>
      </c>
      <c r="BQ193">
        <v>74.010000000000005</v>
      </c>
      <c r="BR193">
        <v>2.8</v>
      </c>
      <c r="BS193">
        <v>42.91</v>
      </c>
      <c r="BT193">
        <v>74.67</v>
      </c>
      <c r="BU193">
        <v>27.25</v>
      </c>
      <c r="BV193">
        <v>2.79</v>
      </c>
      <c r="BW193">
        <v>26.92</v>
      </c>
      <c r="BX193">
        <v>50.72</v>
      </c>
      <c r="BY193">
        <v>5.01</v>
      </c>
      <c r="BZ193">
        <v>8.67</v>
      </c>
      <c r="CA193">
        <v>2.46</v>
      </c>
      <c r="CB193">
        <v>31.88</v>
      </c>
      <c r="CC193">
        <v>110.47</v>
      </c>
      <c r="CD193">
        <v>99.64</v>
      </c>
      <c r="CE193">
        <v>7.8</v>
      </c>
      <c r="CF193">
        <v>-0.11</v>
      </c>
      <c r="CG193">
        <v>7.8</v>
      </c>
      <c r="CH193">
        <v>7.16</v>
      </c>
      <c r="CI193">
        <v>7.12</v>
      </c>
      <c r="CJ193">
        <v>7.74</v>
      </c>
      <c r="CK193">
        <v>34.51</v>
      </c>
      <c r="CL193">
        <v>7.09</v>
      </c>
      <c r="CM193">
        <v>-0.63</v>
      </c>
      <c r="CN193">
        <v>29222</v>
      </c>
      <c r="CO193">
        <v>7610</v>
      </c>
      <c r="CP193" t="s">
        <v>1381</v>
      </c>
      <c r="CQ193">
        <v>11.04</v>
      </c>
      <c r="CR193">
        <v>-14.75</v>
      </c>
      <c r="CS193">
        <v>2.0699999999999998</v>
      </c>
      <c r="CT193">
        <v>21.02</v>
      </c>
      <c r="CU193">
        <v>1.35</v>
      </c>
      <c r="CV193">
        <v>2.54</v>
      </c>
      <c r="CW193" t="s">
        <v>1382</v>
      </c>
      <c r="CX193">
        <v>11.52</v>
      </c>
      <c r="CY193">
        <v>5.0999999999999996</v>
      </c>
      <c r="CZ193">
        <v>5.52</v>
      </c>
      <c r="DA193">
        <v>1.1299999999999999</v>
      </c>
      <c r="DB193">
        <v>55.01</v>
      </c>
      <c r="DC193" t="s">
        <v>1383</v>
      </c>
      <c r="DD193">
        <v>9.8000000000000007</v>
      </c>
      <c r="DE193">
        <v>7.06</v>
      </c>
      <c r="DF193">
        <v>6.48</v>
      </c>
      <c r="DG193" t="s">
        <v>119</v>
      </c>
      <c r="DH193">
        <v>1350</v>
      </c>
      <c r="DI193">
        <v>605090</v>
      </c>
      <c r="DJ193" t="s">
        <v>119</v>
      </c>
      <c r="DK193" t="s">
        <v>119</v>
      </c>
      <c r="DL193" t="s">
        <v>119</v>
      </c>
    </row>
    <row r="194" spans="1:116">
      <c r="A194" t="str">
        <f>"605167"</f>
        <v>605167</v>
      </c>
      <c r="B194" t="s">
        <v>1384</v>
      </c>
      <c r="C194">
        <v>10.02</v>
      </c>
      <c r="D194">
        <v>10.43</v>
      </c>
      <c r="E194">
        <v>0.95</v>
      </c>
      <c r="F194">
        <v>10.43</v>
      </c>
      <c r="G194" t="s">
        <v>119</v>
      </c>
      <c r="H194">
        <v>160708</v>
      </c>
      <c r="I194">
        <v>160</v>
      </c>
      <c r="J194">
        <v>0</v>
      </c>
      <c r="K194">
        <v>7.22</v>
      </c>
      <c r="L194">
        <v>9.7799999999999994</v>
      </c>
      <c r="M194">
        <v>10.43</v>
      </c>
      <c r="N194">
        <v>9.7799999999999994</v>
      </c>
      <c r="O194">
        <v>9.48</v>
      </c>
      <c r="P194">
        <v>26.81</v>
      </c>
      <c r="Q194">
        <v>16671.34</v>
      </c>
      <c r="R194">
        <v>5.27</v>
      </c>
      <c r="S194" t="s">
        <v>540</v>
      </c>
      <c r="T194" t="s">
        <v>154</v>
      </c>
      <c r="U194">
        <v>6.86</v>
      </c>
      <c r="V194">
        <v>10.37</v>
      </c>
      <c r="W194">
        <v>134695</v>
      </c>
      <c r="X194">
        <v>26013</v>
      </c>
      <c r="Y194">
        <v>5.18</v>
      </c>
      <c r="Z194">
        <v>13840</v>
      </c>
      <c r="AA194">
        <v>0</v>
      </c>
      <c r="AB194" t="s">
        <v>119</v>
      </c>
      <c r="AC194">
        <v>240.39</v>
      </c>
      <c r="AD194">
        <v>0.16</v>
      </c>
      <c r="AE194">
        <v>0.09</v>
      </c>
      <c r="AF194">
        <v>1443.51</v>
      </c>
      <c r="AG194">
        <v>2.23</v>
      </c>
      <c r="AH194" t="s">
        <v>1385</v>
      </c>
      <c r="AI194" t="s">
        <v>1386</v>
      </c>
      <c r="AJ194">
        <v>9.92</v>
      </c>
      <c r="AK194">
        <v>1995</v>
      </c>
      <c r="AL194">
        <v>81</v>
      </c>
      <c r="AM194">
        <v>3.5999999999999999E-3</v>
      </c>
      <c r="AN194">
        <v>3</v>
      </c>
      <c r="AO194">
        <v>2.38</v>
      </c>
      <c r="AP194">
        <v>13.37</v>
      </c>
      <c r="AQ194">
        <v>8.99</v>
      </c>
      <c r="AR194">
        <v>5.68</v>
      </c>
      <c r="AS194">
        <v>24.47</v>
      </c>
      <c r="AT194">
        <v>3</v>
      </c>
      <c r="AU194">
        <v>10.220000000000001</v>
      </c>
      <c r="AV194" t="s">
        <v>1387</v>
      </c>
      <c r="AW194">
        <v>22.45</v>
      </c>
      <c r="AX194">
        <v>31.05</v>
      </c>
      <c r="AY194">
        <v>1.06</v>
      </c>
      <c r="AZ194" t="s">
        <v>247</v>
      </c>
      <c r="BA194">
        <v>5</v>
      </c>
      <c r="BB194">
        <v>5</v>
      </c>
      <c r="BC194">
        <v>10</v>
      </c>
      <c r="BD194">
        <v>3.16</v>
      </c>
      <c r="BE194">
        <v>10.02</v>
      </c>
      <c r="BF194">
        <v>3.16</v>
      </c>
      <c r="BG194">
        <v>9.39</v>
      </c>
      <c r="BH194">
        <v>6.65</v>
      </c>
      <c r="BI194">
        <v>0</v>
      </c>
      <c r="BJ194">
        <v>6.65</v>
      </c>
      <c r="BK194">
        <v>20230808</v>
      </c>
      <c r="BL194">
        <v>20210726</v>
      </c>
      <c r="BM194">
        <v>4.49</v>
      </c>
      <c r="BN194" t="s">
        <v>119</v>
      </c>
      <c r="BO194" t="s">
        <v>119</v>
      </c>
      <c r="BP194">
        <v>29.45</v>
      </c>
      <c r="BQ194">
        <v>15.26</v>
      </c>
      <c r="BR194" t="s">
        <v>119</v>
      </c>
      <c r="BS194">
        <v>48.18</v>
      </c>
      <c r="BT194">
        <v>17.23</v>
      </c>
      <c r="BU194">
        <v>7.3</v>
      </c>
      <c r="BV194">
        <v>1.81</v>
      </c>
      <c r="BW194">
        <v>12.67</v>
      </c>
      <c r="BX194">
        <v>6.58</v>
      </c>
      <c r="BY194">
        <v>3.49</v>
      </c>
      <c r="BZ194">
        <v>2.89</v>
      </c>
      <c r="CA194">
        <v>4.54</v>
      </c>
      <c r="CB194">
        <v>4.24</v>
      </c>
      <c r="CC194">
        <v>13.47</v>
      </c>
      <c r="CD194">
        <v>11.38</v>
      </c>
      <c r="CE194">
        <v>1.1399999999999999</v>
      </c>
      <c r="CF194">
        <v>-0.02</v>
      </c>
      <c r="CG194">
        <v>1.1399999999999999</v>
      </c>
      <c r="CH194">
        <v>0.87</v>
      </c>
      <c r="CI194">
        <v>0.87</v>
      </c>
      <c r="CJ194">
        <v>0.84</v>
      </c>
      <c r="CK194">
        <v>6.35</v>
      </c>
      <c r="CL194">
        <v>2.0499999999999998</v>
      </c>
      <c r="CM194">
        <v>0.94</v>
      </c>
      <c r="CN194">
        <v>17286</v>
      </c>
      <c r="CO194">
        <v>9095</v>
      </c>
      <c r="CP194" t="s">
        <v>1249</v>
      </c>
      <c r="CQ194">
        <v>150.58000000000001</v>
      </c>
      <c r="CR194">
        <v>127.02</v>
      </c>
      <c r="CS194">
        <v>3.07</v>
      </c>
      <c r="CT194">
        <v>22.85</v>
      </c>
      <c r="CU194">
        <v>3.48</v>
      </c>
      <c r="CV194">
        <v>0.37</v>
      </c>
      <c r="CW194" t="s">
        <v>381</v>
      </c>
      <c r="CX194">
        <v>3.4</v>
      </c>
      <c r="CY194">
        <v>0.94</v>
      </c>
      <c r="CZ194">
        <v>1.41</v>
      </c>
      <c r="DA194">
        <v>0.46</v>
      </c>
      <c r="DB194">
        <v>51.82</v>
      </c>
      <c r="DC194" t="s">
        <v>1388</v>
      </c>
      <c r="DD194">
        <v>15.52</v>
      </c>
      <c r="DE194">
        <v>8.4700000000000006</v>
      </c>
      <c r="DF194">
        <v>6.49</v>
      </c>
      <c r="DG194">
        <v>0.11</v>
      </c>
      <c r="DH194">
        <v>2795</v>
      </c>
      <c r="DI194">
        <v>605167</v>
      </c>
      <c r="DJ194" t="s">
        <v>119</v>
      </c>
      <c r="DK194" t="s">
        <v>119</v>
      </c>
      <c r="DL194" t="s">
        <v>119</v>
      </c>
    </row>
    <row r="195" spans="1:116">
      <c r="A195" t="str">
        <f>"605399"</f>
        <v>605399</v>
      </c>
      <c r="B195" t="s">
        <v>1389</v>
      </c>
      <c r="C195">
        <v>0.27</v>
      </c>
      <c r="D195">
        <v>15.01</v>
      </c>
      <c r="E195">
        <v>0.04</v>
      </c>
      <c r="F195">
        <v>15</v>
      </c>
      <c r="G195">
        <v>15.01</v>
      </c>
      <c r="H195">
        <v>11150</v>
      </c>
      <c r="I195">
        <v>135</v>
      </c>
      <c r="J195">
        <v>0</v>
      </c>
      <c r="K195">
        <v>0.36</v>
      </c>
      <c r="L195">
        <v>14.98</v>
      </c>
      <c r="M195">
        <v>15.11</v>
      </c>
      <c r="N195">
        <v>14.91</v>
      </c>
      <c r="O195">
        <v>14.97</v>
      </c>
      <c r="P195">
        <v>32.9</v>
      </c>
      <c r="Q195">
        <v>1672.91</v>
      </c>
      <c r="R195">
        <v>0.76</v>
      </c>
      <c r="S195" t="s">
        <v>1390</v>
      </c>
      <c r="T195" t="s">
        <v>300</v>
      </c>
      <c r="U195">
        <v>1.34</v>
      </c>
      <c r="V195">
        <v>15</v>
      </c>
      <c r="W195">
        <v>5254</v>
      </c>
      <c r="X195">
        <v>5896</v>
      </c>
      <c r="Y195">
        <v>0.89</v>
      </c>
      <c r="Z195">
        <v>49</v>
      </c>
      <c r="AA195">
        <v>5</v>
      </c>
      <c r="AB195" t="s">
        <v>119</v>
      </c>
      <c r="AC195">
        <v>3.89</v>
      </c>
      <c r="AD195">
        <v>0</v>
      </c>
      <c r="AE195" t="s">
        <v>119</v>
      </c>
      <c r="AF195" t="s">
        <v>119</v>
      </c>
      <c r="AG195">
        <v>3.12</v>
      </c>
      <c r="AH195" t="s">
        <v>1391</v>
      </c>
      <c r="AI195" t="s">
        <v>1392</v>
      </c>
      <c r="AJ195">
        <v>0.17</v>
      </c>
      <c r="AK195">
        <v>1231</v>
      </c>
      <c r="AL195">
        <v>9</v>
      </c>
      <c r="AM195">
        <v>2.9999999999999997E-4</v>
      </c>
      <c r="AN195">
        <v>2</v>
      </c>
      <c r="AO195">
        <v>1.77</v>
      </c>
      <c r="AP195">
        <v>0.54</v>
      </c>
      <c r="AQ195">
        <v>0.61</v>
      </c>
      <c r="AR195">
        <v>-15.87</v>
      </c>
      <c r="AS195">
        <v>-38.840000000000003</v>
      </c>
      <c r="AT195">
        <v>2</v>
      </c>
      <c r="AU195">
        <v>1.01</v>
      </c>
      <c r="AV195" t="s">
        <v>1393</v>
      </c>
      <c r="AW195">
        <v>15.56</v>
      </c>
      <c r="AX195">
        <v>7.32</v>
      </c>
      <c r="AY195">
        <v>1.21</v>
      </c>
      <c r="AZ195" t="s">
        <v>165</v>
      </c>
      <c r="BA195">
        <v>13</v>
      </c>
      <c r="BB195">
        <v>13</v>
      </c>
      <c r="BC195">
        <v>9</v>
      </c>
      <c r="BD195">
        <v>7.0000000000000007E-2</v>
      </c>
      <c r="BE195">
        <v>0.94</v>
      </c>
      <c r="BF195">
        <v>-0.4</v>
      </c>
      <c r="BG195">
        <v>0.2</v>
      </c>
      <c r="BH195">
        <v>0.2</v>
      </c>
      <c r="BI195">
        <v>-0.66</v>
      </c>
      <c r="BJ195">
        <v>0.67</v>
      </c>
      <c r="BK195">
        <v>20230920</v>
      </c>
      <c r="BL195">
        <v>20200804</v>
      </c>
      <c r="BM195">
        <v>3.12</v>
      </c>
      <c r="BN195" t="s">
        <v>119</v>
      </c>
      <c r="BO195" t="s">
        <v>119</v>
      </c>
      <c r="BP195">
        <v>26.14</v>
      </c>
      <c r="BQ195">
        <v>21.73</v>
      </c>
      <c r="BR195">
        <v>0</v>
      </c>
      <c r="BS195">
        <v>16.86</v>
      </c>
      <c r="BT195">
        <v>16.739999999999998</v>
      </c>
      <c r="BU195">
        <v>3.83</v>
      </c>
      <c r="BV195">
        <v>1.77</v>
      </c>
      <c r="BW195">
        <v>3.58</v>
      </c>
      <c r="BX195">
        <v>12.66</v>
      </c>
      <c r="BY195">
        <v>1.2</v>
      </c>
      <c r="BZ195">
        <v>1.07</v>
      </c>
      <c r="CA195">
        <v>0.12</v>
      </c>
      <c r="CB195">
        <v>4.83</v>
      </c>
      <c r="CC195">
        <v>5.65</v>
      </c>
      <c r="CD195">
        <v>4.79</v>
      </c>
      <c r="CE195">
        <v>0.79</v>
      </c>
      <c r="CF195">
        <v>0</v>
      </c>
      <c r="CG195">
        <v>0.79</v>
      </c>
      <c r="CH195">
        <v>0.71</v>
      </c>
      <c r="CI195">
        <v>0.71</v>
      </c>
      <c r="CJ195">
        <v>0.38</v>
      </c>
      <c r="CK195">
        <v>12.65</v>
      </c>
      <c r="CL195">
        <v>1.65</v>
      </c>
      <c r="CM195">
        <v>-0.27</v>
      </c>
      <c r="CN195">
        <v>21605</v>
      </c>
      <c r="CO195">
        <v>5116</v>
      </c>
      <c r="CP195" t="s">
        <v>1394</v>
      </c>
      <c r="CQ195">
        <v>-82.6</v>
      </c>
      <c r="CR195">
        <v>-48.38</v>
      </c>
      <c r="CS195">
        <v>2.16</v>
      </c>
      <c r="CT195">
        <v>28.39</v>
      </c>
      <c r="CU195">
        <v>8.2899999999999991</v>
      </c>
      <c r="CV195">
        <v>2.06</v>
      </c>
      <c r="CW195" t="s">
        <v>313</v>
      </c>
      <c r="CX195">
        <v>6.96</v>
      </c>
      <c r="CY195">
        <v>1.55</v>
      </c>
      <c r="CZ195">
        <v>4.05</v>
      </c>
      <c r="DA195">
        <v>0.53</v>
      </c>
      <c r="DB195">
        <v>83.14</v>
      </c>
      <c r="DC195" t="s">
        <v>1395</v>
      </c>
      <c r="DD195">
        <v>15.28</v>
      </c>
      <c r="DE195">
        <v>14.01</v>
      </c>
      <c r="DF195">
        <v>12.59</v>
      </c>
      <c r="DG195">
        <v>0.28999999999999998</v>
      </c>
      <c r="DH195">
        <v>1087</v>
      </c>
      <c r="DI195">
        <v>605399</v>
      </c>
      <c r="DJ195" t="s">
        <v>119</v>
      </c>
      <c r="DK195" t="s">
        <v>119</v>
      </c>
      <c r="DL195" t="s">
        <v>119</v>
      </c>
    </row>
    <row r="196" spans="1:116">
      <c r="A196" t="str">
        <f>"688106"</f>
        <v>688106</v>
      </c>
      <c r="B196" t="s">
        <v>1396</v>
      </c>
      <c r="C196">
        <v>1.57</v>
      </c>
      <c r="D196">
        <v>25.84</v>
      </c>
      <c r="E196">
        <v>0.4</v>
      </c>
      <c r="F196">
        <v>25.84</v>
      </c>
      <c r="G196">
        <v>25.85</v>
      </c>
      <c r="H196">
        <v>28365</v>
      </c>
      <c r="I196">
        <v>537</v>
      </c>
      <c r="J196">
        <v>-0.26</v>
      </c>
      <c r="K196">
        <v>0.57999999999999996</v>
      </c>
      <c r="L196">
        <v>25.54</v>
      </c>
      <c r="M196">
        <v>25.98</v>
      </c>
      <c r="N196">
        <v>25.3</v>
      </c>
      <c r="O196">
        <v>25.44</v>
      </c>
      <c r="P196">
        <v>38.85</v>
      </c>
      <c r="Q196">
        <v>7298.32</v>
      </c>
      <c r="R196">
        <v>1.21</v>
      </c>
      <c r="S196" t="s">
        <v>1397</v>
      </c>
      <c r="T196" t="s">
        <v>154</v>
      </c>
      <c r="U196">
        <v>2.67</v>
      </c>
      <c r="V196">
        <v>25.73</v>
      </c>
      <c r="W196">
        <v>12022</v>
      </c>
      <c r="X196">
        <v>16343</v>
      </c>
      <c r="Y196">
        <v>0.74</v>
      </c>
      <c r="Z196">
        <v>55</v>
      </c>
      <c r="AA196">
        <v>12</v>
      </c>
      <c r="AB196" t="s">
        <v>119</v>
      </c>
      <c r="AC196">
        <v>5.7</v>
      </c>
      <c r="AD196">
        <v>0</v>
      </c>
      <c r="AE196" t="s">
        <v>119</v>
      </c>
      <c r="AF196" t="s">
        <v>119</v>
      </c>
      <c r="AG196">
        <v>4.87</v>
      </c>
      <c r="AH196" t="s">
        <v>1398</v>
      </c>
      <c r="AI196" t="s">
        <v>1398</v>
      </c>
      <c r="AJ196">
        <v>1.47</v>
      </c>
      <c r="AK196">
        <v>2360</v>
      </c>
      <c r="AL196">
        <v>12</v>
      </c>
      <c r="AM196">
        <v>2.0000000000000001E-4</v>
      </c>
      <c r="AN196">
        <v>2</v>
      </c>
      <c r="AO196">
        <v>1.19</v>
      </c>
      <c r="AP196">
        <v>2.2599999999999998</v>
      </c>
      <c r="AQ196">
        <v>-2.2400000000000002</v>
      </c>
      <c r="AR196">
        <v>-2.97</v>
      </c>
      <c r="AS196">
        <v>39.6</v>
      </c>
      <c r="AT196">
        <v>0</v>
      </c>
      <c r="AU196">
        <v>1.06</v>
      </c>
      <c r="AV196" t="s">
        <v>1399</v>
      </c>
      <c r="AW196">
        <v>42.34</v>
      </c>
      <c r="AX196">
        <v>54.07</v>
      </c>
      <c r="AY196">
        <v>0.77</v>
      </c>
      <c r="AZ196" t="s">
        <v>207</v>
      </c>
      <c r="BA196">
        <v>2</v>
      </c>
      <c r="BB196">
        <v>5</v>
      </c>
      <c r="BC196">
        <v>8</v>
      </c>
      <c r="BD196">
        <v>0.39</v>
      </c>
      <c r="BE196">
        <v>2.12</v>
      </c>
      <c r="BF196">
        <v>-0.55000000000000004</v>
      </c>
      <c r="BG196">
        <v>1.1399999999999999</v>
      </c>
      <c r="BH196">
        <v>1.17</v>
      </c>
      <c r="BI196">
        <v>-0.54</v>
      </c>
      <c r="BJ196">
        <v>2.13</v>
      </c>
      <c r="BK196">
        <v>20230911</v>
      </c>
      <c r="BL196">
        <v>20200616</v>
      </c>
      <c r="BM196">
        <v>4.87</v>
      </c>
      <c r="BN196" t="s">
        <v>119</v>
      </c>
      <c r="BO196" t="s">
        <v>119</v>
      </c>
      <c r="BP196">
        <v>48.79</v>
      </c>
      <c r="BQ196">
        <v>28.79</v>
      </c>
      <c r="BR196">
        <v>1.98</v>
      </c>
      <c r="BS196">
        <v>36.92</v>
      </c>
      <c r="BT196">
        <v>17.64</v>
      </c>
      <c r="BU196">
        <v>13.76</v>
      </c>
      <c r="BV196">
        <v>3.48</v>
      </c>
      <c r="BW196">
        <v>13.66</v>
      </c>
      <c r="BX196">
        <v>5.52</v>
      </c>
      <c r="BY196">
        <v>1.0900000000000001</v>
      </c>
      <c r="BZ196">
        <v>3.8</v>
      </c>
      <c r="CA196">
        <v>0.36</v>
      </c>
      <c r="CB196">
        <v>16.98</v>
      </c>
      <c r="CC196">
        <v>11.34</v>
      </c>
      <c r="CD196">
        <v>6.9</v>
      </c>
      <c r="CE196">
        <v>2.0499999999999998</v>
      </c>
      <c r="CF196">
        <v>0.04</v>
      </c>
      <c r="CG196">
        <v>2.0699999999999998</v>
      </c>
      <c r="CH196">
        <v>1.71</v>
      </c>
      <c r="CI196">
        <v>1.62</v>
      </c>
      <c r="CJ196">
        <v>1.44</v>
      </c>
      <c r="CK196">
        <v>7.07</v>
      </c>
      <c r="CL196">
        <v>1.95</v>
      </c>
      <c r="CM196">
        <v>-1.59</v>
      </c>
      <c r="CN196">
        <v>16381</v>
      </c>
      <c r="CO196">
        <v>16319</v>
      </c>
      <c r="CP196" t="s">
        <v>1400</v>
      </c>
      <c r="CQ196">
        <v>64.459999999999994</v>
      </c>
      <c r="CR196">
        <v>21.92</v>
      </c>
      <c r="CS196">
        <v>4.37</v>
      </c>
      <c r="CT196">
        <v>64.61</v>
      </c>
      <c r="CU196">
        <v>11.1</v>
      </c>
      <c r="CV196">
        <v>0.97</v>
      </c>
      <c r="CW196" t="s">
        <v>1031</v>
      </c>
      <c r="CX196">
        <v>5.91</v>
      </c>
      <c r="CY196">
        <v>3.49</v>
      </c>
      <c r="CZ196">
        <v>1.45</v>
      </c>
      <c r="DA196">
        <v>0.4</v>
      </c>
      <c r="DB196">
        <v>59.02</v>
      </c>
      <c r="DC196" t="s">
        <v>366</v>
      </c>
      <c r="DD196">
        <v>39.15</v>
      </c>
      <c r="DE196">
        <v>18.079999999999998</v>
      </c>
      <c r="DF196">
        <v>15.1</v>
      </c>
      <c r="DG196">
        <v>0.46</v>
      </c>
      <c r="DH196">
        <v>2486</v>
      </c>
      <c r="DI196">
        <v>688106</v>
      </c>
      <c r="DJ196" t="s">
        <v>119</v>
      </c>
      <c r="DK196" t="s">
        <v>119</v>
      </c>
      <c r="DL196" t="s">
        <v>119</v>
      </c>
    </row>
    <row r="197" spans="1:116">
      <c r="A197" t="str">
        <f>"688248"</f>
        <v>688248</v>
      </c>
      <c r="B197" t="s">
        <v>1401</v>
      </c>
      <c r="C197">
        <v>0.78</v>
      </c>
      <c r="D197">
        <v>28.38</v>
      </c>
      <c r="E197">
        <v>0.22</v>
      </c>
      <c r="F197">
        <v>28.37</v>
      </c>
      <c r="G197">
        <v>28.38</v>
      </c>
      <c r="H197">
        <v>21825</v>
      </c>
      <c r="I197">
        <v>210</v>
      </c>
      <c r="J197">
        <v>0.11</v>
      </c>
      <c r="K197">
        <v>2.67</v>
      </c>
      <c r="L197">
        <v>28.25</v>
      </c>
      <c r="M197">
        <v>28.78</v>
      </c>
      <c r="N197">
        <v>28.2</v>
      </c>
      <c r="O197">
        <v>28.16</v>
      </c>
      <c r="P197">
        <v>69.209999999999994</v>
      </c>
      <c r="Q197">
        <v>6215.75</v>
      </c>
      <c r="R197">
        <v>0.89</v>
      </c>
      <c r="S197" t="s">
        <v>354</v>
      </c>
      <c r="T197" t="s">
        <v>146</v>
      </c>
      <c r="U197">
        <v>2.06</v>
      </c>
      <c r="V197">
        <v>28.48</v>
      </c>
      <c r="W197">
        <v>9541</v>
      </c>
      <c r="X197">
        <v>12284</v>
      </c>
      <c r="Y197">
        <v>0.78</v>
      </c>
      <c r="Z197">
        <v>31</v>
      </c>
      <c r="AA197">
        <v>86</v>
      </c>
      <c r="AB197" t="s">
        <v>119</v>
      </c>
      <c r="AC197">
        <v>6.5</v>
      </c>
      <c r="AD197">
        <v>0</v>
      </c>
      <c r="AE197" t="s">
        <v>119</v>
      </c>
      <c r="AF197" t="s">
        <v>119</v>
      </c>
      <c r="AG197">
        <v>0.82</v>
      </c>
      <c r="AH197" t="s">
        <v>1402</v>
      </c>
      <c r="AI197" t="s">
        <v>1403</v>
      </c>
      <c r="AJ197">
        <v>0.68</v>
      </c>
      <c r="AK197">
        <v>1625</v>
      </c>
      <c r="AL197">
        <v>13</v>
      </c>
      <c r="AM197">
        <v>1.6000000000000001E-3</v>
      </c>
      <c r="AN197">
        <v>2</v>
      </c>
      <c r="AO197">
        <v>1.66</v>
      </c>
      <c r="AP197">
        <v>2.0099999999999998</v>
      </c>
      <c r="AQ197">
        <v>-8.3000000000000007</v>
      </c>
      <c r="AR197">
        <v>-30.59</v>
      </c>
      <c r="AS197">
        <v>-50.19</v>
      </c>
      <c r="AT197">
        <v>0</v>
      </c>
      <c r="AU197">
        <v>2.67</v>
      </c>
      <c r="AV197" t="s">
        <v>1402</v>
      </c>
      <c r="AW197">
        <v>66.08</v>
      </c>
      <c r="AX197">
        <v>77.3</v>
      </c>
      <c r="AY197">
        <v>1.2</v>
      </c>
      <c r="AZ197" t="s">
        <v>247</v>
      </c>
      <c r="BA197">
        <v>13</v>
      </c>
      <c r="BB197">
        <v>9</v>
      </c>
      <c r="BC197">
        <v>13</v>
      </c>
      <c r="BD197">
        <v>0.32</v>
      </c>
      <c r="BE197">
        <v>2.2000000000000002</v>
      </c>
      <c r="BF197">
        <v>0.14000000000000001</v>
      </c>
      <c r="BG197">
        <v>1.1399999999999999</v>
      </c>
      <c r="BH197">
        <v>0.46</v>
      </c>
      <c r="BI197">
        <v>-1.39</v>
      </c>
      <c r="BJ197">
        <v>0.64</v>
      </c>
      <c r="BK197">
        <v>20230829</v>
      </c>
      <c r="BL197">
        <v>20211222</v>
      </c>
      <c r="BM197">
        <v>5.65</v>
      </c>
      <c r="BN197" t="s">
        <v>119</v>
      </c>
      <c r="BO197" t="s">
        <v>119</v>
      </c>
      <c r="BP197">
        <v>36.729999999999997</v>
      </c>
      <c r="BQ197">
        <v>26.34</v>
      </c>
      <c r="BR197">
        <v>0.2</v>
      </c>
      <c r="BS197">
        <v>27.73</v>
      </c>
      <c r="BT197">
        <v>31.26</v>
      </c>
      <c r="BU197">
        <v>1.67</v>
      </c>
      <c r="BV197">
        <v>0.71</v>
      </c>
      <c r="BW197">
        <v>8.8800000000000008</v>
      </c>
      <c r="BX197">
        <v>14.14</v>
      </c>
      <c r="BY197">
        <v>4.66</v>
      </c>
      <c r="BZ197">
        <v>6.87</v>
      </c>
      <c r="CA197">
        <v>2.5099999999999998</v>
      </c>
      <c r="CB197">
        <v>17.149999999999999</v>
      </c>
      <c r="CC197">
        <v>12.57</v>
      </c>
      <c r="CD197">
        <v>9.6</v>
      </c>
      <c r="CE197">
        <v>1.24</v>
      </c>
      <c r="CF197">
        <v>0.04</v>
      </c>
      <c r="CG197">
        <v>1.28</v>
      </c>
      <c r="CH197">
        <v>1.1599999999999999</v>
      </c>
      <c r="CI197">
        <v>1.1599999999999999</v>
      </c>
      <c r="CJ197">
        <v>1.04</v>
      </c>
      <c r="CK197">
        <v>3.12</v>
      </c>
      <c r="CL197">
        <v>-3.09</v>
      </c>
      <c r="CM197">
        <v>-4.33</v>
      </c>
      <c r="CN197">
        <v>13655</v>
      </c>
      <c r="CO197">
        <v>5978</v>
      </c>
      <c r="CP197" t="s">
        <v>1404</v>
      </c>
      <c r="CQ197">
        <v>43.21</v>
      </c>
      <c r="CR197">
        <v>79.27</v>
      </c>
      <c r="CS197">
        <v>6.08</v>
      </c>
      <c r="CT197">
        <v>-51.88</v>
      </c>
      <c r="CU197">
        <v>12.75</v>
      </c>
      <c r="CV197">
        <v>0.44</v>
      </c>
      <c r="CW197" t="s">
        <v>636</v>
      </c>
      <c r="CX197">
        <v>4.66</v>
      </c>
      <c r="CY197">
        <v>3.04</v>
      </c>
      <c r="CZ197">
        <v>0.55000000000000004</v>
      </c>
      <c r="DA197">
        <v>-0.55000000000000004</v>
      </c>
      <c r="DB197">
        <v>71.73</v>
      </c>
      <c r="DC197" t="s">
        <v>1405</v>
      </c>
      <c r="DD197">
        <v>23.67</v>
      </c>
      <c r="DE197">
        <v>9.89</v>
      </c>
      <c r="DF197">
        <v>9.2100000000000009</v>
      </c>
      <c r="DG197">
        <v>0.72</v>
      </c>
      <c r="DH197">
        <v>361</v>
      </c>
      <c r="DI197">
        <v>688248</v>
      </c>
      <c r="DJ197" t="s">
        <v>119</v>
      </c>
      <c r="DK197" t="s">
        <v>119</v>
      </c>
      <c r="DL197" t="s">
        <v>119</v>
      </c>
    </row>
    <row r="198" spans="1:116">
      <c r="A198" t="str">
        <f>"688268"</f>
        <v>688268</v>
      </c>
      <c r="B198" t="s">
        <v>1406</v>
      </c>
      <c r="C198">
        <v>2.4700000000000002</v>
      </c>
      <c r="D198">
        <v>67.7</v>
      </c>
      <c r="E198">
        <v>1.63</v>
      </c>
      <c r="F198">
        <v>67.680000000000007</v>
      </c>
      <c r="G198">
        <v>67.7</v>
      </c>
      <c r="H198">
        <v>12287</v>
      </c>
      <c r="I198">
        <v>171</v>
      </c>
      <c r="J198">
        <v>-0.08</v>
      </c>
      <c r="K198">
        <v>1.02</v>
      </c>
      <c r="L198">
        <v>66.010000000000005</v>
      </c>
      <c r="M198">
        <v>68.59</v>
      </c>
      <c r="N198">
        <v>65.819999999999993</v>
      </c>
      <c r="O198">
        <v>66.069999999999993</v>
      </c>
      <c r="P198">
        <v>54.66</v>
      </c>
      <c r="Q198">
        <v>8277.34</v>
      </c>
      <c r="R198">
        <v>1.34</v>
      </c>
      <c r="S198" t="s">
        <v>1397</v>
      </c>
      <c r="T198" t="s">
        <v>146</v>
      </c>
      <c r="U198">
        <v>4.1900000000000004</v>
      </c>
      <c r="V198">
        <v>67.37</v>
      </c>
      <c r="W198">
        <v>5958</v>
      </c>
      <c r="X198">
        <v>6329</v>
      </c>
      <c r="Y198">
        <v>0.94</v>
      </c>
      <c r="Z198">
        <v>5</v>
      </c>
      <c r="AA198">
        <v>4</v>
      </c>
      <c r="AB198" t="s">
        <v>119</v>
      </c>
      <c r="AC198">
        <v>6.6</v>
      </c>
      <c r="AD198">
        <v>0</v>
      </c>
      <c r="AE198" t="s">
        <v>119</v>
      </c>
      <c r="AF198" t="s">
        <v>119</v>
      </c>
      <c r="AG198">
        <v>1.2</v>
      </c>
      <c r="AH198" t="s">
        <v>1407</v>
      </c>
      <c r="AI198" t="s">
        <v>1408</v>
      </c>
      <c r="AJ198">
        <v>2.37</v>
      </c>
      <c r="AK198">
        <v>1275</v>
      </c>
      <c r="AL198">
        <v>10</v>
      </c>
      <c r="AM198">
        <v>8.0000000000000004E-4</v>
      </c>
      <c r="AN198">
        <v>1</v>
      </c>
      <c r="AO198">
        <v>-0.35</v>
      </c>
      <c r="AP198">
        <v>-0.3</v>
      </c>
      <c r="AQ198">
        <v>2.23</v>
      </c>
      <c r="AR198">
        <v>-12.51</v>
      </c>
      <c r="AS198">
        <v>-8.32</v>
      </c>
      <c r="AT198">
        <v>0</v>
      </c>
      <c r="AU198">
        <v>3.01</v>
      </c>
      <c r="AV198" t="s">
        <v>1409</v>
      </c>
      <c r="AW198">
        <v>48.93</v>
      </c>
      <c r="AX198">
        <v>38.6</v>
      </c>
      <c r="AY198">
        <v>1.22</v>
      </c>
      <c r="AZ198" t="s">
        <v>256</v>
      </c>
      <c r="BA198">
        <v>11</v>
      </c>
      <c r="BB198">
        <v>13</v>
      </c>
      <c r="BC198">
        <v>11</v>
      </c>
      <c r="BD198">
        <v>-0.09</v>
      </c>
      <c r="BE198">
        <v>3.81</v>
      </c>
      <c r="BF198">
        <v>-0.38</v>
      </c>
      <c r="BG198">
        <v>1.97</v>
      </c>
      <c r="BH198">
        <v>2.56</v>
      </c>
      <c r="BI198">
        <v>-1.3</v>
      </c>
      <c r="BJ198">
        <v>2.86</v>
      </c>
      <c r="BK198">
        <v>20230818</v>
      </c>
      <c r="BL198">
        <v>20191226</v>
      </c>
      <c r="BM198">
        <v>1.2</v>
      </c>
      <c r="BN198" t="s">
        <v>119</v>
      </c>
      <c r="BO198" t="s">
        <v>119</v>
      </c>
      <c r="BP198">
        <v>31.93</v>
      </c>
      <c r="BQ198">
        <v>17.95</v>
      </c>
      <c r="BR198">
        <v>0.45</v>
      </c>
      <c r="BS198">
        <v>42.37</v>
      </c>
      <c r="BT198">
        <v>19.36</v>
      </c>
      <c r="BU198">
        <v>4.88</v>
      </c>
      <c r="BV198">
        <v>0.7</v>
      </c>
      <c r="BW198">
        <v>4.0199999999999996</v>
      </c>
      <c r="BX198">
        <v>10.54</v>
      </c>
      <c r="BY198">
        <v>2.2400000000000002</v>
      </c>
      <c r="BZ198">
        <v>3.02</v>
      </c>
      <c r="CA198">
        <v>0.4</v>
      </c>
      <c r="CB198">
        <v>7.91</v>
      </c>
      <c r="CC198">
        <v>7.41</v>
      </c>
      <c r="CD198">
        <v>5.24</v>
      </c>
      <c r="CE198">
        <v>0.88</v>
      </c>
      <c r="CF198">
        <v>0.03</v>
      </c>
      <c r="CG198">
        <v>0.88</v>
      </c>
      <c r="CH198">
        <v>0.75</v>
      </c>
      <c r="CI198">
        <v>0.75</v>
      </c>
      <c r="CJ198">
        <v>0.69</v>
      </c>
      <c r="CK198">
        <v>6.53</v>
      </c>
      <c r="CL198">
        <v>0.95</v>
      </c>
      <c r="CM198">
        <v>5.63</v>
      </c>
      <c r="CN198">
        <v>7735</v>
      </c>
      <c r="CO198">
        <v>5269</v>
      </c>
      <c r="CP198" t="s">
        <v>1410</v>
      </c>
      <c r="CQ198">
        <v>-36.85</v>
      </c>
      <c r="CR198">
        <v>-16.21</v>
      </c>
      <c r="CS198">
        <v>4.99</v>
      </c>
      <c r="CT198">
        <v>85.77</v>
      </c>
      <c r="CU198">
        <v>11.01</v>
      </c>
      <c r="CV198">
        <v>0.6</v>
      </c>
      <c r="CW198" t="s">
        <v>920</v>
      </c>
      <c r="CX198">
        <v>13.56</v>
      </c>
      <c r="CY198">
        <v>6.56</v>
      </c>
      <c r="CZ198">
        <v>5.42</v>
      </c>
      <c r="DA198">
        <v>0.79</v>
      </c>
      <c r="DB198">
        <v>56.22</v>
      </c>
      <c r="DC198" t="s">
        <v>1411</v>
      </c>
      <c r="DD198">
        <v>29.22</v>
      </c>
      <c r="DE198">
        <v>11.84</v>
      </c>
      <c r="DF198">
        <v>10.17</v>
      </c>
      <c r="DG198">
        <v>0.23</v>
      </c>
      <c r="DH198">
        <v>1172</v>
      </c>
      <c r="DI198">
        <v>688268</v>
      </c>
      <c r="DJ198" t="s">
        <v>119</v>
      </c>
      <c r="DK198" t="s">
        <v>119</v>
      </c>
      <c r="DL198" t="s">
        <v>119</v>
      </c>
    </row>
    <row r="199" spans="1:116">
      <c r="A199" t="str">
        <f>"688339"</f>
        <v>688339</v>
      </c>
      <c r="B199" t="s">
        <v>1412</v>
      </c>
      <c r="C199">
        <v>1.45</v>
      </c>
      <c r="D199">
        <v>53.96</v>
      </c>
      <c r="E199">
        <v>0.77</v>
      </c>
      <c r="F199">
        <v>53.96</v>
      </c>
      <c r="G199">
        <v>53.99</v>
      </c>
      <c r="H199">
        <v>8107</v>
      </c>
      <c r="I199">
        <v>45</v>
      </c>
      <c r="J199">
        <v>0.19</v>
      </c>
      <c r="K199">
        <v>0.71</v>
      </c>
      <c r="L199">
        <v>52.93</v>
      </c>
      <c r="M199">
        <v>54.15</v>
      </c>
      <c r="N199">
        <v>52.92</v>
      </c>
      <c r="O199">
        <v>53.19</v>
      </c>
      <c r="P199" t="s">
        <v>119</v>
      </c>
      <c r="Q199">
        <v>4349.83</v>
      </c>
      <c r="R199">
        <v>1.05</v>
      </c>
      <c r="S199" t="s">
        <v>594</v>
      </c>
      <c r="T199" t="s">
        <v>291</v>
      </c>
      <c r="U199">
        <v>2.31</v>
      </c>
      <c r="V199">
        <v>53.65</v>
      </c>
      <c r="W199">
        <v>3226</v>
      </c>
      <c r="X199">
        <v>4881</v>
      </c>
      <c r="Y199">
        <v>0.66</v>
      </c>
      <c r="Z199">
        <v>4</v>
      </c>
      <c r="AA199">
        <v>3</v>
      </c>
      <c r="AB199" t="s">
        <v>119</v>
      </c>
      <c r="AC199">
        <v>12.7</v>
      </c>
      <c r="AD199">
        <v>0</v>
      </c>
      <c r="AE199" t="s">
        <v>119</v>
      </c>
      <c r="AF199" t="s">
        <v>119</v>
      </c>
      <c r="AG199">
        <v>1.1399999999999999</v>
      </c>
      <c r="AH199" t="s">
        <v>1413</v>
      </c>
      <c r="AI199" t="s">
        <v>1414</v>
      </c>
      <c r="AJ199">
        <v>1.35</v>
      </c>
      <c r="AK199">
        <v>950</v>
      </c>
      <c r="AL199">
        <v>9</v>
      </c>
      <c r="AM199">
        <v>6.9999999999999999E-4</v>
      </c>
      <c r="AN199">
        <v>1</v>
      </c>
      <c r="AO199">
        <v>-0.02</v>
      </c>
      <c r="AP199">
        <v>1.92</v>
      </c>
      <c r="AQ199">
        <v>-0.26</v>
      </c>
      <c r="AR199">
        <v>-10.25</v>
      </c>
      <c r="AS199">
        <v>2.08</v>
      </c>
      <c r="AT199">
        <v>0</v>
      </c>
      <c r="AU199">
        <v>0.71</v>
      </c>
      <c r="AV199" t="s">
        <v>1415</v>
      </c>
      <c r="AW199" t="s">
        <v>119</v>
      </c>
      <c r="AX199" t="s">
        <v>119</v>
      </c>
      <c r="AY199">
        <v>1.06</v>
      </c>
      <c r="AZ199" t="s">
        <v>207</v>
      </c>
      <c r="BA199">
        <v>9</v>
      </c>
      <c r="BB199">
        <v>5</v>
      </c>
      <c r="BC199">
        <v>11</v>
      </c>
      <c r="BD199">
        <v>-0.49</v>
      </c>
      <c r="BE199">
        <v>1.8</v>
      </c>
      <c r="BF199">
        <v>-0.51</v>
      </c>
      <c r="BG199">
        <v>0.86</v>
      </c>
      <c r="BH199">
        <v>1.95</v>
      </c>
      <c r="BI199">
        <v>-0.35</v>
      </c>
      <c r="BJ199">
        <v>1.97</v>
      </c>
      <c r="BK199">
        <v>20230831</v>
      </c>
      <c r="BL199">
        <v>20200810</v>
      </c>
      <c r="BM199">
        <v>1.65</v>
      </c>
      <c r="BN199" t="s">
        <v>119</v>
      </c>
      <c r="BO199">
        <v>0.26</v>
      </c>
      <c r="BP199">
        <v>48.18</v>
      </c>
      <c r="BQ199">
        <v>31.91</v>
      </c>
      <c r="BR199">
        <v>3.75</v>
      </c>
      <c r="BS199">
        <v>26</v>
      </c>
      <c r="BT199">
        <v>32.31</v>
      </c>
      <c r="BU199">
        <v>4.6900000000000004</v>
      </c>
      <c r="BV199">
        <v>2.3199999999999998</v>
      </c>
      <c r="BW199">
        <v>10.29</v>
      </c>
      <c r="BX199">
        <v>7.92</v>
      </c>
      <c r="BY199">
        <v>3.73</v>
      </c>
      <c r="BZ199">
        <v>11.64</v>
      </c>
      <c r="CA199">
        <v>0.08</v>
      </c>
      <c r="CB199">
        <v>32.83</v>
      </c>
      <c r="CC199">
        <v>1.54</v>
      </c>
      <c r="CD199">
        <v>0.97</v>
      </c>
      <c r="CE199">
        <v>-1.18</v>
      </c>
      <c r="CF199">
        <v>-0.16</v>
      </c>
      <c r="CG199">
        <v>-1.21</v>
      </c>
      <c r="CH199">
        <v>-1.03</v>
      </c>
      <c r="CI199">
        <v>-0.77</v>
      </c>
      <c r="CJ199">
        <v>-1.24</v>
      </c>
      <c r="CK199">
        <v>-3.21</v>
      </c>
      <c r="CL199">
        <v>-2.76</v>
      </c>
      <c r="CM199">
        <v>1.31</v>
      </c>
      <c r="CN199">
        <v>14952</v>
      </c>
      <c r="CO199">
        <v>7612</v>
      </c>
      <c r="CP199" t="s">
        <v>1416</v>
      </c>
      <c r="CQ199">
        <v>-27.51</v>
      </c>
      <c r="CR199">
        <v>-42.96</v>
      </c>
      <c r="CS199">
        <v>2.8</v>
      </c>
      <c r="CT199">
        <v>-32.31</v>
      </c>
      <c r="CU199">
        <v>58.16</v>
      </c>
      <c r="CV199">
        <v>0</v>
      </c>
      <c r="CW199" t="s">
        <v>1417</v>
      </c>
      <c r="CX199">
        <v>19.28</v>
      </c>
      <c r="CY199">
        <v>19.84</v>
      </c>
      <c r="CZ199">
        <v>-1.94</v>
      </c>
      <c r="DA199">
        <v>-1.67</v>
      </c>
      <c r="DB199">
        <v>66.22</v>
      </c>
      <c r="DC199" t="s">
        <v>1418</v>
      </c>
      <c r="DD199">
        <v>36.64</v>
      </c>
      <c r="DE199">
        <v>-76.78</v>
      </c>
      <c r="DF199">
        <v>-67.349999999999994</v>
      </c>
      <c r="DG199">
        <v>0.55000000000000004</v>
      </c>
      <c r="DH199">
        <v>1094</v>
      </c>
      <c r="DI199">
        <v>688339</v>
      </c>
      <c r="DJ199" t="s">
        <v>119</v>
      </c>
      <c r="DK199" t="s">
        <v>119</v>
      </c>
      <c r="DL199" t="s">
        <v>119</v>
      </c>
    </row>
    <row r="200" spans="1:116">
      <c r="A200" t="str">
        <f>"688350"</f>
        <v>688350</v>
      </c>
      <c r="B200" t="s">
        <v>1419</v>
      </c>
      <c r="C200">
        <v>0.18</v>
      </c>
      <c r="D200">
        <v>16.93</v>
      </c>
      <c r="E200">
        <v>0.03</v>
      </c>
      <c r="F200">
        <v>16.93</v>
      </c>
      <c r="G200">
        <v>16.940000000000001</v>
      </c>
      <c r="H200">
        <v>5630</v>
      </c>
      <c r="I200">
        <v>112</v>
      </c>
      <c r="J200">
        <v>0</v>
      </c>
      <c r="K200">
        <v>0.9</v>
      </c>
      <c r="L200">
        <v>16.78</v>
      </c>
      <c r="M200">
        <v>16.98</v>
      </c>
      <c r="N200">
        <v>16.7</v>
      </c>
      <c r="O200">
        <v>16.899999999999999</v>
      </c>
      <c r="P200">
        <v>31.32</v>
      </c>
      <c r="Q200">
        <v>950.91</v>
      </c>
      <c r="R200">
        <v>0.98</v>
      </c>
      <c r="S200" t="s">
        <v>625</v>
      </c>
      <c r="T200" t="s">
        <v>154</v>
      </c>
      <c r="U200">
        <v>1.66</v>
      </c>
      <c r="V200">
        <v>16.89</v>
      </c>
      <c r="W200">
        <v>2478</v>
      </c>
      <c r="X200">
        <v>3152</v>
      </c>
      <c r="Y200">
        <v>0.79</v>
      </c>
      <c r="Z200">
        <v>4</v>
      </c>
      <c r="AA200">
        <v>12</v>
      </c>
      <c r="AB200" t="s">
        <v>119</v>
      </c>
      <c r="AC200">
        <v>0.67</v>
      </c>
      <c r="AD200">
        <v>0</v>
      </c>
      <c r="AE200" t="s">
        <v>119</v>
      </c>
      <c r="AF200" t="s">
        <v>119</v>
      </c>
      <c r="AG200">
        <v>0.63</v>
      </c>
      <c r="AH200" t="s">
        <v>1420</v>
      </c>
      <c r="AI200" t="s">
        <v>1421</v>
      </c>
      <c r="AJ200">
        <v>0.08</v>
      </c>
      <c r="AK200">
        <v>588</v>
      </c>
      <c r="AL200">
        <v>10</v>
      </c>
      <c r="AM200">
        <v>1.5E-3</v>
      </c>
      <c r="AN200">
        <v>2</v>
      </c>
      <c r="AO200">
        <v>0.72</v>
      </c>
      <c r="AP200">
        <v>0.54</v>
      </c>
      <c r="AQ200">
        <v>0.54</v>
      </c>
      <c r="AR200">
        <v>-0.82</v>
      </c>
      <c r="AS200">
        <v>4.58</v>
      </c>
      <c r="AT200">
        <v>0</v>
      </c>
      <c r="AU200">
        <v>1.1399999999999999</v>
      </c>
      <c r="AV200" t="s">
        <v>1422</v>
      </c>
      <c r="AW200">
        <v>20.86</v>
      </c>
      <c r="AX200">
        <v>16.100000000000001</v>
      </c>
      <c r="AY200">
        <v>0.86</v>
      </c>
      <c r="AZ200" t="s">
        <v>131</v>
      </c>
      <c r="BA200">
        <v>5</v>
      </c>
      <c r="BB200">
        <v>2</v>
      </c>
      <c r="BC200">
        <v>9</v>
      </c>
      <c r="BD200">
        <v>-0.71</v>
      </c>
      <c r="BE200">
        <v>0.47</v>
      </c>
      <c r="BF200">
        <v>-1.18</v>
      </c>
      <c r="BG200">
        <v>-0.06</v>
      </c>
      <c r="BH200">
        <v>0.89</v>
      </c>
      <c r="BI200">
        <v>-0.28999999999999998</v>
      </c>
      <c r="BJ200">
        <v>1.38</v>
      </c>
      <c r="BK200">
        <v>20230818</v>
      </c>
      <c r="BL200">
        <v>20210128</v>
      </c>
      <c r="BM200">
        <v>1.22</v>
      </c>
      <c r="BN200" t="s">
        <v>119</v>
      </c>
      <c r="BO200" t="s">
        <v>119</v>
      </c>
      <c r="BP200">
        <v>24.25</v>
      </c>
      <c r="BQ200">
        <v>15.07</v>
      </c>
      <c r="BR200">
        <v>0.8</v>
      </c>
      <c r="BS200">
        <v>34.57</v>
      </c>
      <c r="BT200">
        <v>14.29</v>
      </c>
      <c r="BU200">
        <v>5.22</v>
      </c>
      <c r="BV200">
        <v>1.3</v>
      </c>
      <c r="BW200">
        <v>3.98</v>
      </c>
      <c r="BX200">
        <v>5.22</v>
      </c>
      <c r="BY200">
        <v>1.99</v>
      </c>
      <c r="BZ200">
        <v>3</v>
      </c>
      <c r="CA200">
        <v>0.28999999999999998</v>
      </c>
      <c r="CB200">
        <v>8.52</v>
      </c>
      <c r="CC200">
        <v>7.79</v>
      </c>
      <c r="CD200">
        <v>6.6</v>
      </c>
      <c r="CE200">
        <v>0.31</v>
      </c>
      <c r="CF200">
        <v>0.01</v>
      </c>
      <c r="CG200">
        <v>0.31</v>
      </c>
      <c r="CH200">
        <v>0.28999999999999998</v>
      </c>
      <c r="CI200">
        <v>0.33</v>
      </c>
      <c r="CJ200">
        <v>0.27</v>
      </c>
      <c r="CK200">
        <v>4.2699999999999996</v>
      </c>
      <c r="CL200">
        <v>-0.3</v>
      </c>
      <c r="CM200">
        <v>-1.5</v>
      </c>
      <c r="CN200">
        <v>6023</v>
      </c>
      <c r="CO200">
        <v>8202</v>
      </c>
      <c r="CP200" t="s">
        <v>1423</v>
      </c>
      <c r="CQ200">
        <v>-46.98</v>
      </c>
      <c r="CR200">
        <v>-1.79</v>
      </c>
      <c r="CS200">
        <v>1.45</v>
      </c>
      <c r="CT200">
        <v>-68.42</v>
      </c>
      <c r="CU200">
        <v>2.65</v>
      </c>
      <c r="CV200">
        <v>1.46</v>
      </c>
      <c r="CW200" t="s">
        <v>599</v>
      </c>
      <c r="CX200">
        <v>11.64</v>
      </c>
      <c r="CY200">
        <v>6.97</v>
      </c>
      <c r="CZ200">
        <v>3.49</v>
      </c>
      <c r="DA200">
        <v>-0.25</v>
      </c>
      <c r="DB200">
        <v>62.13</v>
      </c>
      <c r="DC200" t="s">
        <v>1424</v>
      </c>
      <c r="DD200">
        <v>15.28</v>
      </c>
      <c r="DE200">
        <v>3.97</v>
      </c>
      <c r="DF200">
        <v>3.72</v>
      </c>
      <c r="DG200">
        <v>0.34</v>
      </c>
      <c r="DH200">
        <v>998</v>
      </c>
      <c r="DI200">
        <v>688350</v>
      </c>
      <c r="DJ200" t="s">
        <v>119</v>
      </c>
      <c r="DK200" t="s">
        <v>119</v>
      </c>
      <c r="DL200" t="s">
        <v>119</v>
      </c>
    </row>
    <row r="201" spans="1:116">
      <c r="A201" t="str">
        <f>"688357"</f>
        <v>688357</v>
      </c>
      <c r="B201" t="s">
        <v>1425</v>
      </c>
      <c r="C201">
        <v>-0.89</v>
      </c>
      <c r="D201">
        <v>50.38</v>
      </c>
      <c r="E201">
        <v>-0.45</v>
      </c>
      <c r="F201">
        <v>50.38</v>
      </c>
      <c r="G201">
        <v>50.4</v>
      </c>
      <c r="H201">
        <v>4779</v>
      </c>
      <c r="I201">
        <v>78</v>
      </c>
      <c r="J201">
        <v>-0.19</v>
      </c>
      <c r="K201">
        <v>0.56999999999999995</v>
      </c>
      <c r="L201">
        <v>50.41</v>
      </c>
      <c r="M201">
        <v>51.18</v>
      </c>
      <c r="N201">
        <v>50.26</v>
      </c>
      <c r="O201">
        <v>50.83</v>
      </c>
      <c r="P201">
        <v>27.95</v>
      </c>
      <c r="Q201">
        <v>2417.58</v>
      </c>
      <c r="R201">
        <v>1.05</v>
      </c>
      <c r="S201" t="s">
        <v>1426</v>
      </c>
      <c r="T201" t="s">
        <v>492</v>
      </c>
      <c r="U201">
        <v>1.81</v>
      </c>
      <c r="V201">
        <v>50.59</v>
      </c>
      <c r="W201">
        <v>2540</v>
      </c>
      <c r="X201">
        <v>2239</v>
      </c>
      <c r="Y201">
        <v>1.1299999999999999</v>
      </c>
      <c r="Z201">
        <v>4</v>
      </c>
      <c r="AA201">
        <v>15</v>
      </c>
      <c r="AB201" t="s">
        <v>119</v>
      </c>
      <c r="AC201">
        <v>4.54</v>
      </c>
      <c r="AD201">
        <v>0</v>
      </c>
      <c r="AE201" t="s">
        <v>119</v>
      </c>
      <c r="AF201" t="s">
        <v>119</v>
      </c>
      <c r="AG201">
        <v>0.83</v>
      </c>
      <c r="AH201" t="s">
        <v>1427</v>
      </c>
      <c r="AI201" t="s">
        <v>1427</v>
      </c>
      <c r="AJ201">
        <v>-0.99</v>
      </c>
      <c r="AK201">
        <v>559</v>
      </c>
      <c r="AL201">
        <v>9</v>
      </c>
      <c r="AM201">
        <v>1E-3</v>
      </c>
      <c r="AN201">
        <v>-1</v>
      </c>
      <c r="AO201">
        <v>1.46</v>
      </c>
      <c r="AP201">
        <v>-1.1000000000000001</v>
      </c>
      <c r="AQ201">
        <v>-11.77</v>
      </c>
      <c r="AR201">
        <v>-22.14</v>
      </c>
      <c r="AS201">
        <v>-35.82</v>
      </c>
      <c r="AT201">
        <v>2</v>
      </c>
      <c r="AU201">
        <v>0.97</v>
      </c>
      <c r="AV201" t="s">
        <v>1428</v>
      </c>
      <c r="AW201">
        <v>22.13</v>
      </c>
      <c r="AX201">
        <v>21.38</v>
      </c>
      <c r="AY201">
        <v>0.2</v>
      </c>
      <c r="AZ201" t="s">
        <v>207</v>
      </c>
      <c r="BA201">
        <v>7</v>
      </c>
      <c r="BB201">
        <v>9</v>
      </c>
      <c r="BC201">
        <v>13</v>
      </c>
      <c r="BD201">
        <v>-0.83</v>
      </c>
      <c r="BE201">
        <v>0.69</v>
      </c>
      <c r="BF201">
        <v>-1.1200000000000001</v>
      </c>
      <c r="BG201">
        <v>-0.47</v>
      </c>
      <c r="BH201">
        <v>-0.06</v>
      </c>
      <c r="BI201">
        <v>-1.56</v>
      </c>
      <c r="BJ201">
        <v>0.24</v>
      </c>
      <c r="BK201">
        <v>20230822</v>
      </c>
      <c r="BL201">
        <v>20191204</v>
      </c>
      <c r="BM201">
        <v>0.83</v>
      </c>
      <c r="BN201" t="s">
        <v>119</v>
      </c>
      <c r="BO201" t="s">
        <v>119</v>
      </c>
      <c r="BP201">
        <v>30.53</v>
      </c>
      <c r="BQ201">
        <v>16.989999999999998</v>
      </c>
      <c r="BR201" t="s">
        <v>119</v>
      </c>
      <c r="BS201">
        <v>44.35</v>
      </c>
      <c r="BT201">
        <v>18.75</v>
      </c>
      <c r="BU201">
        <v>8.5500000000000007</v>
      </c>
      <c r="BV201">
        <v>0.83</v>
      </c>
      <c r="BW201">
        <v>7.03</v>
      </c>
      <c r="BX201">
        <v>2.69</v>
      </c>
      <c r="BY201">
        <v>4.0999999999999996</v>
      </c>
      <c r="BZ201">
        <v>0.83</v>
      </c>
      <c r="CA201">
        <v>0.43</v>
      </c>
      <c r="CB201">
        <v>9.06</v>
      </c>
      <c r="CC201">
        <v>4.9800000000000004</v>
      </c>
      <c r="CD201">
        <v>3.43</v>
      </c>
      <c r="CE201">
        <v>0.88</v>
      </c>
      <c r="CF201">
        <v>0.04</v>
      </c>
      <c r="CG201">
        <v>0.88</v>
      </c>
      <c r="CH201">
        <v>0.75</v>
      </c>
      <c r="CI201">
        <v>0.75</v>
      </c>
      <c r="CJ201">
        <v>0.71</v>
      </c>
      <c r="CK201">
        <v>5.61</v>
      </c>
      <c r="CL201">
        <v>0.16</v>
      </c>
      <c r="CM201">
        <v>0.27</v>
      </c>
      <c r="CN201">
        <v>5913</v>
      </c>
      <c r="CO201">
        <v>8310</v>
      </c>
      <c r="CP201" t="s">
        <v>1429</v>
      </c>
      <c r="CQ201">
        <v>-8.14</v>
      </c>
      <c r="CR201">
        <v>23.24</v>
      </c>
      <c r="CS201">
        <v>2.66</v>
      </c>
      <c r="CT201">
        <v>258.95999999999998</v>
      </c>
      <c r="CU201">
        <v>8.42</v>
      </c>
      <c r="CV201">
        <v>1.41</v>
      </c>
      <c r="CW201" t="s">
        <v>1430</v>
      </c>
      <c r="CX201">
        <v>18.93</v>
      </c>
      <c r="CY201">
        <v>10.88</v>
      </c>
      <c r="CZ201">
        <v>6.75</v>
      </c>
      <c r="DA201">
        <v>0.19</v>
      </c>
      <c r="DB201">
        <v>55.65</v>
      </c>
      <c r="DC201" t="s">
        <v>1431</v>
      </c>
      <c r="DD201">
        <v>31.23</v>
      </c>
      <c r="DE201">
        <v>17.670000000000002</v>
      </c>
      <c r="DF201">
        <v>15.05</v>
      </c>
      <c r="DG201">
        <v>0.23</v>
      </c>
      <c r="DH201">
        <v>763</v>
      </c>
      <c r="DI201">
        <v>688357</v>
      </c>
      <c r="DJ201" t="s">
        <v>119</v>
      </c>
      <c r="DK201" t="s">
        <v>119</v>
      </c>
      <c r="DL201" t="s">
        <v>119</v>
      </c>
    </row>
    <row r="202" spans="1:116">
      <c r="A202" t="str">
        <f>"688548"</f>
        <v>688548</v>
      </c>
      <c r="B202" t="s">
        <v>1432</v>
      </c>
      <c r="C202">
        <v>0.28000000000000003</v>
      </c>
      <c r="D202">
        <v>10.91</v>
      </c>
      <c r="E202">
        <v>0.03</v>
      </c>
      <c r="F202">
        <v>10.91</v>
      </c>
      <c r="G202">
        <v>10.92</v>
      </c>
      <c r="H202">
        <v>142148</v>
      </c>
      <c r="I202">
        <v>4722</v>
      </c>
      <c r="J202">
        <v>-0.63</v>
      </c>
      <c r="K202">
        <v>5.84</v>
      </c>
      <c r="L202">
        <v>10.9</v>
      </c>
      <c r="M202">
        <v>11.2</v>
      </c>
      <c r="N202">
        <v>10.9</v>
      </c>
      <c r="O202">
        <v>10.88</v>
      </c>
      <c r="P202">
        <v>45.38</v>
      </c>
      <c r="Q202">
        <v>15704.42</v>
      </c>
      <c r="R202">
        <v>0.74</v>
      </c>
      <c r="S202" t="s">
        <v>1397</v>
      </c>
      <c r="T202" t="s">
        <v>146</v>
      </c>
      <c r="U202">
        <v>2.76</v>
      </c>
      <c r="V202">
        <v>11.05</v>
      </c>
      <c r="W202">
        <v>72625</v>
      </c>
      <c r="X202">
        <v>69523</v>
      </c>
      <c r="Y202">
        <v>1.04</v>
      </c>
      <c r="Z202">
        <v>536</v>
      </c>
      <c r="AA202">
        <v>12</v>
      </c>
      <c r="AB202" t="s">
        <v>119</v>
      </c>
      <c r="AC202">
        <v>114.88</v>
      </c>
      <c r="AD202">
        <v>0.04</v>
      </c>
      <c r="AE202" t="s">
        <v>119</v>
      </c>
      <c r="AF202" t="s">
        <v>119</v>
      </c>
      <c r="AG202">
        <v>2.4300000000000002</v>
      </c>
      <c r="AH202" t="s">
        <v>1433</v>
      </c>
      <c r="AI202" t="s">
        <v>1434</v>
      </c>
      <c r="AJ202">
        <v>0.17</v>
      </c>
      <c r="AK202">
        <v>1815</v>
      </c>
      <c r="AL202">
        <v>78</v>
      </c>
      <c r="AM202">
        <v>3.2000000000000002E-3</v>
      </c>
      <c r="AN202">
        <v>1</v>
      </c>
      <c r="AO202">
        <v>-2.42</v>
      </c>
      <c r="AP202">
        <v>-2.85</v>
      </c>
      <c r="AQ202">
        <v>-17.100000000000001</v>
      </c>
      <c r="AR202">
        <v>10.53</v>
      </c>
      <c r="AS202">
        <v>10.53</v>
      </c>
      <c r="AT202">
        <v>0</v>
      </c>
      <c r="AU202">
        <v>5.84</v>
      </c>
      <c r="AV202" t="s">
        <v>1433</v>
      </c>
      <c r="AW202">
        <v>44.18</v>
      </c>
      <c r="AX202">
        <v>60.96</v>
      </c>
      <c r="AY202">
        <v>0</v>
      </c>
      <c r="AZ202" t="s">
        <v>207</v>
      </c>
      <c r="BD202">
        <v>0.18</v>
      </c>
      <c r="BE202">
        <v>2.94</v>
      </c>
      <c r="BF202">
        <v>0.18</v>
      </c>
      <c r="BG202">
        <v>1.56</v>
      </c>
      <c r="BH202">
        <v>0.09</v>
      </c>
      <c r="BI202">
        <v>-2.59</v>
      </c>
      <c r="BJ202">
        <v>0.09</v>
      </c>
      <c r="BK202">
        <v>20230814</v>
      </c>
      <c r="BL202">
        <v>20230815</v>
      </c>
      <c r="BM202">
        <v>13.19</v>
      </c>
      <c r="BN202" t="s">
        <v>119</v>
      </c>
      <c r="BO202" t="s">
        <v>119</v>
      </c>
      <c r="BP202">
        <v>43.17</v>
      </c>
      <c r="BQ202">
        <v>24.99</v>
      </c>
      <c r="BR202">
        <v>0.19</v>
      </c>
      <c r="BS202">
        <v>41.67</v>
      </c>
      <c r="BT202">
        <v>7.1</v>
      </c>
      <c r="BU202">
        <v>17.96</v>
      </c>
      <c r="BV202">
        <v>3.88</v>
      </c>
      <c r="BW202">
        <v>8.18</v>
      </c>
      <c r="BX202">
        <v>1.18</v>
      </c>
      <c r="BY202">
        <v>1.47</v>
      </c>
      <c r="BZ202">
        <v>3.39</v>
      </c>
      <c r="CA202">
        <v>0.33</v>
      </c>
      <c r="CB202">
        <v>7.42</v>
      </c>
      <c r="CC202">
        <v>8.9600000000000009</v>
      </c>
      <c r="CD202">
        <v>5.46</v>
      </c>
      <c r="CE202">
        <v>1.93</v>
      </c>
      <c r="CF202">
        <v>0</v>
      </c>
      <c r="CG202">
        <v>1.93</v>
      </c>
      <c r="CH202">
        <v>1.58</v>
      </c>
      <c r="CI202">
        <v>1.59</v>
      </c>
      <c r="CJ202">
        <v>1.56</v>
      </c>
      <c r="CK202">
        <v>7.06</v>
      </c>
      <c r="CL202">
        <v>2.17</v>
      </c>
      <c r="CM202">
        <v>0.39</v>
      </c>
      <c r="CN202">
        <v>150863</v>
      </c>
      <c r="CO202">
        <v>1612</v>
      </c>
      <c r="CP202" t="s">
        <v>1435</v>
      </c>
      <c r="CQ202">
        <v>0</v>
      </c>
      <c r="CR202">
        <v>0</v>
      </c>
      <c r="CS202">
        <v>2.59</v>
      </c>
      <c r="CT202">
        <v>66.45</v>
      </c>
      <c r="CU202">
        <v>16.07</v>
      </c>
      <c r="CV202">
        <v>0</v>
      </c>
      <c r="CW202" t="s">
        <v>615</v>
      </c>
      <c r="CX202">
        <v>4.22</v>
      </c>
      <c r="CY202">
        <v>0.56000000000000005</v>
      </c>
      <c r="CZ202">
        <v>0.54</v>
      </c>
      <c r="DA202">
        <v>0.16</v>
      </c>
      <c r="DB202">
        <v>57.89</v>
      </c>
      <c r="DC202" t="s">
        <v>1436</v>
      </c>
      <c r="DD202">
        <v>39.08</v>
      </c>
      <c r="DE202">
        <v>21.55</v>
      </c>
      <c r="DF202">
        <v>17.670000000000002</v>
      </c>
      <c r="DG202">
        <v>0.49</v>
      </c>
      <c r="DH202">
        <v>811</v>
      </c>
      <c r="DI202">
        <v>688548</v>
      </c>
      <c r="DJ202" t="s">
        <v>119</v>
      </c>
      <c r="DK202" t="s">
        <v>119</v>
      </c>
      <c r="DL202" t="s">
        <v>119</v>
      </c>
    </row>
    <row r="203" spans="1:116">
      <c r="A203" t="str">
        <f>"688551"</f>
        <v>688551</v>
      </c>
      <c r="B203" t="s">
        <v>1437</v>
      </c>
      <c r="C203">
        <v>1.83</v>
      </c>
      <c r="D203">
        <v>52.32</v>
      </c>
      <c r="E203">
        <v>0.94</v>
      </c>
      <c r="F203">
        <v>52.32</v>
      </c>
      <c r="G203">
        <v>52.33</v>
      </c>
      <c r="H203">
        <v>4617</v>
      </c>
      <c r="I203">
        <v>16</v>
      </c>
      <c r="J203">
        <v>0.13</v>
      </c>
      <c r="K203">
        <v>0.87</v>
      </c>
      <c r="L203">
        <v>51.64</v>
      </c>
      <c r="M203">
        <v>53.47</v>
      </c>
      <c r="N203">
        <v>51.64</v>
      </c>
      <c r="O203">
        <v>51.38</v>
      </c>
      <c r="P203">
        <v>41.87</v>
      </c>
      <c r="Q203">
        <v>2433.08</v>
      </c>
      <c r="R203">
        <v>1.06</v>
      </c>
      <c r="S203" t="s">
        <v>399</v>
      </c>
      <c r="T203" t="s">
        <v>332</v>
      </c>
      <c r="U203">
        <v>3.56</v>
      </c>
      <c r="V203">
        <v>52.7</v>
      </c>
      <c r="W203">
        <v>2200</v>
      </c>
      <c r="X203">
        <v>2417</v>
      </c>
      <c r="Y203">
        <v>0.91</v>
      </c>
      <c r="Z203">
        <v>62</v>
      </c>
      <c r="AA203">
        <v>48</v>
      </c>
      <c r="AB203" t="s">
        <v>119</v>
      </c>
      <c r="AC203">
        <v>11.36</v>
      </c>
      <c r="AD203">
        <v>0.01</v>
      </c>
      <c r="AE203" t="s">
        <v>119</v>
      </c>
      <c r="AF203" t="s">
        <v>119</v>
      </c>
      <c r="AG203">
        <v>0.53</v>
      </c>
      <c r="AH203" t="s">
        <v>1438</v>
      </c>
      <c r="AI203" t="s">
        <v>355</v>
      </c>
      <c r="AJ203">
        <v>1.73</v>
      </c>
      <c r="AK203">
        <v>861</v>
      </c>
      <c r="AL203">
        <v>5</v>
      </c>
      <c r="AM203">
        <v>1E-3</v>
      </c>
      <c r="AN203">
        <v>2</v>
      </c>
      <c r="AO203">
        <v>1.9</v>
      </c>
      <c r="AP203">
        <v>1.61</v>
      </c>
      <c r="AQ203">
        <v>-15.03</v>
      </c>
      <c r="AR203">
        <v>-21.67</v>
      </c>
      <c r="AS203">
        <v>8.0299999999999994</v>
      </c>
      <c r="AT203">
        <v>1</v>
      </c>
      <c r="AU203">
        <v>1.49</v>
      </c>
      <c r="AV203" t="s">
        <v>1439</v>
      </c>
      <c r="AW203">
        <v>42.48</v>
      </c>
      <c r="AX203">
        <v>66.31</v>
      </c>
      <c r="AY203">
        <v>0.66</v>
      </c>
      <c r="AZ203" t="s">
        <v>165</v>
      </c>
      <c r="BA203">
        <v>9</v>
      </c>
      <c r="BB203">
        <v>9</v>
      </c>
      <c r="BC203">
        <v>10</v>
      </c>
      <c r="BD203">
        <v>0.51</v>
      </c>
      <c r="BE203">
        <v>4.07</v>
      </c>
      <c r="BF203">
        <v>0.51</v>
      </c>
      <c r="BG203">
        <v>2.57</v>
      </c>
      <c r="BH203">
        <v>1.32</v>
      </c>
      <c r="BI203">
        <v>-2.15</v>
      </c>
      <c r="BJ203">
        <v>1.32</v>
      </c>
      <c r="BK203">
        <v>20230826</v>
      </c>
      <c r="BL203">
        <v>20200910</v>
      </c>
      <c r="BM203">
        <v>0.8</v>
      </c>
      <c r="BN203" t="s">
        <v>119</v>
      </c>
      <c r="BO203" t="s">
        <v>119</v>
      </c>
      <c r="BP203">
        <v>13.61</v>
      </c>
      <c r="BQ203">
        <v>10.53</v>
      </c>
      <c r="BR203">
        <v>0.01</v>
      </c>
      <c r="BS203">
        <v>22.54</v>
      </c>
      <c r="BT203">
        <v>11.54</v>
      </c>
      <c r="BU203">
        <v>1.35</v>
      </c>
      <c r="BV203">
        <v>0.22</v>
      </c>
      <c r="BW203">
        <v>2.94</v>
      </c>
      <c r="BX203">
        <v>6.58</v>
      </c>
      <c r="BY203">
        <v>1.98</v>
      </c>
      <c r="BZ203">
        <v>1.93</v>
      </c>
      <c r="CA203">
        <v>0.67</v>
      </c>
      <c r="CB203">
        <v>7.69</v>
      </c>
      <c r="CC203">
        <v>2.2000000000000002</v>
      </c>
      <c r="CD203">
        <v>0.98</v>
      </c>
      <c r="CE203">
        <v>0.53</v>
      </c>
      <c r="CF203">
        <v>0.03</v>
      </c>
      <c r="CG203">
        <v>0.53</v>
      </c>
      <c r="CH203">
        <v>0.5</v>
      </c>
      <c r="CI203">
        <v>0.5</v>
      </c>
      <c r="CJ203">
        <v>0.45</v>
      </c>
      <c r="CK203">
        <v>1.79</v>
      </c>
      <c r="CL203">
        <v>-0.05</v>
      </c>
      <c r="CM203">
        <v>1</v>
      </c>
      <c r="CN203">
        <v>3618</v>
      </c>
      <c r="CO203">
        <v>8568</v>
      </c>
      <c r="CP203" t="s">
        <v>1440</v>
      </c>
      <c r="CQ203">
        <v>228.81</v>
      </c>
      <c r="CR203">
        <v>43.46</v>
      </c>
      <c r="CS203">
        <v>3.99</v>
      </c>
      <c r="CT203">
        <v>-773.61</v>
      </c>
      <c r="CU203">
        <v>19.11</v>
      </c>
      <c r="CV203">
        <v>0.72</v>
      </c>
      <c r="CW203" t="s">
        <v>920</v>
      </c>
      <c r="CX203">
        <v>13.12</v>
      </c>
      <c r="CY203">
        <v>9.58</v>
      </c>
      <c r="CZ203">
        <v>2.23</v>
      </c>
      <c r="DA203">
        <v>-7.0000000000000007E-2</v>
      </c>
      <c r="DB203">
        <v>77.41</v>
      </c>
      <c r="DC203" t="s">
        <v>1441</v>
      </c>
      <c r="DD203">
        <v>55.31</v>
      </c>
      <c r="DE203">
        <v>24.11</v>
      </c>
      <c r="DF203">
        <v>22.53</v>
      </c>
      <c r="DG203">
        <v>0.39</v>
      </c>
      <c r="DH203">
        <v>618</v>
      </c>
      <c r="DI203">
        <v>688551</v>
      </c>
      <c r="DJ203" t="s">
        <v>119</v>
      </c>
      <c r="DK203" t="s">
        <v>119</v>
      </c>
      <c r="DL203" t="s">
        <v>119</v>
      </c>
    </row>
    <row r="204" spans="1:116">
      <c r="A204" t="str">
        <f>"688598"</f>
        <v>688598</v>
      </c>
      <c r="B204" t="s">
        <v>1442</v>
      </c>
      <c r="C204">
        <v>-0.38</v>
      </c>
      <c r="D204">
        <v>79.459999999999994</v>
      </c>
      <c r="E204">
        <v>-0.3</v>
      </c>
      <c r="F204">
        <v>79.459999999999994</v>
      </c>
      <c r="G204">
        <v>79.5</v>
      </c>
      <c r="H204">
        <v>20538</v>
      </c>
      <c r="I204">
        <v>240</v>
      </c>
      <c r="J204">
        <v>-0.09</v>
      </c>
      <c r="K204">
        <v>1.48</v>
      </c>
      <c r="L204">
        <v>80</v>
      </c>
      <c r="M204">
        <v>80.760000000000005</v>
      </c>
      <c r="N204">
        <v>79</v>
      </c>
      <c r="O204">
        <v>79.760000000000005</v>
      </c>
      <c r="P204">
        <v>19.54</v>
      </c>
      <c r="Q204">
        <v>16375.25</v>
      </c>
      <c r="R204">
        <v>1.1100000000000001</v>
      </c>
      <c r="S204" t="s">
        <v>1443</v>
      </c>
      <c r="T204" t="s">
        <v>525</v>
      </c>
      <c r="U204">
        <v>2.21</v>
      </c>
      <c r="V204">
        <v>79.73</v>
      </c>
      <c r="W204">
        <v>13062</v>
      </c>
      <c r="X204">
        <v>7476</v>
      </c>
      <c r="Y204">
        <v>1.75</v>
      </c>
      <c r="Z204">
        <v>1</v>
      </c>
      <c r="AA204">
        <v>7</v>
      </c>
      <c r="AB204" t="s">
        <v>119</v>
      </c>
      <c r="AC204">
        <v>25.32</v>
      </c>
      <c r="AD204">
        <v>0</v>
      </c>
      <c r="AE204" t="s">
        <v>119</v>
      </c>
      <c r="AF204" t="s">
        <v>119</v>
      </c>
      <c r="AG204">
        <v>1.39</v>
      </c>
      <c r="AH204" t="s">
        <v>1444</v>
      </c>
      <c r="AI204" t="s">
        <v>1444</v>
      </c>
      <c r="AJ204">
        <v>-0.48</v>
      </c>
      <c r="AK204">
        <v>1970</v>
      </c>
      <c r="AL204">
        <v>10</v>
      </c>
      <c r="AM204">
        <v>6.9999999999999999E-4</v>
      </c>
      <c r="AN204">
        <v>-1</v>
      </c>
      <c r="AO204">
        <v>6.12</v>
      </c>
      <c r="AP204">
        <v>3.61</v>
      </c>
      <c r="AQ204">
        <v>-4.67</v>
      </c>
      <c r="AR204">
        <v>-30.6</v>
      </c>
      <c r="AS204">
        <v>-46.36</v>
      </c>
      <c r="AT204">
        <v>0</v>
      </c>
      <c r="AU204">
        <v>1.66</v>
      </c>
      <c r="AV204" t="s">
        <v>1445</v>
      </c>
      <c r="AW204">
        <v>23.82</v>
      </c>
      <c r="AX204">
        <v>20.149999999999999</v>
      </c>
      <c r="AY204">
        <v>1.08</v>
      </c>
      <c r="AZ204" t="s">
        <v>522</v>
      </c>
      <c r="BA204">
        <v>9</v>
      </c>
      <c r="BB204">
        <v>9</v>
      </c>
      <c r="BC204">
        <v>13</v>
      </c>
      <c r="BD204">
        <v>0.3</v>
      </c>
      <c r="BE204">
        <v>1.25</v>
      </c>
      <c r="BF204">
        <v>-0.95</v>
      </c>
      <c r="BG204">
        <v>-0.04</v>
      </c>
      <c r="BH204">
        <v>-0.68</v>
      </c>
      <c r="BI204">
        <v>-1.61</v>
      </c>
      <c r="BJ204">
        <v>0.57999999999999996</v>
      </c>
      <c r="BK204">
        <v>20230815</v>
      </c>
      <c r="BL204">
        <v>20200518</v>
      </c>
      <c r="BM204">
        <v>1.39</v>
      </c>
      <c r="BN204" t="s">
        <v>119</v>
      </c>
      <c r="BO204" t="s">
        <v>119</v>
      </c>
      <c r="BP204">
        <v>72.209999999999994</v>
      </c>
      <c r="BQ204">
        <v>62.66</v>
      </c>
      <c r="BR204">
        <v>0.05</v>
      </c>
      <c r="BS204">
        <v>13.16</v>
      </c>
      <c r="BT204">
        <v>39.26</v>
      </c>
      <c r="BU204">
        <v>11.77</v>
      </c>
      <c r="BV204">
        <v>2.44</v>
      </c>
      <c r="BW204">
        <v>5.15</v>
      </c>
      <c r="BX204">
        <v>2.4900000000000002</v>
      </c>
      <c r="BY204">
        <v>1.67</v>
      </c>
      <c r="BZ204">
        <v>4.83</v>
      </c>
      <c r="CA204">
        <v>7.0000000000000007E-2</v>
      </c>
      <c r="CB204">
        <v>46.41</v>
      </c>
      <c r="CC204">
        <v>6.07</v>
      </c>
      <c r="CD204">
        <v>3.85</v>
      </c>
      <c r="CE204">
        <v>2.88</v>
      </c>
      <c r="CF204">
        <v>0.26</v>
      </c>
      <c r="CG204">
        <v>3.22</v>
      </c>
      <c r="CH204">
        <v>2.83</v>
      </c>
      <c r="CI204">
        <v>2.83</v>
      </c>
      <c r="CJ204">
        <v>0.6</v>
      </c>
      <c r="CK204">
        <v>13.84</v>
      </c>
      <c r="CL204">
        <v>2.31</v>
      </c>
      <c r="CM204">
        <v>-0.44</v>
      </c>
      <c r="CN204">
        <v>9044</v>
      </c>
      <c r="CO204">
        <v>13655</v>
      </c>
      <c r="CP204" t="s">
        <v>1446</v>
      </c>
      <c r="CQ204">
        <v>-23.07</v>
      </c>
      <c r="CR204">
        <v>-28.34</v>
      </c>
      <c r="CS204">
        <v>1.77</v>
      </c>
      <c r="CT204">
        <v>47.97</v>
      </c>
      <c r="CU204">
        <v>18.239999999999998</v>
      </c>
      <c r="CV204">
        <v>0.21</v>
      </c>
      <c r="CW204" t="s">
        <v>1447</v>
      </c>
      <c r="CX204">
        <v>45</v>
      </c>
      <c r="CY204">
        <v>33.33</v>
      </c>
      <c r="CZ204">
        <v>9.94</v>
      </c>
      <c r="DA204">
        <v>1.66</v>
      </c>
      <c r="DB204">
        <v>86.77</v>
      </c>
      <c r="DC204" t="s">
        <v>1448</v>
      </c>
      <c r="DD204">
        <v>36.53</v>
      </c>
      <c r="DE204">
        <v>47.45</v>
      </c>
      <c r="DF204">
        <v>46.73</v>
      </c>
      <c r="DG204">
        <v>0.8</v>
      </c>
      <c r="DH204">
        <v>667</v>
      </c>
      <c r="DI204">
        <v>688598</v>
      </c>
      <c r="DJ204" t="s">
        <v>119</v>
      </c>
      <c r="DK204" t="s">
        <v>119</v>
      </c>
      <c r="DL204" t="s">
        <v>119</v>
      </c>
    </row>
    <row r="205" spans="1:116">
      <c r="A205" t="str">
        <f>"688599"</f>
        <v>688599</v>
      </c>
      <c r="B205" t="s">
        <v>1449</v>
      </c>
      <c r="C205">
        <v>0.79</v>
      </c>
      <c r="D205">
        <v>30.57</v>
      </c>
      <c r="E205">
        <v>0.24</v>
      </c>
      <c r="F205">
        <v>30.57</v>
      </c>
      <c r="G205">
        <v>30.58</v>
      </c>
      <c r="H205">
        <v>114675</v>
      </c>
      <c r="I205">
        <v>1639</v>
      </c>
      <c r="J205">
        <v>-0.19</v>
      </c>
      <c r="K205">
        <v>0.53</v>
      </c>
      <c r="L205">
        <v>30.31</v>
      </c>
      <c r="M205">
        <v>30.83</v>
      </c>
      <c r="N205">
        <v>30.3</v>
      </c>
      <c r="O205">
        <v>30.33</v>
      </c>
      <c r="P205">
        <v>9.3800000000000008</v>
      </c>
      <c r="Q205">
        <v>35007.24</v>
      </c>
      <c r="R205">
        <v>0.89</v>
      </c>
      <c r="S205" t="s">
        <v>1450</v>
      </c>
      <c r="T205" t="s">
        <v>154</v>
      </c>
      <c r="U205">
        <v>1.75</v>
      </c>
      <c r="V205">
        <v>30.53</v>
      </c>
      <c r="W205">
        <v>57905</v>
      </c>
      <c r="X205">
        <v>56770</v>
      </c>
      <c r="Y205">
        <v>1.02</v>
      </c>
      <c r="Z205">
        <v>410</v>
      </c>
      <c r="AA205">
        <v>142</v>
      </c>
      <c r="AB205" t="s">
        <v>119</v>
      </c>
      <c r="AC205">
        <v>186.01</v>
      </c>
      <c r="AD205">
        <v>0.01</v>
      </c>
      <c r="AE205" t="s">
        <v>119</v>
      </c>
      <c r="AF205" t="s">
        <v>119</v>
      </c>
      <c r="AG205">
        <v>21.74</v>
      </c>
      <c r="AH205" t="s">
        <v>1451</v>
      </c>
      <c r="AI205" t="s">
        <v>1451</v>
      </c>
      <c r="AJ205">
        <v>0.69</v>
      </c>
      <c r="AK205">
        <v>3381</v>
      </c>
      <c r="AL205">
        <v>34</v>
      </c>
      <c r="AM205">
        <v>2.0000000000000001E-4</v>
      </c>
      <c r="AN205">
        <v>2</v>
      </c>
      <c r="AO205">
        <v>3.02</v>
      </c>
      <c r="AP205">
        <v>2.92</v>
      </c>
      <c r="AQ205">
        <v>-10.029999999999999</v>
      </c>
      <c r="AR205">
        <v>-20.100000000000001</v>
      </c>
      <c r="AS205">
        <v>-51.69</v>
      </c>
      <c r="AT205">
        <v>0</v>
      </c>
      <c r="AU205">
        <v>1.06</v>
      </c>
      <c r="AV205" t="s">
        <v>1452</v>
      </c>
      <c r="AW205">
        <v>11.08</v>
      </c>
      <c r="AX205">
        <v>17.91</v>
      </c>
      <c r="AY205">
        <v>1.43</v>
      </c>
      <c r="AZ205" t="s">
        <v>207</v>
      </c>
      <c r="BA205">
        <v>13</v>
      </c>
      <c r="BB205">
        <v>13</v>
      </c>
      <c r="BC205">
        <v>9</v>
      </c>
      <c r="BD205">
        <v>-7.0000000000000007E-2</v>
      </c>
      <c r="BE205">
        <v>1.65</v>
      </c>
      <c r="BF205">
        <v>-0.1</v>
      </c>
      <c r="BG205">
        <v>0.66</v>
      </c>
      <c r="BH205">
        <v>0.86</v>
      </c>
      <c r="BI205">
        <v>-0.84</v>
      </c>
      <c r="BJ205">
        <v>0.89</v>
      </c>
      <c r="BK205">
        <v>20230830</v>
      </c>
      <c r="BL205">
        <v>20200610</v>
      </c>
      <c r="BM205">
        <v>21.74</v>
      </c>
      <c r="BN205" t="s">
        <v>119</v>
      </c>
      <c r="BO205" t="s">
        <v>119</v>
      </c>
      <c r="BP205">
        <v>1171.7</v>
      </c>
      <c r="BQ205">
        <v>299.91000000000003</v>
      </c>
      <c r="BR205">
        <v>48.2</v>
      </c>
      <c r="BS205">
        <v>70.290000000000006</v>
      </c>
      <c r="BT205">
        <v>820.45</v>
      </c>
      <c r="BU205">
        <v>164.35</v>
      </c>
      <c r="BV205">
        <v>29.71</v>
      </c>
      <c r="BW205">
        <v>647.78</v>
      </c>
      <c r="BX205">
        <v>251.18</v>
      </c>
      <c r="BY205">
        <v>263.83999999999997</v>
      </c>
      <c r="BZ205">
        <v>171.24</v>
      </c>
      <c r="CA205">
        <v>61.34</v>
      </c>
      <c r="CB205">
        <v>177.98</v>
      </c>
      <c r="CC205">
        <v>493.84</v>
      </c>
      <c r="CD205">
        <v>410.28</v>
      </c>
      <c r="CE205">
        <v>47.06</v>
      </c>
      <c r="CF205">
        <v>9.7799999999999994</v>
      </c>
      <c r="CG205">
        <v>43.61</v>
      </c>
      <c r="CH205">
        <v>37.86</v>
      </c>
      <c r="CI205">
        <v>35.4</v>
      </c>
      <c r="CJ205">
        <v>37.119999999999997</v>
      </c>
      <c r="CK205">
        <v>89.54</v>
      </c>
      <c r="CL205">
        <v>28.05</v>
      </c>
      <c r="CM205">
        <v>41.11</v>
      </c>
      <c r="CN205">
        <v>43022</v>
      </c>
      <c r="CO205">
        <v>25113</v>
      </c>
      <c r="CP205" t="s">
        <v>1453</v>
      </c>
      <c r="CQ205">
        <v>178.88</v>
      </c>
      <c r="CR205">
        <v>38.21</v>
      </c>
      <c r="CS205">
        <v>2.2599999999999998</v>
      </c>
      <c r="CT205">
        <v>23.69</v>
      </c>
      <c r="CU205">
        <v>1.35</v>
      </c>
      <c r="CV205">
        <v>1.58</v>
      </c>
      <c r="CW205" t="s">
        <v>1454</v>
      </c>
      <c r="CX205">
        <v>13.51</v>
      </c>
      <c r="CY205">
        <v>8.19</v>
      </c>
      <c r="CZ205">
        <v>4.12</v>
      </c>
      <c r="DA205">
        <v>1.29</v>
      </c>
      <c r="DB205">
        <v>25.6</v>
      </c>
      <c r="DC205" t="s">
        <v>1455</v>
      </c>
      <c r="DD205">
        <v>16.920000000000002</v>
      </c>
      <c r="DE205">
        <v>9.5299999999999994</v>
      </c>
      <c r="DF205">
        <v>7.67</v>
      </c>
      <c r="DG205">
        <v>8.18</v>
      </c>
      <c r="DH205">
        <v>31897</v>
      </c>
      <c r="DI205">
        <v>688599</v>
      </c>
      <c r="DJ205" t="s">
        <v>119</v>
      </c>
      <c r="DK205" t="s">
        <v>119</v>
      </c>
      <c r="DL205" t="s">
        <v>119</v>
      </c>
    </row>
    <row r="206" spans="1:116">
      <c r="A206" t="str">
        <f>"688600"</f>
        <v>688600</v>
      </c>
      <c r="B206" t="s">
        <v>1456</v>
      </c>
      <c r="C206">
        <v>0.68</v>
      </c>
      <c r="D206">
        <v>19.28</v>
      </c>
      <c r="E206">
        <v>0.13</v>
      </c>
      <c r="F206">
        <v>19.28</v>
      </c>
      <c r="G206">
        <v>19.29</v>
      </c>
      <c r="H206">
        <v>6361</v>
      </c>
      <c r="I206">
        <v>92</v>
      </c>
      <c r="J206">
        <v>0.05</v>
      </c>
      <c r="K206">
        <v>0.47</v>
      </c>
      <c r="L206">
        <v>19.23</v>
      </c>
      <c r="M206">
        <v>19.489999999999998</v>
      </c>
      <c r="N206">
        <v>19</v>
      </c>
      <c r="O206">
        <v>19.149999999999999</v>
      </c>
      <c r="P206">
        <v>119.21</v>
      </c>
      <c r="Q206">
        <v>1224.82</v>
      </c>
      <c r="R206">
        <v>0.61</v>
      </c>
      <c r="S206" t="s">
        <v>632</v>
      </c>
      <c r="T206" t="s">
        <v>332</v>
      </c>
      <c r="U206">
        <v>2.56</v>
      </c>
      <c r="V206">
        <v>19.25</v>
      </c>
      <c r="W206">
        <v>2607</v>
      </c>
      <c r="X206">
        <v>3754</v>
      </c>
      <c r="Y206">
        <v>0.69</v>
      </c>
      <c r="Z206">
        <v>23</v>
      </c>
      <c r="AA206">
        <v>121</v>
      </c>
      <c r="AB206" t="s">
        <v>119</v>
      </c>
      <c r="AC206">
        <v>0.38</v>
      </c>
      <c r="AD206">
        <v>0</v>
      </c>
      <c r="AE206" t="s">
        <v>119</v>
      </c>
      <c r="AF206" t="s">
        <v>119</v>
      </c>
      <c r="AG206">
        <v>1.34</v>
      </c>
      <c r="AH206" t="s">
        <v>1457</v>
      </c>
      <c r="AI206" t="s">
        <v>1457</v>
      </c>
      <c r="AJ206">
        <v>0.57999999999999996</v>
      </c>
      <c r="AK206">
        <v>881</v>
      </c>
      <c r="AL206">
        <v>7</v>
      </c>
      <c r="AM206">
        <v>5.0000000000000001E-4</v>
      </c>
      <c r="AN206">
        <v>1</v>
      </c>
      <c r="AO206">
        <v>-0.26</v>
      </c>
      <c r="AP206">
        <v>1.85</v>
      </c>
      <c r="AQ206">
        <v>-3.02</v>
      </c>
      <c r="AR206">
        <v>-21.94</v>
      </c>
      <c r="AS206">
        <v>-22.2</v>
      </c>
      <c r="AT206">
        <v>0</v>
      </c>
      <c r="AU206">
        <v>0.88</v>
      </c>
      <c r="AV206" t="s">
        <v>1458</v>
      </c>
      <c r="AW206">
        <v>49.08</v>
      </c>
      <c r="AX206">
        <v>53.75</v>
      </c>
      <c r="AY206">
        <v>0.7</v>
      </c>
      <c r="AZ206" t="s">
        <v>247</v>
      </c>
      <c r="BA206">
        <v>13</v>
      </c>
      <c r="BB206">
        <v>9</v>
      </c>
      <c r="BC206">
        <v>4</v>
      </c>
      <c r="BD206">
        <v>0.42</v>
      </c>
      <c r="BE206">
        <v>1.78</v>
      </c>
      <c r="BF206">
        <v>-0.78</v>
      </c>
      <c r="BG206">
        <v>0.52</v>
      </c>
      <c r="BH206">
        <v>0.26</v>
      </c>
      <c r="BI206">
        <v>-1.08</v>
      </c>
      <c r="BJ206">
        <v>1.47</v>
      </c>
      <c r="BK206">
        <v>20230826</v>
      </c>
      <c r="BL206">
        <v>20200703</v>
      </c>
      <c r="BM206">
        <v>1.34</v>
      </c>
      <c r="BN206" t="s">
        <v>119</v>
      </c>
      <c r="BO206" t="s">
        <v>119</v>
      </c>
      <c r="BP206">
        <v>13.43</v>
      </c>
      <c r="BQ206">
        <v>8.73</v>
      </c>
      <c r="BR206" t="s">
        <v>119</v>
      </c>
      <c r="BS206">
        <v>35.01</v>
      </c>
      <c r="BT206">
        <v>10.83</v>
      </c>
      <c r="BU206">
        <v>1.03</v>
      </c>
      <c r="BV206">
        <v>0.21</v>
      </c>
      <c r="BW206">
        <v>4.66</v>
      </c>
      <c r="BX206">
        <v>0.9</v>
      </c>
      <c r="BY206">
        <v>3.36</v>
      </c>
      <c r="BZ206">
        <v>1.52</v>
      </c>
      <c r="CA206">
        <v>1.89</v>
      </c>
      <c r="CB206">
        <v>4.71</v>
      </c>
      <c r="CC206">
        <v>3.1</v>
      </c>
      <c r="CD206">
        <v>1.56</v>
      </c>
      <c r="CE206">
        <v>-0.01</v>
      </c>
      <c r="CF206">
        <v>0.04</v>
      </c>
      <c r="CG206">
        <v>0</v>
      </c>
      <c r="CH206">
        <v>0.11</v>
      </c>
      <c r="CI206">
        <v>0.11</v>
      </c>
      <c r="CJ206">
        <v>0.04</v>
      </c>
      <c r="CK206">
        <v>2.27</v>
      </c>
      <c r="CL206">
        <v>0.38</v>
      </c>
      <c r="CM206">
        <v>0.06</v>
      </c>
      <c r="CN206">
        <v>5276</v>
      </c>
      <c r="CO206">
        <v>13656</v>
      </c>
      <c r="CP206" t="s">
        <v>1459</v>
      </c>
      <c r="CQ206">
        <v>72.16</v>
      </c>
      <c r="CR206">
        <v>15.17</v>
      </c>
      <c r="CS206">
        <v>2.96</v>
      </c>
      <c r="CT206">
        <v>68.14</v>
      </c>
      <c r="CU206">
        <v>8.34</v>
      </c>
      <c r="CV206">
        <v>1.04</v>
      </c>
      <c r="CW206" t="s">
        <v>940</v>
      </c>
      <c r="CX206">
        <v>6.5</v>
      </c>
      <c r="CY206">
        <v>3.51</v>
      </c>
      <c r="CZ206">
        <v>1.69</v>
      </c>
      <c r="DA206">
        <v>0.28000000000000003</v>
      </c>
      <c r="DB206">
        <v>64.989999999999995</v>
      </c>
      <c r="DC206" t="s">
        <v>1460</v>
      </c>
      <c r="DD206">
        <v>49.87</v>
      </c>
      <c r="DE206">
        <v>-0.25</v>
      </c>
      <c r="DF206">
        <v>3.5</v>
      </c>
      <c r="DG206">
        <v>0.74</v>
      </c>
      <c r="DH206">
        <v>1273</v>
      </c>
      <c r="DI206">
        <v>688600</v>
      </c>
      <c r="DJ206" t="s">
        <v>119</v>
      </c>
      <c r="DK206" t="s">
        <v>119</v>
      </c>
      <c r="DL206" t="s">
        <v>119</v>
      </c>
    </row>
    <row r="207" spans="1:116">
      <c r="A207" t="str">
        <f>"688737"</f>
        <v>688737</v>
      </c>
      <c r="B207" t="s">
        <v>1461</v>
      </c>
      <c r="C207">
        <v>0.99</v>
      </c>
      <c r="D207">
        <v>30.7</v>
      </c>
      <c r="E207">
        <v>0.3</v>
      </c>
      <c r="F207">
        <v>30.7</v>
      </c>
      <c r="G207">
        <v>30.71</v>
      </c>
      <c r="H207">
        <v>13390</v>
      </c>
      <c r="I207">
        <v>241</v>
      </c>
      <c r="J207">
        <v>-0.15</v>
      </c>
      <c r="K207">
        <v>2.0099999999999998</v>
      </c>
      <c r="L207">
        <v>30.69</v>
      </c>
      <c r="M207">
        <v>30.88</v>
      </c>
      <c r="N207">
        <v>30.39</v>
      </c>
      <c r="O207">
        <v>30.4</v>
      </c>
      <c r="P207">
        <v>89.57</v>
      </c>
      <c r="Q207">
        <v>4105.74</v>
      </c>
      <c r="R207">
        <v>0.99</v>
      </c>
      <c r="S207" t="s">
        <v>153</v>
      </c>
      <c r="T207" t="s">
        <v>446</v>
      </c>
      <c r="U207">
        <v>1.61</v>
      </c>
      <c r="V207">
        <v>30.66</v>
      </c>
      <c r="W207">
        <v>6415</v>
      </c>
      <c r="X207">
        <v>6975</v>
      </c>
      <c r="Y207">
        <v>0.92</v>
      </c>
      <c r="Z207">
        <v>21</v>
      </c>
      <c r="AA207">
        <v>15</v>
      </c>
      <c r="AB207" t="s">
        <v>119</v>
      </c>
      <c r="AC207">
        <v>11.1</v>
      </c>
      <c r="AD207">
        <v>0.01</v>
      </c>
      <c r="AE207" t="s">
        <v>119</v>
      </c>
      <c r="AF207" t="s">
        <v>119</v>
      </c>
      <c r="AG207">
        <v>0.67</v>
      </c>
      <c r="AH207" t="s">
        <v>1462</v>
      </c>
      <c r="AI207" t="s">
        <v>1463</v>
      </c>
      <c r="AJ207">
        <v>0.89</v>
      </c>
      <c r="AK207">
        <v>1158</v>
      </c>
      <c r="AL207">
        <v>12</v>
      </c>
      <c r="AM207">
        <v>1.6999999999999999E-3</v>
      </c>
      <c r="AN207">
        <v>5</v>
      </c>
      <c r="AO207">
        <v>2.15</v>
      </c>
      <c r="AP207">
        <v>6.78</v>
      </c>
      <c r="AQ207">
        <v>9.18</v>
      </c>
      <c r="AR207">
        <v>-1.1499999999999999</v>
      </c>
      <c r="AS207">
        <v>13.66</v>
      </c>
      <c r="AT207">
        <v>0</v>
      </c>
      <c r="AU207">
        <v>2.27</v>
      </c>
      <c r="AV207" t="s">
        <v>1464</v>
      </c>
      <c r="AW207" t="s">
        <v>119</v>
      </c>
      <c r="AX207" t="s">
        <v>119</v>
      </c>
      <c r="AY207">
        <v>0.98</v>
      </c>
      <c r="AZ207" t="s">
        <v>207</v>
      </c>
      <c r="BA207">
        <v>3</v>
      </c>
      <c r="BB207">
        <v>5</v>
      </c>
      <c r="BC207">
        <v>14</v>
      </c>
      <c r="BD207">
        <v>0.95</v>
      </c>
      <c r="BE207">
        <v>1.58</v>
      </c>
      <c r="BF207">
        <v>-0.03</v>
      </c>
      <c r="BG207">
        <v>0.86</v>
      </c>
      <c r="BH207">
        <v>0.03</v>
      </c>
      <c r="BI207">
        <v>-0.57999999999999996</v>
      </c>
      <c r="BJ207">
        <v>1.02</v>
      </c>
      <c r="BK207">
        <v>20230825</v>
      </c>
      <c r="BL207">
        <v>20211022</v>
      </c>
      <c r="BM207">
        <v>1.2</v>
      </c>
      <c r="BN207" t="s">
        <v>119</v>
      </c>
      <c r="BO207" t="s">
        <v>119</v>
      </c>
      <c r="BP207">
        <v>24.02</v>
      </c>
      <c r="BQ207">
        <v>18.64</v>
      </c>
      <c r="BR207">
        <v>0.06</v>
      </c>
      <c r="BS207">
        <v>22.16</v>
      </c>
      <c r="BT207">
        <v>17.43</v>
      </c>
      <c r="BU207">
        <v>1.83</v>
      </c>
      <c r="BV207">
        <v>0.83</v>
      </c>
      <c r="BW207">
        <v>4.63</v>
      </c>
      <c r="BX207">
        <v>4.38</v>
      </c>
      <c r="BY207">
        <v>3.31</v>
      </c>
      <c r="BZ207">
        <v>4.95</v>
      </c>
      <c r="CA207">
        <v>0.05</v>
      </c>
      <c r="CB207">
        <v>16.87</v>
      </c>
      <c r="CC207">
        <v>6.85</v>
      </c>
      <c r="CD207">
        <v>6.04</v>
      </c>
      <c r="CE207">
        <v>0.14000000000000001</v>
      </c>
      <c r="CF207">
        <v>0.05</v>
      </c>
      <c r="CG207">
        <v>0.18</v>
      </c>
      <c r="CH207">
        <v>0.2</v>
      </c>
      <c r="CI207">
        <v>0.21</v>
      </c>
      <c r="CJ207">
        <v>7.0000000000000007E-2</v>
      </c>
      <c r="CK207">
        <v>0.9</v>
      </c>
      <c r="CL207">
        <v>-2.56</v>
      </c>
      <c r="CM207">
        <v>-0.73</v>
      </c>
      <c r="CN207">
        <v>8480</v>
      </c>
      <c r="CO207">
        <v>6949</v>
      </c>
      <c r="CP207" t="s">
        <v>1465</v>
      </c>
      <c r="CQ207">
        <v>162.69999999999999</v>
      </c>
      <c r="CR207">
        <v>251.68</v>
      </c>
      <c r="CS207">
        <v>1.98</v>
      </c>
      <c r="CT207">
        <v>-14.44</v>
      </c>
      <c r="CU207">
        <v>5.39</v>
      </c>
      <c r="CV207">
        <v>0</v>
      </c>
      <c r="CW207" t="s">
        <v>150</v>
      </c>
      <c r="CX207">
        <v>15.5</v>
      </c>
      <c r="CY207">
        <v>14.03</v>
      </c>
      <c r="CZ207">
        <v>0.75</v>
      </c>
      <c r="DA207">
        <v>-2.13</v>
      </c>
      <c r="DB207">
        <v>77.599999999999994</v>
      </c>
      <c r="DC207" t="s">
        <v>1244</v>
      </c>
      <c r="DD207">
        <v>11.76</v>
      </c>
      <c r="DE207">
        <v>1.98</v>
      </c>
      <c r="DF207">
        <v>2.95</v>
      </c>
      <c r="DG207">
        <v>0.35</v>
      </c>
      <c r="DH207">
        <v>544</v>
      </c>
      <c r="DI207">
        <v>688737</v>
      </c>
      <c r="DJ207" t="s">
        <v>119</v>
      </c>
      <c r="DK207" t="s">
        <v>119</v>
      </c>
      <c r="DL207" t="s">
        <v>119</v>
      </c>
    </row>
    <row r="208" spans="1:116">
      <c r="A208" t="str">
        <f>"688778"</f>
        <v>688778</v>
      </c>
      <c r="B208" t="s">
        <v>1466</v>
      </c>
      <c r="C208">
        <v>7.0000000000000007E-2</v>
      </c>
      <c r="D208">
        <v>43.13</v>
      </c>
      <c r="E208">
        <v>0.03</v>
      </c>
      <c r="F208">
        <v>43.13</v>
      </c>
      <c r="G208">
        <v>43.15</v>
      </c>
      <c r="H208">
        <v>6857</v>
      </c>
      <c r="I208">
        <v>91</v>
      </c>
      <c r="J208">
        <v>-0.04</v>
      </c>
      <c r="K208">
        <v>0.51</v>
      </c>
      <c r="L208">
        <v>43.32</v>
      </c>
      <c r="M208">
        <v>43.71</v>
      </c>
      <c r="N208">
        <v>42.84</v>
      </c>
      <c r="O208">
        <v>43.1</v>
      </c>
      <c r="P208">
        <v>35.630000000000003</v>
      </c>
      <c r="Q208">
        <v>2961.99</v>
      </c>
      <c r="R208">
        <v>0.8</v>
      </c>
      <c r="S208" t="s">
        <v>1373</v>
      </c>
      <c r="T208" t="s">
        <v>559</v>
      </c>
      <c r="U208">
        <v>2.02</v>
      </c>
      <c r="V208">
        <v>43.2</v>
      </c>
      <c r="W208">
        <v>3665</v>
      </c>
      <c r="X208">
        <v>3192</v>
      </c>
      <c r="Y208">
        <v>1.1499999999999999</v>
      </c>
      <c r="Z208">
        <v>170</v>
      </c>
      <c r="AA208">
        <v>32</v>
      </c>
      <c r="AB208" t="s">
        <v>119</v>
      </c>
      <c r="AC208">
        <v>6.93</v>
      </c>
      <c r="AD208">
        <v>0</v>
      </c>
      <c r="AE208" t="s">
        <v>119</v>
      </c>
      <c r="AF208" t="s">
        <v>119</v>
      </c>
      <c r="AG208">
        <v>1.36</v>
      </c>
      <c r="AH208" t="s">
        <v>1467</v>
      </c>
      <c r="AI208" t="s">
        <v>1468</v>
      </c>
      <c r="AJ208">
        <v>-0.03</v>
      </c>
      <c r="AK208">
        <v>808</v>
      </c>
      <c r="AL208">
        <v>8</v>
      </c>
      <c r="AM208">
        <v>5.9999999999999995E-4</v>
      </c>
      <c r="AN208">
        <v>3</v>
      </c>
      <c r="AO208">
        <v>0.37</v>
      </c>
      <c r="AP208">
        <v>3.18</v>
      </c>
      <c r="AQ208">
        <v>6.07</v>
      </c>
      <c r="AR208">
        <v>-9.83</v>
      </c>
      <c r="AS208">
        <v>-21.77</v>
      </c>
      <c r="AT208">
        <v>0</v>
      </c>
      <c r="AU208">
        <v>0.51</v>
      </c>
      <c r="AV208" t="s">
        <v>1467</v>
      </c>
      <c r="AW208">
        <v>21.97</v>
      </c>
      <c r="AX208">
        <v>16.18</v>
      </c>
      <c r="AY208">
        <v>1.21</v>
      </c>
      <c r="AZ208" t="s">
        <v>442</v>
      </c>
      <c r="BA208">
        <v>2</v>
      </c>
      <c r="BB208">
        <v>9</v>
      </c>
      <c r="BC208">
        <v>11</v>
      </c>
      <c r="BD208">
        <v>0.51</v>
      </c>
      <c r="BE208">
        <v>1.42</v>
      </c>
      <c r="BF208">
        <v>-0.6</v>
      </c>
      <c r="BG208">
        <v>0.23</v>
      </c>
      <c r="BH208">
        <v>-0.44</v>
      </c>
      <c r="BI208">
        <v>-1.33</v>
      </c>
      <c r="BJ208">
        <v>0.68</v>
      </c>
      <c r="BK208">
        <v>20230825</v>
      </c>
      <c r="BL208">
        <v>20210805</v>
      </c>
      <c r="BM208">
        <v>4.21</v>
      </c>
      <c r="BN208" t="s">
        <v>119</v>
      </c>
      <c r="BO208" t="s">
        <v>119</v>
      </c>
      <c r="BP208">
        <v>129.02000000000001</v>
      </c>
      <c r="BQ208">
        <v>83.04</v>
      </c>
      <c r="BR208">
        <v>2.56</v>
      </c>
      <c r="BS208">
        <v>33.65</v>
      </c>
      <c r="BT208">
        <v>78.760000000000005</v>
      </c>
      <c r="BU208">
        <v>35.53</v>
      </c>
      <c r="BV208">
        <v>3.36</v>
      </c>
      <c r="BW208">
        <v>26.89</v>
      </c>
      <c r="BX208">
        <v>15.98</v>
      </c>
      <c r="BY208">
        <v>19.600000000000001</v>
      </c>
      <c r="BZ208">
        <v>29.87</v>
      </c>
      <c r="CA208">
        <v>0.12</v>
      </c>
      <c r="CB208">
        <v>60.22</v>
      </c>
      <c r="CC208">
        <v>81.209999999999994</v>
      </c>
      <c r="CD208">
        <v>75</v>
      </c>
      <c r="CE208">
        <v>2.76</v>
      </c>
      <c r="CF208">
        <v>0.1</v>
      </c>
      <c r="CG208">
        <v>2.74</v>
      </c>
      <c r="CH208">
        <v>2.5499999999999998</v>
      </c>
      <c r="CI208">
        <v>2.5499999999999998</v>
      </c>
      <c r="CJ208">
        <v>2.27</v>
      </c>
      <c r="CK208">
        <v>17.11</v>
      </c>
      <c r="CL208">
        <v>10.91</v>
      </c>
      <c r="CM208">
        <v>5.67</v>
      </c>
      <c r="CN208">
        <v>15024</v>
      </c>
      <c r="CO208">
        <v>9025</v>
      </c>
      <c r="CP208" t="s">
        <v>1469</v>
      </c>
      <c r="CQ208">
        <v>-53.67</v>
      </c>
      <c r="CR208">
        <v>-44.25</v>
      </c>
      <c r="CS208">
        <v>2.19</v>
      </c>
      <c r="CT208">
        <v>16.64</v>
      </c>
      <c r="CU208">
        <v>2.23</v>
      </c>
      <c r="CV208">
        <v>0.83</v>
      </c>
      <c r="CW208" t="s">
        <v>1470</v>
      </c>
      <c r="CX208">
        <v>19.739999999999998</v>
      </c>
      <c r="CY208">
        <v>14.31</v>
      </c>
      <c r="CZ208">
        <v>4.07</v>
      </c>
      <c r="DA208">
        <v>2.59</v>
      </c>
      <c r="DB208">
        <v>64.36</v>
      </c>
      <c r="DC208" t="s">
        <v>1471</v>
      </c>
      <c r="DD208">
        <v>7.65</v>
      </c>
      <c r="DE208">
        <v>3.39</v>
      </c>
      <c r="DF208">
        <v>3.14</v>
      </c>
      <c r="DG208">
        <v>2.2200000000000002</v>
      </c>
      <c r="DH208">
        <v>2654</v>
      </c>
      <c r="DI208">
        <v>688778</v>
      </c>
      <c r="DJ208" t="s">
        <v>119</v>
      </c>
      <c r="DK208" t="s">
        <v>119</v>
      </c>
      <c r="DL208" t="s">
        <v>119</v>
      </c>
    </row>
    <row r="209" spans="1:116">
      <c r="A209" t="str">
        <f>"688819"</f>
        <v>688819</v>
      </c>
      <c r="B209" t="s">
        <v>1472</v>
      </c>
      <c r="C209">
        <v>0.72</v>
      </c>
      <c r="D209">
        <v>34.85</v>
      </c>
      <c r="E209">
        <v>0.25</v>
      </c>
      <c r="F209">
        <v>34.799999999999997</v>
      </c>
      <c r="G209">
        <v>34.85</v>
      </c>
      <c r="H209">
        <v>8696</v>
      </c>
      <c r="I209">
        <v>83</v>
      </c>
      <c r="J209">
        <v>0.06</v>
      </c>
      <c r="K209">
        <v>0.66</v>
      </c>
      <c r="L209">
        <v>34.6</v>
      </c>
      <c r="M209">
        <v>34.99</v>
      </c>
      <c r="N209">
        <v>34.47</v>
      </c>
      <c r="O209">
        <v>34.6</v>
      </c>
      <c r="P209">
        <v>15.51</v>
      </c>
      <c r="Q209">
        <v>3030.64</v>
      </c>
      <c r="R209">
        <v>0.81</v>
      </c>
      <c r="S209" t="s">
        <v>1473</v>
      </c>
      <c r="T209" t="s">
        <v>324</v>
      </c>
      <c r="U209">
        <v>1.5</v>
      </c>
      <c r="V209">
        <v>34.85</v>
      </c>
      <c r="W209">
        <v>4455</v>
      </c>
      <c r="X209">
        <v>4241</v>
      </c>
      <c r="Y209">
        <v>1.05</v>
      </c>
      <c r="Z209">
        <v>69</v>
      </c>
      <c r="AA209">
        <v>15</v>
      </c>
      <c r="AB209" t="s">
        <v>119</v>
      </c>
      <c r="AC209">
        <v>11.54</v>
      </c>
      <c r="AD209">
        <v>0</v>
      </c>
      <c r="AE209" t="s">
        <v>119</v>
      </c>
      <c r="AF209" t="s">
        <v>119</v>
      </c>
      <c r="AG209">
        <v>1.31</v>
      </c>
      <c r="AH209" t="s">
        <v>1474</v>
      </c>
      <c r="AI209" t="s">
        <v>1475</v>
      </c>
      <c r="AJ209">
        <v>0.62</v>
      </c>
      <c r="AK209">
        <v>1234</v>
      </c>
      <c r="AL209">
        <v>7</v>
      </c>
      <c r="AM209">
        <v>5.0000000000000001E-4</v>
      </c>
      <c r="AN209">
        <v>2</v>
      </c>
      <c r="AO209">
        <v>0.93</v>
      </c>
      <c r="AP209">
        <v>-0.63</v>
      </c>
      <c r="AQ209">
        <v>-1.84</v>
      </c>
      <c r="AR209">
        <v>-7.26</v>
      </c>
      <c r="AS209">
        <v>-3.57</v>
      </c>
      <c r="AT209">
        <v>0</v>
      </c>
      <c r="AU209">
        <v>0.66</v>
      </c>
      <c r="AV209" t="s">
        <v>1474</v>
      </c>
      <c r="AW209">
        <v>14.96</v>
      </c>
      <c r="AX209">
        <v>17.63</v>
      </c>
      <c r="AY209">
        <v>1.05</v>
      </c>
      <c r="AZ209" t="s">
        <v>247</v>
      </c>
      <c r="BA209">
        <v>13</v>
      </c>
      <c r="BB209">
        <v>1</v>
      </c>
      <c r="BC209">
        <v>3</v>
      </c>
      <c r="BD209">
        <v>0</v>
      </c>
      <c r="BE209">
        <v>1.1299999999999999</v>
      </c>
      <c r="BF209">
        <v>-0.38</v>
      </c>
      <c r="BG209">
        <v>0.72</v>
      </c>
      <c r="BH209">
        <v>0.72</v>
      </c>
      <c r="BI209">
        <v>-0.4</v>
      </c>
      <c r="BJ209">
        <v>1.1000000000000001</v>
      </c>
      <c r="BK209">
        <v>20230829</v>
      </c>
      <c r="BL209">
        <v>20210118</v>
      </c>
      <c r="BM209">
        <v>9.7200000000000006</v>
      </c>
      <c r="BN209" t="s">
        <v>119</v>
      </c>
      <c r="BO209" t="s">
        <v>119</v>
      </c>
      <c r="BP209">
        <v>374</v>
      </c>
      <c r="BQ209">
        <v>141.93</v>
      </c>
      <c r="BR209">
        <v>3.39</v>
      </c>
      <c r="BS209">
        <v>61.15</v>
      </c>
      <c r="BT209">
        <v>257.63</v>
      </c>
      <c r="BU209">
        <v>62.53</v>
      </c>
      <c r="BV209">
        <v>10.83</v>
      </c>
      <c r="BW209">
        <v>202.91</v>
      </c>
      <c r="BX209">
        <v>142.11000000000001</v>
      </c>
      <c r="BY209">
        <v>61.31</v>
      </c>
      <c r="BZ209">
        <v>20.82</v>
      </c>
      <c r="CA209">
        <v>19.73</v>
      </c>
      <c r="CB209">
        <v>57.67</v>
      </c>
      <c r="CC209">
        <v>215.58</v>
      </c>
      <c r="CD209">
        <v>174.71</v>
      </c>
      <c r="CE209">
        <v>12.77</v>
      </c>
      <c r="CF209">
        <v>0.25</v>
      </c>
      <c r="CG209">
        <v>12.7</v>
      </c>
      <c r="CH209">
        <v>10.42</v>
      </c>
      <c r="CI209">
        <v>10.92</v>
      </c>
      <c r="CJ209">
        <v>9.08</v>
      </c>
      <c r="CK209">
        <v>68.63</v>
      </c>
      <c r="CL209">
        <v>17.14</v>
      </c>
      <c r="CM209">
        <v>25.02</v>
      </c>
      <c r="CN209">
        <v>19829</v>
      </c>
      <c r="CO209">
        <v>6601</v>
      </c>
      <c r="CP209" t="s">
        <v>1476</v>
      </c>
      <c r="CQ209">
        <v>45.21</v>
      </c>
      <c r="CR209">
        <v>25.14</v>
      </c>
      <c r="CS209">
        <v>2.39</v>
      </c>
      <c r="CT209">
        <v>19.760000000000002</v>
      </c>
      <c r="CU209">
        <v>1.57</v>
      </c>
      <c r="CV209">
        <v>1.73</v>
      </c>
      <c r="CW209" t="s">
        <v>1477</v>
      </c>
      <c r="CX209">
        <v>14.6</v>
      </c>
      <c r="CY209">
        <v>5.93</v>
      </c>
      <c r="CZ209">
        <v>7.06</v>
      </c>
      <c r="DA209">
        <v>1.76</v>
      </c>
      <c r="DB209">
        <v>37.950000000000003</v>
      </c>
      <c r="DC209" t="s">
        <v>1478</v>
      </c>
      <c r="DD209">
        <v>18.96</v>
      </c>
      <c r="DE209">
        <v>5.92</v>
      </c>
      <c r="DF209">
        <v>4.83</v>
      </c>
      <c r="DG209">
        <v>7.73</v>
      </c>
      <c r="DH209">
        <v>25215</v>
      </c>
      <c r="DI209">
        <v>688819</v>
      </c>
      <c r="DJ209" t="s">
        <v>119</v>
      </c>
      <c r="DK209" t="s">
        <v>119</v>
      </c>
      <c r="DL209" t="s">
        <v>119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109"/>
  <sheetViews>
    <sheetView tabSelected="1" workbookViewId="0">
      <selection activeCell="H23" sqref="H23"/>
    </sheetView>
  </sheetViews>
  <sheetFormatPr defaultRowHeight="13.5"/>
  <sheetData>
    <row r="1" spans="1:1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</row>
    <row r="2" spans="1:116">
      <c r="A2" t="str">
        <f>"000034"</f>
        <v>000034</v>
      </c>
      <c r="B2" t="s">
        <v>1479</v>
      </c>
      <c r="C2">
        <v>0.57999999999999996</v>
      </c>
      <c r="D2">
        <v>27.61</v>
      </c>
      <c r="E2">
        <v>0.16</v>
      </c>
      <c r="F2">
        <v>27.6</v>
      </c>
      <c r="G2">
        <v>27.61</v>
      </c>
      <c r="H2">
        <v>193029</v>
      </c>
      <c r="I2">
        <v>3013</v>
      </c>
      <c r="J2">
        <v>-0.03</v>
      </c>
      <c r="K2">
        <v>3.51</v>
      </c>
      <c r="L2">
        <v>27.62</v>
      </c>
      <c r="M2">
        <v>27.73</v>
      </c>
      <c r="N2">
        <v>26.92</v>
      </c>
      <c r="O2">
        <v>27.45</v>
      </c>
      <c r="P2">
        <v>21.33</v>
      </c>
      <c r="Q2">
        <v>52879.38</v>
      </c>
      <c r="R2">
        <v>0.85</v>
      </c>
      <c r="S2" t="s">
        <v>1480</v>
      </c>
      <c r="T2" t="s">
        <v>118</v>
      </c>
      <c r="U2">
        <v>2.95</v>
      </c>
      <c r="V2">
        <v>27.39</v>
      </c>
      <c r="W2">
        <v>93662</v>
      </c>
      <c r="X2">
        <v>99367</v>
      </c>
      <c r="Y2">
        <v>0.94</v>
      </c>
      <c r="Z2">
        <v>371</v>
      </c>
      <c r="AA2">
        <v>339</v>
      </c>
      <c r="AB2" t="s">
        <v>119</v>
      </c>
      <c r="AC2">
        <v>61.87</v>
      </c>
      <c r="AD2">
        <v>0.01</v>
      </c>
      <c r="AE2" t="s">
        <v>119</v>
      </c>
      <c r="AF2" t="s">
        <v>119</v>
      </c>
      <c r="AG2">
        <v>5.5</v>
      </c>
      <c r="AH2" t="s">
        <v>1481</v>
      </c>
      <c r="AI2" t="s">
        <v>1482</v>
      </c>
      <c r="AJ2">
        <v>0.53</v>
      </c>
      <c r="AK2">
        <v>4150</v>
      </c>
      <c r="AL2">
        <v>47</v>
      </c>
      <c r="AM2">
        <v>8.0000000000000004E-4</v>
      </c>
      <c r="AN2">
        <v>1</v>
      </c>
      <c r="AO2">
        <v>-1.65</v>
      </c>
      <c r="AP2">
        <v>-2.79</v>
      </c>
      <c r="AQ2">
        <v>-13.12</v>
      </c>
      <c r="AR2">
        <v>-2.02</v>
      </c>
      <c r="AS2">
        <v>28.47</v>
      </c>
      <c r="AT2">
        <v>6</v>
      </c>
      <c r="AU2">
        <v>4.38</v>
      </c>
      <c r="AV2" t="s">
        <v>1483</v>
      </c>
      <c r="AW2">
        <v>17.54</v>
      </c>
      <c r="AX2">
        <v>18.3</v>
      </c>
      <c r="AY2">
        <v>0.62</v>
      </c>
      <c r="AZ2" t="s">
        <v>207</v>
      </c>
      <c r="BA2">
        <v>10</v>
      </c>
      <c r="BB2">
        <v>5</v>
      </c>
      <c r="BC2">
        <v>8</v>
      </c>
      <c r="BD2">
        <v>0.62</v>
      </c>
      <c r="BE2">
        <v>1.02</v>
      </c>
      <c r="BF2">
        <v>-1.93</v>
      </c>
      <c r="BG2">
        <v>-0.22</v>
      </c>
      <c r="BH2">
        <v>-0.04</v>
      </c>
      <c r="BI2">
        <v>-0.43</v>
      </c>
      <c r="BJ2">
        <v>2.56</v>
      </c>
      <c r="BK2">
        <v>20230926</v>
      </c>
      <c r="BL2">
        <v>19940509</v>
      </c>
      <c r="BM2">
        <v>6.7</v>
      </c>
      <c r="BN2" t="s">
        <v>119</v>
      </c>
      <c r="BO2" t="s">
        <v>119</v>
      </c>
      <c r="BP2">
        <v>394.55</v>
      </c>
      <c r="BQ2">
        <v>77.650000000000006</v>
      </c>
      <c r="BR2">
        <v>6.29</v>
      </c>
      <c r="BS2">
        <v>78.72</v>
      </c>
      <c r="BT2">
        <v>309.04000000000002</v>
      </c>
      <c r="BU2">
        <v>1.76</v>
      </c>
      <c r="BV2">
        <v>2.2799999999999998</v>
      </c>
      <c r="BW2">
        <v>253.22</v>
      </c>
      <c r="BX2">
        <v>49.83</v>
      </c>
      <c r="BY2">
        <v>112.31</v>
      </c>
      <c r="BZ2">
        <v>97.08</v>
      </c>
      <c r="CA2">
        <v>26.67</v>
      </c>
      <c r="CB2">
        <v>41.07</v>
      </c>
      <c r="CC2">
        <v>556.01</v>
      </c>
      <c r="CD2">
        <v>535.41999999999996</v>
      </c>
      <c r="CE2">
        <v>5.41</v>
      </c>
      <c r="CF2">
        <v>-0.28000000000000003</v>
      </c>
      <c r="CG2">
        <v>5.42</v>
      </c>
      <c r="CH2">
        <v>4.47</v>
      </c>
      <c r="CI2">
        <v>4.33</v>
      </c>
      <c r="CJ2">
        <v>4.28</v>
      </c>
      <c r="CK2">
        <v>28.56</v>
      </c>
      <c r="CL2">
        <v>5.15</v>
      </c>
      <c r="CM2">
        <v>4.9800000000000004</v>
      </c>
      <c r="CN2">
        <v>57433</v>
      </c>
      <c r="CO2">
        <v>7677</v>
      </c>
      <c r="CP2" t="s">
        <v>1484</v>
      </c>
      <c r="CQ2">
        <v>11.19</v>
      </c>
      <c r="CR2">
        <v>-3.59</v>
      </c>
      <c r="CS2">
        <v>2.38</v>
      </c>
      <c r="CT2">
        <v>35.89</v>
      </c>
      <c r="CU2">
        <v>0.33</v>
      </c>
      <c r="CV2">
        <v>1.58</v>
      </c>
      <c r="CW2" t="s">
        <v>1485</v>
      </c>
      <c r="CX2">
        <v>11.6</v>
      </c>
      <c r="CY2">
        <v>6.13</v>
      </c>
      <c r="CZ2">
        <v>4.2699999999999996</v>
      </c>
      <c r="DA2">
        <v>0.77</v>
      </c>
      <c r="DB2">
        <v>19.68</v>
      </c>
      <c r="DC2" t="s">
        <v>1486</v>
      </c>
      <c r="DD2">
        <v>3.7</v>
      </c>
      <c r="DE2">
        <v>0.97</v>
      </c>
      <c r="DF2">
        <v>0.8</v>
      </c>
      <c r="DG2">
        <v>1.37</v>
      </c>
      <c r="DH2">
        <v>5279</v>
      </c>
      <c r="DI2">
        <v>34</v>
      </c>
      <c r="DJ2" t="s">
        <v>119</v>
      </c>
      <c r="DK2" t="s">
        <v>119</v>
      </c>
      <c r="DL2" t="s">
        <v>119</v>
      </c>
    </row>
    <row r="3" spans="1:116">
      <c r="A3" t="str">
        <f>"000560"</f>
        <v>000560</v>
      </c>
      <c r="B3" t="s">
        <v>1487</v>
      </c>
      <c r="C3">
        <v>-0.78</v>
      </c>
      <c r="D3">
        <v>2.56</v>
      </c>
      <c r="E3">
        <v>-0.02</v>
      </c>
      <c r="F3">
        <v>2.5499999999999998</v>
      </c>
      <c r="G3">
        <v>2.56</v>
      </c>
      <c r="H3">
        <v>800299</v>
      </c>
      <c r="I3">
        <v>11863</v>
      </c>
      <c r="J3">
        <v>0</v>
      </c>
      <c r="K3">
        <v>3.56</v>
      </c>
      <c r="L3">
        <v>2.58</v>
      </c>
      <c r="M3">
        <v>2.6</v>
      </c>
      <c r="N3">
        <v>2.5499999999999998</v>
      </c>
      <c r="O3">
        <v>2.58</v>
      </c>
      <c r="P3" t="s">
        <v>119</v>
      </c>
      <c r="Q3">
        <v>20607.09</v>
      </c>
      <c r="R3">
        <v>0.76</v>
      </c>
      <c r="S3" t="s">
        <v>1488</v>
      </c>
      <c r="T3" t="s">
        <v>1489</v>
      </c>
      <c r="U3">
        <v>1.94</v>
      </c>
      <c r="V3">
        <v>2.57</v>
      </c>
      <c r="W3">
        <v>497527</v>
      </c>
      <c r="X3">
        <v>302772</v>
      </c>
      <c r="Y3">
        <v>1.64</v>
      </c>
      <c r="Z3">
        <v>21174</v>
      </c>
      <c r="AA3">
        <v>9575</v>
      </c>
      <c r="AB3" t="s">
        <v>119</v>
      </c>
      <c r="AC3">
        <v>159.24</v>
      </c>
      <c r="AD3">
        <v>0.04</v>
      </c>
      <c r="AE3" t="s">
        <v>119</v>
      </c>
      <c r="AF3" t="s">
        <v>119</v>
      </c>
      <c r="AG3">
        <v>22.49</v>
      </c>
      <c r="AH3" t="s">
        <v>1490</v>
      </c>
      <c r="AI3" t="s">
        <v>1491</v>
      </c>
      <c r="AJ3">
        <v>-0.83</v>
      </c>
      <c r="AK3">
        <v>3038</v>
      </c>
      <c r="AL3">
        <v>263</v>
      </c>
      <c r="AM3">
        <v>1.1999999999999999E-3</v>
      </c>
      <c r="AN3">
        <v>-5</v>
      </c>
      <c r="AO3">
        <v>-1.1499999999999999</v>
      </c>
      <c r="AP3">
        <v>-9.2200000000000006</v>
      </c>
      <c r="AQ3">
        <v>-19.5</v>
      </c>
      <c r="AR3">
        <v>-5.18</v>
      </c>
      <c r="AS3">
        <v>2.4</v>
      </c>
      <c r="AT3">
        <v>4</v>
      </c>
      <c r="AU3">
        <v>5.69</v>
      </c>
      <c r="AV3" t="s">
        <v>1492</v>
      </c>
      <c r="AW3">
        <v>210.6</v>
      </c>
      <c r="AX3" t="s">
        <v>119</v>
      </c>
      <c r="AY3">
        <v>1.5</v>
      </c>
      <c r="AZ3" t="s">
        <v>207</v>
      </c>
      <c r="BA3">
        <v>4</v>
      </c>
      <c r="BB3">
        <v>2</v>
      </c>
      <c r="BC3">
        <v>1</v>
      </c>
      <c r="BD3">
        <v>0</v>
      </c>
      <c r="BE3">
        <v>0.78</v>
      </c>
      <c r="BF3">
        <v>-1.1599999999999999</v>
      </c>
      <c r="BG3">
        <v>-0.39</v>
      </c>
      <c r="BH3">
        <v>-0.78</v>
      </c>
      <c r="BI3">
        <v>-1.54</v>
      </c>
      <c r="BJ3">
        <v>0.39</v>
      </c>
      <c r="BK3">
        <v>20230825</v>
      </c>
      <c r="BL3">
        <v>19940202</v>
      </c>
      <c r="BM3">
        <v>23.56</v>
      </c>
      <c r="BN3" t="s">
        <v>119</v>
      </c>
      <c r="BO3" t="s">
        <v>119</v>
      </c>
      <c r="BP3">
        <v>331.25</v>
      </c>
      <c r="BQ3">
        <v>102.71</v>
      </c>
      <c r="BR3">
        <v>0.9</v>
      </c>
      <c r="BS3">
        <v>68.72</v>
      </c>
      <c r="BT3">
        <v>126.1</v>
      </c>
      <c r="BU3">
        <v>2.7</v>
      </c>
      <c r="BV3">
        <v>10.95</v>
      </c>
      <c r="BW3">
        <v>152.76</v>
      </c>
      <c r="BX3">
        <v>42.23</v>
      </c>
      <c r="BY3">
        <v>4.66</v>
      </c>
      <c r="BZ3">
        <v>8.14</v>
      </c>
      <c r="CA3">
        <v>6.75</v>
      </c>
      <c r="CB3">
        <v>54.54</v>
      </c>
      <c r="CC3">
        <v>62.64</v>
      </c>
      <c r="CD3">
        <v>55.84</v>
      </c>
      <c r="CE3">
        <v>-0.33</v>
      </c>
      <c r="CF3">
        <v>0.04</v>
      </c>
      <c r="CG3">
        <v>-0.34</v>
      </c>
      <c r="CH3">
        <v>-0.48</v>
      </c>
      <c r="CI3">
        <v>-0.49</v>
      </c>
      <c r="CJ3">
        <v>-0.57999999999999996</v>
      </c>
      <c r="CK3">
        <v>20</v>
      </c>
      <c r="CL3">
        <v>20.7</v>
      </c>
      <c r="CM3">
        <v>4.66</v>
      </c>
      <c r="CN3">
        <v>43962</v>
      </c>
      <c r="CO3">
        <v>31972</v>
      </c>
      <c r="CP3" t="s">
        <v>1493</v>
      </c>
      <c r="CQ3">
        <v>87.28</v>
      </c>
      <c r="CR3">
        <v>2.99</v>
      </c>
      <c r="CS3">
        <v>0.59</v>
      </c>
      <c r="CT3">
        <v>2.91</v>
      </c>
      <c r="CU3">
        <v>0.96</v>
      </c>
      <c r="CV3">
        <v>0</v>
      </c>
      <c r="CW3" t="s">
        <v>473</v>
      </c>
      <c r="CX3">
        <v>4.3600000000000003</v>
      </c>
      <c r="CY3">
        <v>2.3199999999999998</v>
      </c>
      <c r="CZ3">
        <v>0.85</v>
      </c>
      <c r="DA3">
        <v>0.88</v>
      </c>
      <c r="DB3">
        <v>31.01</v>
      </c>
      <c r="DC3" t="s">
        <v>1494</v>
      </c>
      <c r="DD3">
        <v>10.87</v>
      </c>
      <c r="DE3">
        <v>-0.53</v>
      </c>
      <c r="DF3">
        <v>-0.77</v>
      </c>
      <c r="DG3">
        <v>0.09</v>
      </c>
      <c r="DH3">
        <v>33820</v>
      </c>
      <c r="DI3">
        <v>560</v>
      </c>
      <c r="DJ3" t="s">
        <v>119</v>
      </c>
      <c r="DK3" t="s">
        <v>119</v>
      </c>
      <c r="DL3" t="s">
        <v>119</v>
      </c>
    </row>
    <row r="4" spans="1:116">
      <c r="A4" t="str">
        <f>"000851"</f>
        <v>000851</v>
      </c>
      <c r="B4" t="s">
        <v>1495</v>
      </c>
      <c r="C4">
        <v>3.59</v>
      </c>
      <c r="D4">
        <v>6.35</v>
      </c>
      <c r="E4">
        <v>0.22</v>
      </c>
      <c r="F4">
        <v>6.35</v>
      </c>
      <c r="G4">
        <v>6.36</v>
      </c>
      <c r="H4">
        <v>1772745</v>
      </c>
      <c r="I4">
        <v>29523</v>
      </c>
      <c r="J4">
        <v>0.32</v>
      </c>
      <c r="K4">
        <v>15.66</v>
      </c>
      <c r="L4">
        <v>6.26</v>
      </c>
      <c r="M4">
        <v>6.5</v>
      </c>
      <c r="N4">
        <v>6.23</v>
      </c>
      <c r="O4">
        <v>6.13</v>
      </c>
      <c r="P4">
        <v>1065.94</v>
      </c>
      <c r="Q4">
        <v>112794.34</v>
      </c>
      <c r="R4">
        <v>0.95</v>
      </c>
      <c r="S4" t="s">
        <v>1496</v>
      </c>
      <c r="T4" t="s">
        <v>1152</v>
      </c>
      <c r="U4">
        <v>4.4000000000000004</v>
      </c>
      <c r="V4">
        <v>6.36</v>
      </c>
      <c r="W4">
        <v>858683</v>
      </c>
      <c r="X4">
        <v>914062</v>
      </c>
      <c r="Y4">
        <v>0.94</v>
      </c>
      <c r="Z4">
        <v>1173</v>
      </c>
      <c r="AA4">
        <v>4822</v>
      </c>
      <c r="AB4" t="s">
        <v>119</v>
      </c>
      <c r="AC4">
        <v>1364.18</v>
      </c>
      <c r="AD4">
        <v>0.22</v>
      </c>
      <c r="AE4" t="s">
        <v>119</v>
      </c>
      <c r="AF4" t="s">
        <v>119</v>
      </c>
      <c r="AG4">
        <v>11.32</v>
      </c>
      <c r="AH4" t="s">
        <v>1497</v>
      </c>
      <c r="AI4" t="s">
        <v>1498</v>
      </c>
      <c r="AJ4">
        <v>3.54</v>
      </c>
      <c r="AK4">
        <v>4656</v>
      </c>
      <c r="AL4">
        <v>381</v>
      </c>
      <c r="AM4">
        <v>3.3999999999999998E-3</v>
      </c>
      <c r="AN4">
        <v>2</v>
      </c>
      <c r="AO4">
        <v>0.16</v>
      </c>
      <c r="AP4">
        <v>-2.0099999999999998</v>
      </c>
      <c r="AQ4">
        <v>25.75</v>
      </c>
      <c r="AR4">
        <v>7.63</v>
      </c>
      <c r="AS4">
        <v>32.01</v>
      </c>
      <c r="AT4">
        <v>7</v>
      </c>
      <c r="AU4">
        <v>18.04</v>
      </c>
      <c r="AV4" t="s">
        <v>1499</v>
      </c>
      <c r="AW4" t="s">
        <v>119</v>
      </c>
      <c r="AX4">
        <v>317.70999999999998</v>
      </c>
      <c r="AY4">
        <v>1.06</v>
      </c>
      <c r="AZ4" t="s">
        <v>198</v>
      </c>
      <c r="BA4">
        <v>6</v>
      </c>
      <c r="BB4">
        <v>5</v>
      </c>
      <c r="BC4">
        <v>1</v>
      </c>
      <c r="BD4">
        <v>2.12</v>
      </c>
      <c r="BE4">
        <v>6.04</v>
      </c>
      <c r="BF4">
        <v>1.63</v>
      </c>
      <c r="BG4">
        <v>3.75</v>
      </c>
      <c r="BH4">
        <v>1.44</v>
      </c>
      <c r="BI4">
        <v>-2.31</v>
      </c>
      <c r="BJ4">
        <v>1.93</v>
      </c>
      <c r="BK4">
        <v>20230925</v>
      </c>
      <c r="BL4">
        <v>19980609</v>
      </c>
      <c r="BM4">
        <v>11.58</v>
      </c>
      <c r="BN4" t="s">
        <v>119</v>
      </c>
      <c r="BO4" t="s">
        <v>119</v>
      </c>
      <c r="BP4">
        <v>99.44</v>
      </c>
      <c r="BQ4">
        <v>44.64</v>
      </c>
      <c r="BR4">
        <v>5.63</v>
      </c>
      <c r="BS4">
        <v>49.44</v>
      </c>
      <c r="BT4">
        <v>71.31</v>
      </c>
      <c r="BU4">
        <v>2.25</v>
      </c>
      <c r="BV4">
        <v>4.7300000000000004</v>
      </c>
      <c r="BW4">
        <v>45.65</v>
      </c>
      <c r="BX4">
        <v>11.64</v>
      </c>
      <c r="BY4">
        <v>14.44</v>
      </c>
      <c r="BZ4">
        <v>27.15</v>
      </c>
      <c r="CA4">
        <v>4.6100000000000003</v>
      </c>
      <c r="CB4">
        <v>29.34</v>
      </c>
      <c r="CC4">
        <v>23.85</v>
      </c>
      <c r="CD4">
        <v>21.5</v>
      </c>
      <c r="CE4">
        <v>0.04</v>
      </c>
      <c r="CF4">
        <v>-0.01</v>
      </c>
      <c r="CG4">
        <v>0.15</v>
      </c>
      <c r="CH4">
        <v>0.08</v>
      </c>
      <c r="CI4">
        <v>0.03</v>
      </c>
      <c r="CJ4">
        <v>-0.09</v>
      </c>
      <c r="CK4">
        <v>3.98</v>
      </c>
      <c r="CL4">
        <v>-9.24</v>
      </c>
      <c r="CM4">
        <v>-8.5399999999999991</v>
      </c>
      <c r="CN4">
        <v>132000</v>
      </c>
      <c r="CO4">
        <v>7446</v>
      </c>
      <c r="CP4" t="s">
        <v>1500</v>
      </c>
      <c r="CQ4">
        <v>-98.69</v>
      </c>
      <c r="CR4">
        <v>-10.67</v>
      </c>
      <c r="CS4">
        <v>1.65</v>
      </c>
      <c r="CT4">
        <v>-7.96</v>
      </c>
      <c r="CU4">
        <v>3.08</v>
      </c>
      <c r="CV4">
        <v>0</v>
      </c>
      <c r="CW4" t="s">
        <v>1501</v>
      </c>
      <c r="CX4">
        <v>3.86</v>
      </c>
      <c r="CY4">
        <v>2.5299999999999998</v>
      </c>
      <c r="CZ4">
        <v>0.34</v>
      </c>
      <c r="DA4">
        <v>-0.8</v>
      </c>
      <c r="DB4">
        <v>44.89</v>
      </c>
      <c r="DC4" t="s">
        <v>1502</v>
      </c>
      <c r="DD4">
        <v>9.85</v>
      </c>
      <c r="DE4">
        <v>0.17</v>
      </c>
      <c r="DF4">
        <v>0.33</v>
      </c>
      <c r="DG4">
        <v>0.7</v>
      </c>
      <c r="DH4">
        <v>1097</v>
      </c>
      <c r="DI4">
        <v>851</v>
      </c>
      <c r="DJ4" t="s">
        <v>119</v>
      </c>
      <c r="DK4" t="s">
        <v>119</v>
      </c>
      <c r="DL4" t="s">
        <v>119</v>
      </c>
    </row>
    <row r="5" spans="1:116">
      <c r="A5" t="str">
        <f>"000925"</f>
        <v>000925</v>
      </c>
      <c r="B5" t="s">
        <v>1503</v>
      </c>
      <c r="C5">
        <v>4.2699999999999996</v>
      </c>
      <c r="D5">
        <v>7.82</v>
      </c>
      <c r="E5">
        <v>0.32</v>
      </c>
      <c r="F5">
        <v>7.81</v>
      </c>
      <c r="G5">
        <v>7.82</v>
      </c>
      <c r="H5">
        <v>224441</v>
      </c>
      <c r="I5">
        <v>2839</v>
      </c>
      <c r="J5">
        <v>0</v>
      </c>
      <c r="K5">
        <v>4.09</v>
      </c>
      <c r="L5">
        <v>7.6</v>
      </c>
      <c r="M5">
        <v>7.88</v>
      </c>
      <c r="N5">
        <v>7.59</v>
      </c>
      <c r="O5">
        <v>7.5</v>
      </c>
      <c r="P5" t="s">
        <v>119</v>
      </c>
      <c r="Q5">
        <v>17507.41</v>
      </c>
      <c r="R5">
        <v>1.67</v>
      </c>
      <c r="S5" t="s">
        <v>1246</v>
      </c>
      <c r="T5" t="s">
        <v>324</v>
      </c>
      <c r="U5">
        <v>3.87</v>
      </c>
      <c r="V5">
        <v>7.8</v>
      </c>
      <c r="W5">
        <v>98934</v>
      </c>
      <c r="X5">
        <v>125507</v>
      </c>
      <c r="Y5">
        <v>0.79</v>
      </c>
      <c r="Z5">
        <v>554</v>
      </c>
      <c r="AA5">
        <v>857</v>
      </c>
      <c r="AB5" t="s">
        <v>119</v>
      </c>
      <c r="AC5">
        <v>84.97</v>
      </c>
      <c r="AD5">
        <v>0.02</v>
      </c>
      <c r="AE5" t="s">
        <v>119</v>
      </c>
      <c r="AF5" t="s">
        <v>119</v>
      </c>
      <c r="AG5">
        <v>5.49</v>
      </c>
      <c r="AH5" t="s">
        <v>1504</v>
      </c>
      <c r="AI5" t="s">
        <v>1505</v>
      </c>
      <c r="AJ5">
        <v>4.22</v>
      </c>
      <c r="AK5">
        <v>2477</v>
      </c>
      <c r="AL5">
        <v>91</v>
      </c>
      <c r="AM5">
        <v>1.6999999999999999E-3</v>
      </c>
      <c r="AN5">
        <v>2</v>
      </c>
      <c r="AO5">
        <v>0.13</v>
      </c>
      <c r="AP5">
        <v>2.62</v>
      </c>
      <c r="AQ5">
        <v>5.25</v>
      </c>
      <c r="AR5">
        <v>-5.56</v>
      </c>
      <c r="AS5">
        <v>14.66</v>
      </c>
      <c r="AT5">
        <v>4</v>
      </c>
      <c r="AU5">
        <v>4.09</v>
      </c>
      <c r="AV5" t="s">
        <v>1504</v>
      </c>
      <c r="AW5" t="s">
        <v>119</v>
      </c>
      <c r="AX5">
        <v>73.989999999999995</v>
      </c>
      <c r="AY5">
        <v>1.03</v>
      </c>
      <c r="AZ5" t="s">
        <v>256</v>
      </c>
      <c r="BA5">
        <v>7</v>
      </c>
      <c r="BB5">
        <v>11</v>
      </c>
      <c r="BC5">
        <v>1</v>
      </c>
      <c r="BD5">
        <v>1.33</v>
      </c>
      <c r="BE5">
        <v>5.07</v>
      </c>
      <c r="BF5">
        <v>1.2</v>
      </c>
      <c r="BG5">
        <v>4</v>
      </c>
      <c r="BH5">
        <v>2.89</v>
      </c>
      <c r="BI5">
        <v>-0.76</v>
      </c>
      <c r="BJ5">
        <v>3.03</v>
      </c>
      <c r="BK5">
        <v>20230823</v>
      </c>
      <c r="BL5">
        <v>19990611</v>
      </c>
      <c r="BM5">
        <v>5.56</v>
      </c>
      <c r="BN5" t="s">
        <v>119</v>
      </c>
      <c r="BO5" t="s">
        <v>119</v>
      </c>
      <c r="BP5">
        <v>72.180000000000007</v>
      </c>
      <c r="BQ5">
        <v>27.54</v>
      </c>
      <c r="BR5">
        <v>2.74</v>
      </c>
      <c r="BS5">
        <v>58.05</v>
      </c>
      <c r="BT5">
        <v>38.81</v>
      </c>
      <c r="BU5">
        <v>7.64</v>
      </c>
      <c r="BV5">
        <v>4.6100000000000003</v>
      </c>
      <c r="BW5">
        <v>28.31</v>
      </c>
      <c r="BX5">
        <v>7.77</v>
      </c>
      <c r="BY5">
        <v>3.85</v>
      </c>
      <c r="BZ5">
        <v>10.34</v>
      </c>
      <c r="CA5">
        <v>1.84</v>
      </c>
      <c r="CB5">
        <v>20.04</v>
      </c>
      <c r="CC5">
        <v>7.49</v>
      </c>
      <c r="CD5">
        <v>5.74</v>
      </c>
      <c r="CE5">
        <v>-0.44</v>
      </c>
      <c r="CF5">
        <v>0.17</v>
      </c>
      <c r="CG5">
        <v>-0.43</v>
      </c>
      <c r="CH5">
        <v>-0.32</v>
      </c>
      <c r="CI5">
        <v>-0.39</v>
      </c>
      <c r="CJ5">
        <v>-0.51</v>
      </c>
      <c r="CK5">
        <v>2.69</v>
      </c>
      <c r="CL5">
        <v>-4.41</v>
      </c>
      <c r="CM5">
        <v>-6.06</v>
      </c>
      <c r="CN5">
        <v>52092</v>
      </c>
      <c r="CO5">
        <v>10530</v>
      </c>
      <c r="CP5" t="s">
        <v>1506</v>
      </c>
      <c r="CQ5">
        <v>-181.35</v>
      </c>
      <c r="CR5">
        <v>-23.54</v>
      </c>
      <c r="CS5">
        <v>1.58</v>
      </c>
      <c r="CT5">
        <v>-9.8699999999999992</v>
      </c>
      <c r="CU5">
        <v>5.81</v>
      </c>
      <c r="CV5">
        <v>0</v>
      </c>
      <c r="CW5" t="s">
        <v>1298</v>
      </c>
      <c r="CX5">
        <v>4.95</v>
      </c>
      <c r="CY5">
        <v>3.6</v>
      </c>
      <c r="CZ5">
        <v>0.48</v>
      </c>
      <c r="DA5">
        <v>-0.79</v>
      </c>
      <c r="DB5">
        <v>38.15</v>
      </c>
      <c r="DC5" t="s">
        <v>1507</v>
      </c>
      <c r="DD5">
        <v>23.34</v>
      </c>
      <c r="DE5">
        <v>-5.82</v>
      </c>
      <c r="DF5">
        <v>-4.2699999999999996</v>
      </c>
      <c r="DG5">
        <v>0.9</v>
      </c>
      <c r="DH5">
        <v>1824</v>
      </c>
      <c r="DI5">
        <v>925</v>
      </c>
      <c r="DJ5" t="s">
        <v>119</v>
      </c>
      <c r="DK5" t="s">
        <v>119</v>
      </c>
      <c r="DL5" t="s">
        <v>119</v>
      </c>
    </row>
    <row r="6" spans="1:116">
      <c r="A6" t="str">
        <f>"002045"</f>
        <v>002045</v>
      </c>
      <c r="B6" t="s">
        <v>1508</v>
      </c>
      <c r="C6">
        <v>10</v>
      </c>
      <c r="D6">
        <v>13.97</v>
      </c>
      <c r="E6">
        <v>1.27</v>
      </c>
      <c r="F6">
        <v>13.97</v>
      </c>
      <c r="G6" t="s">
        <v>119</v>
      </c>
      <c r="H6">
        <v>288614</v>
      </c>
      <c r="I6">
        <v>195</v>
      </c>
      <c r="J6">
        <v>0</v>
      </c>
      <c r="K6">
        <v>6.17</v>
      </c>
      <c r="L6">
        <v>13.05</v>
      </c>
      <c r="M6">
        <v>13.97</v>
      </c>
      <c r="N6">
        <v>13.05</v>
      </c>
      <c r="O6">
        <v>12.7</v>
      </c>
      <c r="P6">
        <v>50.8</v>
      </c>
      <c r="Q6">
        <v>39637.64</v>
      </c>
      <c r="R6">
        <v>2.99</v>
      </c>
      <c r="S6" t="s">
        <v>664</v>
      </c>
      <c r="T6" t="s">
        <v>146</v>
      </c>
      <c r="U6">
        <v>7.24</v>
      </c>
      <c r="V6">
        <v>13.73</v>
      </c>
      <c r="W6">
        <v>135847</v>
      </c>
      <c r="X6">
        <v>152767</v>
      </c>
      <c r="Y6">
        <v>0.89</v>
      </c>
      <c r="Z6">
        <v>51655</v>
      </c>
      <c r="AA6">
        <v>0</v>
      </c>
      <c r="AB6" t="s">
        <v>119</v>
      </c>
      <c r="AC6">
        <v>309.81</v>
      </c>
      <c r="AD6">
        <v>7.0000000000000007E-2</v>
      </c>
      <c r="AE6">
        <v>0.18</v>
      </c>
      <c r="AF6">
        <v>7216.2</v>
      </c>
      <c r="AG6">
        <v>4.68</v>
      </c>
      <c r="AH6" t="s">
        <v>1509</v>
      </c>
      <c r="AI6" t="s">
        <v>1510</v>
      </c>
      <c r="AJ6">
        <v>9.9499999999999993</v>
      </c>
      <c r="AK6">
        <v>2058</v>
      </c>
      <c r="AL6">
        <v>140</v>
      </c>
      <c r="AM6">
        <v>3.0000000000000001E-3</v>
      </c>
      <c r="AN6">
        <v>1</v>
      </c>
      <c r="AO6">
        <v>-0.16</v>
      </c>
      <c r="AP6">
        <v>10.18</v>
      </c>
      <c r="AQ6">
        <v>8.5500000000000007</v>
      </c>
      <c r="AR6">
        <v>-6.25</v>
      </c>
      <c r="AS6">
        <v>12.75</v>
      </c>
      <c r="AT6">
        <v>5</v>
      </c>
      <c r="AU6">
        <v>8.82</v>
      </c>
      <c r="AV6" t="s">
        <v>1511</v>
      </c>
      <c r="AW6">
        <v>32.909999999999997</v>
      </c>
      <c r="AX6">
        <v>33.32</v>
      </c>
      <c r="AY6">
        <v>1.24</v>
      </c>
      <c r="AZ6" t="s">
        <v>207</v>
      </c>
      <c r="BA6">
        <v>7</v>
      </c>
      <c r="BB6">
        <v>13</v>
      </c>
      <c r="BC6">
        <v>4</v>
      </c>
      <c r="BD6">
        <v>2.76</v>
      </c>
      <c r="BE6">
        <v>10</v>
      </c>
      <c r="BF6">
        <v>2.76</v>
      </c>
      <c r="BG6">
        <v>8.11</v>
      </c>
      <c r="BH6">
        <v>7.05</v>
      </c>
      <c r="BI6">
        <v>0</v>
      </c>
      <c r="BJ6">
        <v>7.05</v>
      </c>
      <c r="BK6">
        <v>20230830</v>
      </c>
      <c r="BL6">
        <v>20050523</v>
      </c>
      <c r="BM6">
        <v>4.68</v>
      </c>
      <c r="BN6" t="s">
        <v>119</v>
      </c>
      <c r="BO6" t="s">
        <v>119</v>
      </c>
      <c r="BP6">
        <v>49.71</v>
      </c>
      <c r="BQ6">
        <v>22.8</v>
      </c>
      <c r="BR6">
        <v>0.03</v>
      </c>
      <c r="BS6">
        <v>54.07</v>
      </c>
      <c r="BT6">
        <v>32.39</v>
      </c>
      <c r="BU6">
        <v>7.31</v>
      </c>
      <c r="BV6">
        <v>1.33</v>
      </c>
      <c r="BW6">
        <v>21.94</v>
      </c>
      <c r="BX6">
        <v>10.79</v>
      </c>
      <c r="BY6">
        <v>6.55</v>
      </c>
      <c r="BZ6">
        <v>13.19</v>
      </c>
      <c r="CA6">
        <v>1.01</v>
      </c>
      <c r="CB6">
        <v>9.64</v>
      </c>
      <c r="CC6">
        <v>24.98</v>
      </c>
      <c r="CD6">
        <v>21.81</v>
      </c>
      <c r="CE6">
        <v>0.54</v>
      </c>
      <c r="CF6">
        <v>-0.2</v>
      </c>
      <c r="CG6">
        <v>0.55000000000000004</v>
      </c>
      <c r="CH6">
        <v>0.64</v>
      </c>
      <c r="CI6">
        <v>0.64</v>
      </c>
      <c r="CJ6">
        <v>0.54</v>
      </c>
      <c r="CK6">
        <v>9.41</v>
      </c>
      <c r="CL6">
        <v>5.53</v>
      </c>
      <c r="CM6">
        <v>1.64</v>
      </c>
      <c r="CN6">
        <v>51555</v>
      </c>
      <c r="CO6">
        <v>6347</v>
      </c>
      <c r="CP6" t="s">
        <v>1512</v>
      </c>
      <c r="CQ6">
        <v>3.59</v>
      </c>
      <c r="CR6">
        <v>-4.71</v>
      </c>
      <c r="CS6">
        <v>2.87</v>
      </c>
      <c r="CT6">
        <v>11.83</v>
      </c>
      <c r="CU6">
        <v>2.62</v>
      </c>
      <c r="CV6">
        <v>0</v>
      </c>
      <c r="CW6" t="s">
        <v>895</v>
      </c>
      <c r="CX6">
        <v>4.87</v>
      </c>
      <c r="CY6">
        <v>2.06</v>
      </c>
      <c r="CZ6">
        <v>2.0099999999999998</v>
      </c>
      <c r="DA6">
        <v>1.18</v>
      </c>
      <c r="DB6">
        <v>45.87</v>
      </c>
      <c r="DC6" t="s">
        <v>1513</v>
      </c>
      <c r="DD6">
        <v>12.69</v>
      </c>
      <c r="DE6">
        <v>2.1800000000000002</v>
      </c>
      <c r="DF6">
        <v>2.58</v>
      </c>
      <c r="DG6">
        <v>1.29</v>
      </c>
      <c r="DH6">
        <v>4377</v>
      </c>
      <c r="DI6">
        <v>2045</v>
      </c>
      <c r="DJ6" t="s">
        <v>119</v>
      </c>
      <c r="DK6" t="s">
        <v>119</v>
      </c>
      <c r="DL6" t="s">
        <v>119</v>
      </c>
    </row>
    <row r="7" spans="1:116">
      <c r="A7" t="str">
        <f>"002117"</f>
        <v>002117</v>
      </c>
      <c r="B7" t="s">
        <v>1514</v>
      </c>
      <c r="C7">
        <v>1.8</v>
      </c>
      <c r="D7">
        <v>9.07</v>
      </c>
      <c r="E7">
        <v>0.16</v>
      </c>
      <c r="F7">
        <v>9.06</v>
      </c>
      <c r="G7">
        <v>9.07</v>
      </c>
      <c r="H7">
        <v>82556</v>
      </c>
      <c r="I7">
        <v>2835</v>
      </c>
      <c r="J7">
        <v>-0.21</v>
      </c>
      <c r="K7">
        <v>1.51</v>
      </c>
      <c r="L7">
        <v>9</v>
      </c>
      <c r="M7">
        <v>9.09</v>
      </c>
      <c r="N7">
        <v>8.8699999999999992</v>
      </c>
      <c r="O7">
        <v>8.91</v>
      </c>
      <c r="P7">
        <v>28.07</v>
      </c>
      <c r="Q7">
        <v>7435.39</v>
      </c>
      <c r="R7">
        <v>0.99</v>
      </c>
      <c r="S7" t="s">
        <v>1515</v>
      </c>
      <c r="T7" t="s">
        <v>137</v>
      </c>
      <c r="U7">
        <v>2.4700000000000002</v>
      </c>
      <c r="V7">
        <v>9.01</v>
      </c>
      <c r="W7">
        <v>37627</v>
      </c>
      <c r="X7">
        <v>44929</v>
      </c>
      <c r="Y7">
        <v>0.84</v>
      </c>
      <c r="Z7">
        <v>25</v>
      </c>
      <c r="AA7">
        <v>271</v>
      </c>
      <c r="AB7" t="s">
        <v>119</v>
      </c>
      <c r="AC7">
        <v>66.510000000000005</v>
      </c>
      <c r="AD7">
        <v>0.02</v>
      </c>
      <c r="AE7" t="s">
        <v>119</v>
      </c>
      <c r="AF7" t="s">
        <v>119</v>
      </c>
      <c r="AG7">
        <v>5.45</v>
      </c>
      <c r="AH7" t="s">
        <v>1516</v>
      </c>
      <c r="AI7" t="s">
        <v>1517</v>
      </c>
      <c r="AJ7">
        <v>1.74</v>
      </c>
      <c r="AK7">
        <v>1899</v>
      </c>
      <c r="AL7">
        <v>43</v>
      </c>
      <c r="AM7">
        <v>8.0000000000000004E-4</v>
      </c>
      <c r="AN7">
        <v>3</v>
      </c>
      <c r="AO7">
        <v>1.83</v>
      </c>
      <c r="AP7">
        <v>4.9800000000000004</v>
      </c>
      <c r="AQ7">
        <v>-3.41</v>
      </c>
      <c r="AR7">
        <v>-23.13</v>
      </c>
      <c r="AS7">
        <v>22.9</v>
      </c>
      <c r="AT7">
        <v>7</v>
      </c>
      <c r="AU7">
        <v>2.15</v>
      </c>
      <c r="AV7" t="s">
        <v>1518</v>
      </c>
      <c r="AW7">
        <v>33.590000000000003</v>
      </c>
      <c r="AX7">
        <v>36.119999999999997</v>
      </c>
      <c r="AY7">
        <v>1.22</v>
      </c>
      <c r="AZ7" t="s">
        <v>247</v>
      </c>
      <c r="BA7">
        <v>9</v>
      </c>
      <c r="BB7">
        <v>10</v>
      </c>
      <c r="BC7">
        <v>10</v>
      </c>
      <c r="BD7">
        <v>1.01</v>
      </c>
      <c r="BE7">
        <v>2.02</v>
      </c>
      <c r="BF7">
        <v>-0.45</v>
      </c>
      <c r="BG7">
        <v>1.1200000000000001</v>
      </c>
      <c r="BH7">
        <v>0.78</v>
      </c>
      <c r="BI7">
        <v>-0.22</v>
      </c>
      <c r="BJ7">
        <v>2.25</v>
      </c>
      <c r="BK7">
        <v>20230925</v>
      </c>
      <c r="BL7">
        <v>20070302</v>
      </c>
      <c r="BM7">
        <v>5.46</v>
      </c>
      <c r="BN7" t="s">
        <v>119</v>
      </c>
      <c r="BO7" t="s">
        <v>119</v>
      </c>
      <c r="BP7">
        <v>20.8</v>
      </c>
      <c r="BQ7">
        <v>14.91</v>
      </c>
      <c r="BR7">
        <v>0.01</v>
      </c>
      <c r="BS7">
        <v>28.26</v>
      </c>
      <c r="BT7">
        <v>11.72</v>
      </c>
      <c r="BU7">
        <v>7.12</v>
      </c>
      <c r="BV7">
        <v>0.76</v>
      </c>
      <c r="BW7">
        <v>5.52</v>
      </c>
      <c r="BX7">
        <v>1.56</v>
      </c>
      <c r="BY7">
        <v>1.95</v>
      </c>
      <c r="BZ7">
        <v>2.82</v>
      </c>
      <c r="CA7">
        <v>2.02</v>
      </c>
      <c r="CB7">
        <v>2.5</v>
      </c>
      <c r="CC7">
        <v>5.58</v>
      </c>
      <c r="CD7">
        <v>3.43</v>
      </c>
      <c r="CE7">
        <v>1.04</v>
      </c>
      <c r="CF7">
        <v>0.02</v>
      </c>
      <c r="CG7">
        <v>1.04</v>
      </c>
      <c r="CH7">
        <v>0.88</v>
      </c>
      <c r="CI7">
        <v>0.88</v>
      </c>
      <c r="CJ7">
        <v>0.84</v>
      </c>
      <c r="CK7">
        <v>3.49</v>
      </c>
      <c r="CL7">
        <v>-0.98</v>
      </c>
      <c r="CM7">
        <v>-6.83</v>
      </c>
      <c r="CN7">
        <v>31131</v>
      </c>
      <c r="CO7">
        <v>12335</v>
      </c>
      <c r="CP7" t="s">
        <v>1519</v>
      </c>
      <c r="CQ7">
        <v>13.01</v>
      </c>
      <c r="CR7">
        <v>10.98</v>
      </c>
      <c r="CS7">
        <v>3.32</v>
      </c>
      <c r="CT7">
        <v>-50.57</v>
      </c>
      <c r="CU7">
        <v>8.86</v>
      </c>
      <c r="CV7">
        <v>2.4700000000000002</v>
      </c>
      <c r="CW7" t="s">
        <v>396</v>
      </c>
      <c r="CX7">
        <v>2.73</v>
      </c>
      <c r="CY7">
        <v>0.46</v>
      </c>
      <c r="CZ7">
        <v>0.64</v>
      </c>
      <c r="DA7">
        <v>-0.18</v>
      </c>
      <c r="DB7">
        <v>71.709999999999994</v>
      </c>
      <c r="DC7" t="s">
        <v>1520</v>
      </c>
      <c r="DD7">
        <v>38.590000000000003</v>
      </c>
      <c r="DE7">
        <v>18.7</v>
      </c>
      <c r="DF7">
        <v>15.84</v>
      </c>
      <c r="DG7">
        <v>0.34</v>
      </c>
      <c r="DH7">
        <v>1427</v>
      </c>
      <c r="DI7">
        <v>2117</v>
      </c>
      <c r="DJ7" t="s">
        <v>119</v>
      </c>
      <c r="DK7" t="s">
        <v>119</v>
      </c>
      <c r="DL7" t="s">
        <v>119</v>
      </c>
    </row>
    <row r="8" spans="1:116">
      <c r="A8" t="str">
        <f>"002123"</f>
        <v>002123</v>
      </c>
      <c r="B8" t="s">
        <v>1521</v>
      </c>
      <c r="C8">
        <v>1.53</v>
      </c>
      <c r="D8">
        <v>14.6</v>
      </c>
      <c r="E8">
        <v>0.22</v>
      </c>
      <c r="F8">
        <v>14.6</v>
      </c>
      <c r="G8">
        <v>14.61</v>
      </c>
      <c r="H8">
        <v>110674</v>
      </c>
      <c r="I8">
        <v>1518</v>
      </c>
      <c r="J8">
        <v>0</v>
      </c>
      <c r="K8">
        <v>1.62</v>
      </c>
      <c r="L8">
        <v>14.48</v>
      </c>
      <c r="M8">
        <v>14.64</v>
      </c>
      <c r="N8">
        <v>14.28</v>
      </c>
      <c r="O8">
        <v>14.38</v>
      </c>
      <c r="P8">
        <v>145.80000000000001</v>
      </c>
      <c r="Q8">
        <v>16019.33</v>
      </c>
      <c r="R8">
        <v>0.74</v>
      </c>
      <c r="S8" t="s">
        <v>1522</v>
      </c>
      <c r="T8" t="s">
        <v>252</v>
      </c>
      <c r="U8">
        <v>2.5</v>
      </c>
      <c r="V8">
        <v>14.47</v>
      </c>
      <c r="W8">
        <v>51794</v>
      </c>
      <c r="X8">
        <v>58880</v>
      </c>
      <c r="Y8">
        <v>0.88</v>
      </c>
      <c r="Z8">
        <v>425</v>
      </c>
      <c r="AA8">
        <v>1030</v>
      </c>
      <c r="AB8" t="s">
        <v>119</v>
      </c>
      <c r="AC8">
        <v>57.78</v>
      </c>
      <c r="AD8">
        <v>0.01</v>
      </c>
      <c r="AE8" t="s">
        <v>119</v>
      </c>
      <c r="AF8" t="s">
        <v>119</v>
      </c>
      <c r="AG8">
        <v>6.83</v>
      </c>
      <c r="AH8" t="s">
        <v>1523</v>
      </c>
      <c r="AI8" t="s">
        <v>1524</v>
      </c>
      <c r="AJ8">
        <v>1.48</v>
      </c>
      <c r="AK8">
        <v>3057</v>
      </c>
      <c r="AL8">
        <v>36</v>
      </c>
      <c r="AM8">
        <v>5.0000000000000001E-4</v>
      </c>
      <c r="AN8">
        <v>1</v>
      </c>
      <c r="AO8">
        <v>-2.64</v>
      </c>
      <c r="AP8">
        <v>-1.68</v>
      </c>
      <c r="AQ8">
        <v>-7.94</v>
      </c>
      <c r="AR8">
        <v>11.28</v>
      </c>
      <c r="AS8">
        <v>30.01</v>
      </c>
      <c r="AT8">
        <v>4</v>
      </c>
      <c r="AU8">
        <v>1.71</v>
      </c>
      <c r="AV8" t="s">
        <v>1525</v>
      </c>
      <c r="AW8" t="s">
        <v>119</v>
      </c>
      <c r="AX8" t="s">
        <v>119</v>
      </c>
      <c r="AY8">
        <v>1.8</v>
      </c>
      <c r="AZ8" t="s">
        <v>207</v>
      </c>
      <c r="BA8">
        <v>8</v>
      </c>
      <c r="BB8">
        <v>6</v>
      </c>
      <c r="BC8">
        <v>2</v>
      </c>
      <c r="BD8">
        <v>0.7</v>
      </c>
      <c r="BE8">
        <v>1.81</v>
      </c>
      <c r="BF8">
        <v>-0.7</v>
      </c>
      <c r="BG8">
        <v>0.63</v>
      </c>
      <c r="BH8">
        <v>0.83</v>
      </c>
      <c r="BI8">
        <v>-0.27</v>
      </c>
      <c r="BJ8">
        <v>2.2400000000000002</v>
      </c>
      <c r="BK8">
        <v>20230825</v>
      </c>
      <c r="BL8">
        <v>20070328</v>
      </c>
      <c r="BM8">
        <v>8.0299999999999994</v>
      </c>
      <c r="BN8" t="s">
        <v>119</v>
      </c>
      <c r="BO8" t="s">
        <v>119</v>
      </c>
      <c r="BP8">
        <v>60.51</v>
      </c>
      <c r="BQ8">
        <v>34.450000000000003</v>
      </c>
      <c r="BR8">
        <v>0.01</v>
      </c>
      <c r="BS8">
        <v>43.04</v>
      </c>
      <c r="BT8">
        <v>33.29</v>
      </c>
      <c r="BU8">
        <v>3.4</v>
      </c>
      <c r="BV8">
        <v>2.21</v>
      </c>
      <c r="BW8">
        <v>23.85</v>
      </c>
      <c r="BX8">
        <v>10.9</v>
      </c>
      <c r="BY8">
        <v>0</v>
      </c>
      <c r="BZ8">
        <v>18.09</v>
      </c>
      <c r="CA8">
        <v>0.76</v>
      </c>
      <c r="CB8">
        <v>24.41</v>
      </c>
      <c r="CC8">
        <v>23.64</v>
      </c>
      <c r="CD8">
        <v>21.49</v>
      </c>
      <c r="CE8">
        <v>0.48</v>
      </c>
      <c r="CF8">
        <v>0.06</v>
      </c>
      <c r="CG8">
        <v>0.42</v>
      </c>
      <c r="CH8">
        <v>0.42</v>
      </c>
      <c r="CI8">
        <v>0.4</v>
      </c>
      <c r="CJ8">
        <v>7.0000000000000007E-2</v>
      </c>
      <c r="CK8">
        <v>2.04</v>
      </c>
      <c r="CL8">
        <v>-0.92</v>
      </c>
      <c r="CM8">
        <v>-2.4500000000000002</v>
      </c>
      <c r="CN8">
        <v>57991</v>
      </c>
      <c r="CO8">
        <v>11135</v>
      </c>
      <c r="CP8" t="s">
        <v>1526</v>
      </c>
      <c r="CQ8">
        <v>758.36</v>
      </c>
      <c r="CR8">
        <v>42.27</v>
      </c>
      <c r="CS8">
        <v>3.4</v>
      </c>
      <c r="CT8">
        <v>-127.45</v>
      </c>
      <c r="CU8">
        <v>4.96</v>
      </c>
      <c r="CV8">
        <v>0.17</v>
      </c>
      <c r="CW8" t="s">
        <v>200</v>
      </c>
      <c r="CX8">
        <v>4.29</v>
      </c>
      <c r="CY8">
        <v>3.04</v>
      </c>
      <c r="CZ8">
        <v>0.25</v>
      </c>
      <c r="DA8">
        <v>-0.11</v>
      </c>
      <c r="DB8">
        <v>56.94</v>
      </c>
      <c r="DC8" t="s">
        <v>1527</v>
      </c>
      <c r="DD8">
        <v>9.1</v>
      </c>
      <c r="DE8">
        <v>2.0299999999999998</v>
      </c>
      <c r="DF8">
        <v>1.76</v>
      </c>
      <c r="DG8">
        <v>0.56999999999999995</v>
      </c>
      <c r="DH8">
        <v>1130</v>
      </c>
      <c r="DI8">
        <v>2123</v>
      </c>
      <c r="DJ8" t="s">
        <v>119</v>
      </c>
      <c r="DK8" t="s">
        <v>119</v>
      </c>
      <c r="DL8" t="s">
        <v>119</v>
      </c>
    </row>
    <row r="9" spans="1:116">
      <c r="A9" t="str">
        <f>"002131"</f>
        <v>002131</v>
      </c>
      <c r="B9" t="s">
        <v>1528</v>
      </c>
      <c r="C9">
        <v>0.89</v>
      </c>
      <c r="D9">
        <v>2.27</v>
      </c>
      <c r="E9">
        <v>0.02</v>
      </c>
      <c r="F9">
        <v>2.2599999999999998</v>
      </c>
      <c r="G9">
        <v>2.27</v>
      </c>
      <c r="H9">
        <v>761640</v>
      </c>
      <c r="I9">
        <v>14614</v>
      </c>
      <c r="J9">
        <v>0.44</v>
      </c>
      <c r="K9">
        <v>1.31</v>
      </c>
      <c r="L9">
        <v>2.25</v>
      </c>
      <c r="M9">
        <v>2.2799999999999998</v>
      </c>
      <c r="N9">
        <v>2.25</v>
      </c>
      <c r="O9">
        <v>2.25</v>
      </c>
      <c r="P9">
        <v>4</v>
      </c>
      <c r="Q9">
        <v>17258.28</v>
      </c>
      <c r="R9">
        <v>0.86</v>
      </c>
      <c r="S9" t="s">
        <v>1529</v>
      </c>
      <c r="T9" t="s">
        <v>324</v>
      </c>
      <c r="U9">
        <v>1.33</v>
      </c>
      <c r="V9">
        <v>2.27</v>
      </c>
      <c r="W9">
        <v>306921</v>
      </c>
      <c r="X9">
        <v>454719</v>
      </c>
      <c r="Y9">
        <v>0.67</v>
      </c>
      <c r="Z9">
        <v>71888</v>
      </c>
      <c r="AA9">
        <v>30287</v>
      </c>
      <c r="AB9" t="s">
        <v>119</v>
      </c>
      <c r="AC9">
        <v>26.26</v>
      </c>
      <c r="AD9">
        <v>0</v>
      </c>
      <c r="AE9" t="s">
        <v>119</v>
      </c>
      <c r="AF9" t="s">
        <v>119</v>
      </c>
      <c r="AG9">
        <v>58.35</v>
      </c>
      <c r="AH9" t="s">
        <v>1530</v>
      </c>
      <c r="AI9" t="s">
        <v>1531</v>
      </c>
      <c r="AJ9">
        <v>0.84</v>
      </c>
      <c r="AK9">
        <v>2708</v>
      </c>
      <c r="AL9">
        <v>281</v>
      </c>
      <c r="AM9">
        <v>5.0000000000000001E-4</v>
      </c>
      <c r="AN9">
        <v>1</v>
      </c>
      <c r="AO9">
        <v>0</v>
      </c>
      <c r="AP9">
        <v>0.89</v>
      </c>
      <c r="AQ9">
        <v>-9.56</v>
      </c>
      <c r="AR9">
        <v>-1.3</v>
      </c>
      <c r="AS9">
        <v>28.25</v>
      </c>
      <c r="AT9">
        <v>2</v>
      </c>
      <c r="AU9">
        <v>1.37</v>
      </c>
      <c r="AV9" t="s">
        <v>1532</v>
      </c>
      <c r="AW9">
        <v>29.21</v>
      </c>
      <c r="AX9" t="s">
        <v>119</v>
      </c>
      <c r="AY9">
        <v>1.1200000000000001</v>
      </c>
      <c r="AZ9" t="s">
        <v>207</v>
      </c>
      <c r="BA9">
        <v>7</v>
      </c>
      <c r="BB9">
        <v>10</v>
      </c>
      <c r="BC9">
        <v>2</v>
      </c>
      <c r="BD9">
        <v>0</v>
      </c>
      <c r="BE9">
        <v>1.33</v>
      </c>
      <c r="BF9">
        <v>0</v>
      </c>
      <c r="BG9">
        <v>0.89</v>
      </c>
      <c r="BH9">
        <v>0.89</v>
      </c>
      <c r="BI9">
        <v>-0.44</v>
      </c>
      <c r="BJ9">
        <v>0.89</v>
      </c>
      <c r="BK9">
        <v>20230902</v>
      </c>
      <c r="BL9">
        <v>20070427</v>
      </c>
      <c r="BM9">
        <v>67.55</v>
      </c>
      <c r="BN9" t="s">
        <v>119</v>
      </c>
      <c r="BO9" t="s">
        <v>119</v>
      </c>
      <c r="BP9">
        <v>223.1</v>
      </c>
      <c r="BQ9">
        <v>136.53</v>
      </c>
      <c r="BR9">
        <v>0.27</v>
      </c>
      <c r="BS9">
        <v>38.68</v>
      </c>
      <c r="BT9">
        <v>112.68</v>
      </c>
      <c r="BU9">
        <v>9.17</v>
      </c>
      <c r="BV9">
        <v>2.4700000000000002</v>
      </c>
      <c r="BW9">
        <v>61.55</v>
      </c>
      <c r="BX9">
        <v>31.66</v>
      </c>
      <c r="BY9">
        <v>6.66</v>
      </c>
      <c r="BZ9">
        <v>57.01</v>
      </c>
      <c r="CA9">
        <v>6.02</v>
      </c>
      <c r="CB9">
        <v>13.83</v>
      </c>
      <c r="CC9">
        <v>112.21</v>
      </c>
      <c r="CD9">
        <v>104.18</v>
      </c>
      <c r="CE9">
        <v>25.27</v>
      </c>
      <c r="CF9">
        <v>2.08</v>
      </c>
      <c r="CG9">
        <v>25.29</v>
      </c>
      <c r="CH9">
        <v>19.100000000000001</v>
      </c>
      <c r="CI9">
        <v>19.190000000000001</v>
      </c>
      <c r="CJ9">
        <v>1.65</v>
      </c>
      <c r="CK9">
        <v>51.1</v>
      </c>
      <c r="CL9">
        <v>2.72</v>
      </c>
      <c r="CM9">
        <v>16.989999999999998</v>
      </c>
      <c r="CN9">
        <v>206897</v>
      </c>
      <c r="CO9">
        <v>26821</v>
      </c>
      <c r="CP9" t="s">
        <v>1533</v>
      </c>
      <c r="CQ9">
        <v>100.87</v>
      </c>
      <c r="CR9">
        <v>14.25</v>
      </c>
      <c r="CS9">
        <v>1.1200000000000001</v>
      </c>
      <c r="CT9">
        <v>56.29</v>
      </c>
      <c r="CU9">
        <v>1.37</v>
      </c>
      <c r="CV9">
        <v>0</v>
      </c>
      <c r="CW9" t="s">
        <v>427</v>
      </c>
      <c r="CX9">
        <v>2.02</v>
      </c>
      <c r="CY9">
        <v>0.2</v>
      </c>
      <c r="CZ9">
        <v>0.76</v>
      </c>
      <c r="DA9">
        <v>0.04</v>
      </c>
      <c r="DB9">
        <v>61.2</v>
      </c>
      <c r="DC9" t="s">
        <v>1534</v>
      </c>
      <c r="DD9">
        <v>7.15</v>
      </c>
      <c r="DE9">
        <v>22.52</v>
      </c>
      <c r="DF9">
        <v>17.02</v>
      </c>
      <c r="DG9">
        <v>0.75</v>
      </c>
      <c r="DH9">
        <v>5719</v>
      </c>
      <c r="DI9">
        <v>2131</v>
      </c>
      <c r="DJ9" t="s">
        <v>119</v>
      </c>
      <c r="DK9" t="s">
        <v>119</v>
      </c>
      <c r="DL9" t="s">
        <v>119</v>
      </c>
    </row>
    <row r="10" spans="1:116">
      <c r="A10" t="str">
        <f>"002197"</f>
        <v>002197</v>
      </c>
      <c r="B10" t="s">
        <v>1535</v>
      </c>
      <c r="C10">
        <v>1.08</v>
      </c>
      <c r="D10">
        <v>10.26</v>
      </c>
      <c r="E10">
        <v>0.11</v>
      </c>
      <c r="F10">
        <v>10.26</v>
      </c>
      <c r="G10">
        <v>10.27</v>
      </c>
      <c r="H10">
        <v>172938</v>
      </c>
      <c r="I10">
        <v>2428</v>
      </c>
      <c r="J10">
        <v>0</v>
      </c>
      <c r="K10">
        <v>3.24</v>
      </c>
      <c r="L10">
        <v>10.19</v>
      </c>
      <c r="M10">
        <v>10.33</v>
      </c>
      <c r="N10">
        <v>10.16</v>
      </c>
      <c r="O10">
        <v>10.15</v>
      </c>
      <c r="P10">
        <v>138.97</v>
      </c>
      <c r="Q10">
        <v>17757.13</v>
      </c>
      <c r="R10">
        <v>0.6</v>
      </c>
      <c r="S10" t="s">
        <v>1536</v>
      </c>
      <c r="T10" t="s">
        <v>118</v>
      </c>
      <c r="U10">
        <v>1.67</v>
      </c>
      <c r="V10">
        <v>10.27</v>
      </c>
      <c r="W10">
        <v>78498</v>
      </c>
      <c r="X10">
        <v>94440</v>
      </c>
      <c r="Y10">
        <v>0.83</v>
      </c>
      <c r="Z10">
        <v>954</v>
      </c>
      <c r="AA10">
        <v>200</v>
      </c>
      <c r="AB10" t="s">
        <v>119</v>
      </c>
      <c r="AC10">
        <v>180.67</v>
      </c>
      <c r="AD10">
        <v>0.04</v>
      </c>
      <c r="AE10" t="s">
        <v>119</v>
      </c>
      <c r="AF10" t="s">
        <v>119</v>
      </c>
      <c r="AG10">
        <v>5.34</v>
      </c>
      <c r="AH10" t="s">
        <v>1537</v>
      </c>
      <c r="AI10" t="s">
        <v>1538</v>
      </c>
      <c r="AJ10">
        <v>1.03</v>
      </c>
      <c r="AK10">
        <v>2941</v>
      </c>
      <c r="AL10">
        <v>59</v>
      </c>
      <c r="AM10">
        <v>1.1000000000000001E-3</v>
      </c>
      <c r="AN10">
        <v>2</v>
      </c>
      <c r="AO10">
        <v>0.4</v>
      </c>
      <c r="AP10">
        <v>-1.72</v>
      </c>
      <c r="AQ10">
        <v>3.64</v>
      </c>
      <c r="AR10">
        <v>-1.53</v>
      </c>
      <c r="AS10">
        <v>9.3800000000000008</v>
      </c>
      <c r="AT10">
        <v>5</v>
      </c>
      <c r="AU10">
        <v>3.77</v>
      </c>
      <c r="AV10" t="s">
        <v>1539</v>
      </c>
      <c r="AW10" t="s">
        <v>119</v>
      </c>
      <c r="AX10" t="s">
        <v>119</v>
      </c>
      <c r="AY10">
        <v>1.37</v>
      </c>
      <c r="AZ10" t="s">
        <v>207</v>
      </c>
      <c r="BA10">
        <v>13</v>
      </c>
      <c r="BB10">
        <v>13</v>
      </c>
      <c r="BC10">
        <v>8</v>
      </c>
      <c r="BD10">
        <v>0.39</v>
      </c>
      <c r="BE10">
        <v>1.77</v>
      </c>
      <c r="BF10">
        <v>0.1</v>
      </c>
      <c r="BG10">
        <v>1.18</v>
      </c>
      <c r="BH10">
        <v>0.69</v>
      </c>
      <c r="BI10">
        <v>-0.68</v>
      </c>
      <c r="BJ10">
        <v>0.98</v>
      </c>
      <c r="BK10">
        <v>20230825</v>
      </c>
      <c r="BL10">
        <v>20071218</v>
      </c>
      <c r="BM10">
        <v>6.14</v>
      </c>
      <c r="BN10" t="s">
        <v>119</v>
      </c>
      <c r="BO10" t="s">
        <v>119</v>
      </c>
      <c r="BP10">
        <v>68.12</v>
      </c>
      <c r="BQ10">
        <v>25.51</v>
      </c>
      <c r="BR10">
        <v>0.67</v>
      </c>
      <c r="BS10">
        <v>61.58</v>
      </c>
      <c r="BT10">
        <v>18.29</v>
      </c>
      <c r="BU10">
        <v>22.6</v>
      </c>
      <c r="BV10">
        <v>11.68</v>
      </c>
      <c r="BW10">
        <v>18.559999999999999</v>
      </c>
      <c r="BX10">
        <v>5.41</v>
      </c>
      <c r="BY10">
        <v>1.1299999999999999</v>
      </c>
      <c r="BZ10">
        <v>9.52</v>
      </c>
      <c r="CA10">
        <v>0.39</v>
      </c>
      <c r="CB10">
        <v>21.99</v>
      </c>
      <c r="CC10">
        <v>6.42</v>
      </c>
      <c r="CD10">
        <v>4.3899999999999997</v>
      </c>
      <c r="CE10">
        <v>0.28999999999999998</v>
      </c>
      <c r="CF10">
        <v>-0.02</v>
      </c>
      <c r="CG10">
        <v>0.3</v>
      </c>
      <c r="CH10">
        <v>0.28000000000000003</v>
      </c>
      <c r="CI10">
        <v>0.23</v>
      </c>
      <c r="CJ10">
        <v>0.12</v>
      </c>
      <c r="CK10">
        <v>-3.02</v>
      </c>
      <c r="CL10">
        <v>1.47</v>
      </c>
      <c r="CM10">
        <v>0.26</v>
      </c>
      <c r="CN10">
        <v>88268</v>
      </c>
      <c r="CO10">
        <v>5199</v>
      </c>
      <c r="CP10" t="s">
        <v>1540</v>
      </c>
      <c r="CQ10">
        <v>21.72</v>
      </c>
      <c r="CR10">
        <v>13.15</v>
      </c>
      <c r="CS10">
        <v>2.4700000000000002</v>
      </c>
      <c r="CT10">
        <v>42.85</v>
      </c>
      <c r="CU10">
        <v>9.83</v>
      </c>
      <c r="CV10">
        <v>0</v>
      </c>
      <c r="CW10" t="s">
        <v>537</v>
      </c>
      <c r="CX10">
        <v>4.1500000000000004</v>
      </c>
      <c r="CY10">
        <v>3.58</v>
      </c>
      <c r="CZ10">
        <v>-0.49</v>
      </c>
      <c r="DA10">
        <v>0.24</v>
      </c>
      <c r="DB10">
        <v>37.44</v>
      </c>
      <c r="DC10" t="s">
        <v>1541</v>
      </c>
      <c r="DD10">
        <v>31.61</v>
      </c>
      <c r="DE10">
        <v>4.5199999999999996</v>
      </c>
      <c r="DF10">
        <v>4.37</v>
      </c>
      <c r="DG10">
        <v>0.42</v>
      </c>
      <c r="DH10">
        <v>1140</v>
      </c>
      <c r="DI10">
        <v>2197</v>
      </c>
      <c r="DJ10" t="s">
        <v>119</v>
      </c>
      <c r="DK10" t="s">
        <v>119</v>
      </c>
      <c r="DL10" t="s">
        <v>119</v>
      </c>
    </row>
    <row r="11" spans="1:116">
      <c r="A11" t="str">
        <f>"002226"</f>
        <v>002226</v>
      </c>
      <c r="B11" t="s">
        <v>1542</v>
      </c>
      <c r="C11">
        <v>0.99</v>
      </c>
      <c r="D11">
        <v>5.1100000000000003</v>
      </c>
      <c r="E11">
        <v>0.05</v>
      </c>
      <c r="F11">
        <v>5.1100000000000003</v>
      </c>
      <c r="G11">
        <v>5.12</v>
      </c>
      <c r="H11">
        <v>93271</v>
      </c>
      <c r="I11">
        <v>1887</v>
      </c>
      <c r="J11">
        <v>-0.38</v>
      </c>
      <c r="K11">
        <v>0.52</v>
      </c>
      <c r="L11">
        <v>5.08</v>
      </c>
      <c r="M11">
        <v>5.14</v>
      </c>
      <c r="N11">
        <v>5.07</v>
      </c>
      <c r="O11">
        <v>5.0599999999999996</v>
      </c>
      <c r="P11">
        <v>13.3</v>
      </c>
      <c r="Q11">
        <v>4763.4799999999996</v>
      </c>
      <c r="R11">
        <v>1.38</v>
      </c>
      <c r="S11" t="s">
        <v>602</v>
      </c>
      <c r="T11" t="s">
        <v>332</v>
      </c>
      <c r="U11">
        <v>1.38</v>
      </c>
      <c r="V11">
        <v>5.1100000000000003</v>
      </c>
      <c r="W11">
        <v>40994</v>
      </c>
      <c r="X11">
        <v>52277</v>
      </c>
      <c r="Y11">
        <v>0.78</v>
      </c>
      <c r="Z11">
        <v>1671</v>
      </c>
      <c r="AA11">
        <v>298</v>
      </c>
      <c r="AB11" t="s">
        <v>119</v>
      </c>
      <c r="AC11">
        <v>27.89</v>
      </c>
      <c r="AD11">
        <v>0.01</v>
      </c>
      <c r="AE11" t="s">
        <v>119</v>
      </c>
      <c r="AF11" t="s">
        <v>119</v>
      </c>
      <c r="AG11">
        <v>17.829999999999998</v>
      </c>
      <c r="AH11" t="s">
        <v>1543</v>
      </c>
      <c r="AI11" t="s">
        <v>1544</v>
      </c>
      <c r="AJ11">
        <v>0.94</v>
      </c>
      <c r="AK11">
        <v>2188</v>
      </c>
      <c r="AL11">
        <v>43</v>
      </c>
      <c r="AM11">
        <v>2.0000000000000001E-4</v>
      </c>
      <c r="AN11">
        <v>2</v>
      </c>
      <c r="AO11">
        <v>0.8</v>
      </c>
      <c r="AP11">
        <v>0.59</v>
      </c>
      <c r="AQ11">
        <v>1.19</v>
      </c>
      <c r="AR11">
        <v>0</v>
      </c>
      <c r="AS11">
        <v>5.58</v>
      </c>
      <c r="AT11">
        <v>1</v>
      </c>
      <c r="AU11">
        <v>1.17</v>
      </c>
      <c r="AV11" t="s">
        <v>1545</v>
      </c>
      <c r="AW11">
        <v>35.25</v>
      </c>
      <c r="AX11">
        <v>29.64</v>
      </c>
      <c r="AY11">
        <v>0.47</v>
      </c>
      <c r="AZ11" t="s">
        <v>141</v>
      </c>
      <c r="BA11">
        <v>14</v>
      </c>
      <c r="BB11">
        <v>11</v>
      </c>
      <c r="BC11">
        <v>1</v>
      </c>
      <c r="BD11">
        <v>0.4</v>
      </c>
      <c r="BE11">
        <v>1.58</v>
      </c>
      <c r="BF11">
        <v>0.2</v>
      </c>
      <c r="BG11">
        <v>0.99</v>
      </c>
      <c r="BH11">
        <v>0.59</v>
      </c>
      <c r="BI11">
        <v>-0.57999999999999996</v>
      </c>
      <c r="BJ11">
        <v>0.79</v>
      </c>
      <c r="BK11">
        <v>20230826</v>
      </c>
      <c r="BL11">
        <v>20080506</v>
      </c>
      <c r="BM11">
        <v>26.49</v>
      </c>
      <c r="BN11" t="s">
        <v>119</v>
      </c>
      <c r="BO11" t="s">
        <v>119</v>
      </c>
      <c r="BP11">
        <v>166.04</v>
      </c>
      <c r="BQ11">
        <v>84.51</v>
      </c>
      <c r="BR11">
        <v>11.02</v>
      </c>
      <c r="BS11">
        <v>42.47</v>
      </c>
      <c r="BT11">
        <v>75.66</v>
      </c>
      <c r="BU11">
        <v>64.94</v>
      </c>
      <c r="BV11">
        <v>7.26</v>
      </c>
      <c r="BW11">
        <v>30.61</v>
      </c>
      <c r="BX11">
        <v>18.97</v>
      </c>
      <c r="BY11">
        <v>5.67</v>
      </c>
      <c r="BZ11">
        <v>35.49</v>
      </c>
      <c r="CA11">
        <v>2.08</v>
      </c>
      <c r="CB11">
        <v>18.13</v>
      </c>
      <c r="CC11">
        <v>44.35</v>
      </c>
      <c r="CD11">
        <v>31.33</v>
      </c>
      <c r="CE11">
        <v>7.32</v>
      </c>
      <c r="CF11">
        <v>0.13</v>
      </c>
      <c r="CG11">
        <v>7.3</v>
      </c>
      <c r="CH11">
        <v>6.03</v>
      </c>
      <c r="CI11">
        <v>5.09</v>
      </c>
      <c r="CJ11">
        <v>4.9400000000000004</v>
      </c>
      <c r="CK11">
        <v>36.090000000000003</v>
      </c>
      <c r="CL11">
        <v>2.57</v>
      </c>
      <c r="CM11">
        <v>-4.7699999999999996</v>
      </c>
      <c r="CN11">
        <v>55406</v>
      </c>
      <c r="CO11">
        <v>14405</v>
      </c>
      <c r="CP11" t="s">
        <v>1546</v>
      </c>
      <c r="CQ11">
        <v>-12.38</v>
      </c>
      <c r="CR11">
        <v>9.01</v>
      </c>
      <c r="CS11">
        <v>1.6</v>
      </c>
      <c r="CT11">
        <v>52.66</v>
      </c>
      <c r="CU11">
        <v>3.05</v>
      </c>
      <c r="CV11">
        <v>1.19</v>
      </c>
      <c r="CW11" t="s">
        <v>381</v>
      </c>
      <c r="CX11">
        <v>3.19</v>
      </c>
      <c r="CY11">
        <v>0.68</v>
      </c>
      <c r="CZ11">
        <v>1.36</v>
      </c>
      <c r="DA11">
        <v>0.1</v>
      </c>
      <c r="DB11">
        <v>50.9</v>
      </c>
      <c r="DC11" t="s">
        <v>814</v>
      </c>
      <c r="DD11">
        <v>29.37</v>
      </c>
      <c r="DE11">
        <v>16.489999999999998</v>
      </c>
      <c r="DF11">
        <v>13.58</v>
      </c>
      <c r="DG11">
        <v>1</v>
      </c>
      <c r="DH11">
        <v>7557</v>
      </c>
      <c r="DI11">
        <v>2226</v>
      </c>
      <c r="DJ11" t="s">
        <v>119</v>
      </c>
      <c r="DK11" t="s">
        <v>119</v>
      </c>
      <c r="DL11" t="s">
        <v>119</v>
      </c>
    </row>
    <row r="12" spans="1:116">
      <c r="A12" t="str">
        <f>"002229"</f>
        <v>002229</v>
      </c>
      <c r="B12" t="s">
        <v>1547</v>
      </c>
      <c r="C12">
        <v>-3.39</v>
      </c>
      <c r="D12">
        <v>36.729999999999997</v>
      </c>
      <c r="E12">
        <v>-1.29</v>
      </c>
      <c r="F12">
        <v>36.72</v>
      </c>
      <c r="G12">
        <v>36.729999999999997</v>
      </c>
      <c r="H12">
        <v>646921</v>
      </c>
      <c r="I12">
        <v>12161</v>
      </c>
      <c r="J12">
        <v>-0.02</v>
      </c>
      <c r="K12">
        <v>13.12</v>
      </c>
      <c r="L12">
        <v>35.880000000000003</v>
      </c>
      <c r="M12">
        <v>37.75</v>
      </c>
      <c r="N12">
        <v>35.880000000000003</v>
      </c>
      <c r="O12">
        <v>38.020000000000003</v>
      </c>
      <c r="P12" t="s">
        <v>119</v>
      </c>
      <c r="Q12">
        <v>238439.99</v>
      </c>
      <c r="R12">
        <v>1.04</v>
      </c>
      <c r="S12" t="s">
        <v>1515</v>
      </c>
      <c r="T12" t="s">
        <v>559</v>
      </c>
      <c r="U12">
        <v>4.92</v>
      </c>
      <c r="V12">
        <v>36.86</v>
      </c>
      <c r="W12">
        <v>368605</v>
      </c>
      <c r="X12">
        <v>278316</v>
      </c>
      <c r="Y12">
        <v>1.32</v>
      </c>
      <c r="Z12">
        <v>816</v>
      </c>
      <c r="AA12">
        <v>86</v>
      </c>
      <c r="AB12" t="s">
        <v>119</v>
      </c>
      <c r="AC12">
        <v>9490.08</v>
      </c>
      <c r="AD12">
        <v>0.69</v>
      </c>
      <c r="AE12" t="s">
        <v>119</v>
      </c>
      <c r="AF12" t="s">
        <v>119</v>
      </c>
      <c r="AG12">
        <v>4.93</v>
      </c>
      <c r="AH12" t="s">
        <v>1548</v>
      </c>
      <c r="AI12" t="s">
        <v>1549</v>
      </c>
      <c r="AJ12">
        <v>-3.44</v>
      </c>
      <c r="AK12">
        <v>4699</v>
      </c>
      <c r="AL12">
        <v>138</v>
      </c>
      <c r="AM12">
        <v>2.8E-3</v>
      </c>
      <c r="AN12">
        <v>-2</v>
      </c>
      <c r="AO12">
        <v>-1.88</v>
      </c>
      <c r="AP12">
        <v>-2.44</v>
      </c>
      <c r="AQ12">
        <v>-6.2</v>
      </c>
      <c r="AR12">
        <v>-0.44</v>
      </c>
      <c r="AS12">
        <v>452.33</v>
      </c>
      <c r="AT12">
        <v>32</v>
      </c>
      <c r="AU12">
        <v>16.87</v>
      </c>
      <c r="AV12" t="s">
        <v>1550</v>
      </c>
      <c r="AW12" t="s">
        <v>119</v>
      </c>
      <c r="AX12" t="s">
        <v>119</v>
      </c>
      <c r="AY12">
        <v>1.5</v>
      </c>
      <c r="AZ12" t="s">
        <v>207</v>
      </c>
      <c r="BA12">
        <v>10</v>
      </c>
      <c r="BB12">
        <v>8</v>
      </c>
      <c r="BC12">
        <v>10</v>
      </c>
      <c r="BD12">
        <v>-5.63</v>
      </c>
      <c r="BE12">
        <v>-0.71</v>
      </c>
      <c r="BF12">
        <v>-5.63</v>
      </c>
      <c r="BG12">
        <v>-3.05</v>
      </c>
      <c r="BH12">
        <v>2.37</v>
      </c>
      <c r="BI12">
        <v>-2.7</v>
      </c>
      <c r="BJ12">
        <v>2.37</v>
      </c>
      <c r="BK12">
        <v>20230828</v>
      </c>
      <c r="BL12">
        <v>20080508</v>
      </c>
      <c r="BM12">
        <v>4.9800000000000004</v>
      </c>
      <c r="BN12" t="s">
        <v>119</v>
      </c>
      <c r="BO12" t="s">
        <v>119</v>
      </c>
      <c r="BP12">
        <v>24.82</v>
      </c>
      <c r="BQ12">
        <v>15.72</v>
      </c>
      <c r="BR12">
        <v>1.1399999999999999</v>
      </c>
      <c r="BS12">
        <v>32.090000000000003</v>
      </c>
      <c r="BT12">
        <v>13.91</v>
      </c>
      <c r="BU12">
        <v>4.78</v>
      </c>
      <c r="BV12">
        <v>0.47</v>
      </c>
      <c r="BW12">
        <v>6.66</v>
      </c>
      <c r="BX12">
        <v>10.44</v>
      </c>
      <c r="BY12">
        <v>0.75</v>
      </c>
      <c r="BZ12">
        <v>1.84</v>
      </c>
      <c r="CA12">
        <v>0.21</v>
      </c>
      <c r="CB12">
        <v>8.44</v>
      </c>
      <c r="CC12">
        <v>2.92</v>
      </c>
      <c r="CD12">
        <v>2.23</v>
      </c>
      <c r="CE12">
        <v>-0.18</v>
      </c>
      <c r="CF12">
        <v>0.02</v>
      </c>
      <c r="CG12">
        <v>-0.18</v>
      </c>
      <c r="CH12">
        <v>-0.18</v>
      </c>
      <c r="CI12">
        <v>-0.32</v>
      </c>
      <c r="CJ12">
        <v>-0.35</v>
      </c>
      <c r="CK12">
        <v>1.78</v>
      </c>
      <c r="CL12">
        <v>0.13</v>
      </c>
      <c r="CM12">
        <v>-0.49</v>
      </c>
      <c r="CN12">
        <v>127769</v>
      </c>
      <c r="CO12">
        <v>3001</v>
      </c>
      <c r="CP12" t="s">
        <v>1551</v>
      </c>
      <c r="CQ12">
        <v>21.81</v>
      </c>
      <c r="CR12">
        <v>25.77</v>
      </c>
      <c r="CS12">
        <v>11.65</v>
      </c>
      <c r="CT12">
        <v>1464.33</v>
      </c>
      <c r="CU12">
        <v>62.6</v>
      </c>
      <c r="CV12">
        <v>0</v>
      </c>
      <c r="CW12" t="s">
        <v>435</v>
      </c>
      <c r="CX12">
        <v>3.15</v>
      </c>
      <c r="CY12">
        <v>1.69</v>
      </c>
      <c r="CZ12">
        <v>0.36</v>
      </c>
      <c r="DA12">
        <v>0.03</v>
      </c>
      <c r="DB12">
        <v>63.33</v>
      </c>
      <c r="DC12" t="s">
        <v>1552</v>
      </c>
      <c r="DD12">
        <v>23.69</v>
      </c>
      <c r="DE12">
        <v>-6.19</v>
      </c>
      <c r="DF12">
        <v>-6.28</v>
      </c>
      <c r="DG12">
        <v>0.12</v>
      </c>
      <c r="DH12">
        <v>1048</v>
      </c>
      <c r="DI12">
        <v>2229</v>
      </c>
      <c r="DJ12" t="s">
        <v>119</v>
      </c>
      <c r="DK12" t="s">
        <v>119</v>
      </c>
      <c r="DL12" t="s">
        <v>119</v>
      </c>
    </row>
    <row r="13" spans="1:116">
      <c r="A13" t="str">
        <f>"002230"</f>
        <v>002230</v>
      </c>
      <c r="B13" t="s">
        <v>1553</v>
      </c>
      <c r="C13">
        <v>-0.53</v>
      </c>
      <c r="D13">
        <v>50.66</v>
      </c>
      <c r="E13">
        <v>-0.27</v>
      </c>
      <c r="F13">
        <v>50.65</v>
      </c>
      <c r="G13">
        <v>50.66</v>
      </c>
      <c r="H13">
        <v>379535</v>
      </c>
      <c r="I13">
        <v>7233</v>
      </c>
      <c r="J13">
        <v>0.02</v>
      </c>
      <c r="K13">
        <v>1.78</v>
      </c>
      <c r="L13">
        <v>51.24</v>
      </c>
      <c r="M13">
        <v>51.75</v>
      </c>
      <c r="N13">
        <v>50.47</v>
      </c>
      <c r="O13">
        <v>50.93</v>
      </c>
      <c r="P13">
        <v>797.26</v>
      </c>
      <c r="Q13">
        <v>193214.46</v>
      </c>
      <c r="R13">
        <v>0.63</v>
      </c>
      <c r="S13" t="s">
        <v>1554</v>
      </c>
      <c r="T13" t="s">
        <v>332</v>
      </c>
      <c r="U13">
        <v>2.5099999999999998</v>
      </c>
      <c r="V13">
        <v>50.91</v>
      </c>
      <c r="W13">
        <v>207234</v>
      </c>
      <c r="X13">
        <v>172301</v>
      </c>
      <c r="Y13">
        <v>1.2</v>
      </c>
      <c r="Z13">
        <v>569</v>
      </c>
      <c r="AA13">
        <v>880</v>
      </c>
      <c r="AB13" t="s">
        <v>119</v>
      </c>
      <c r="AC13">
        <v>880.82</v>
      </c>
      <c r="AD13">
        <v>0.01</v>
      </c>
      <c r="AE13" t="s">
        <v>119</v>
      </c>
      <c r="AF13" t="s">
        <v>119</v>
      </c>
      <c r="AG13">
        <v>21.28</v>
      </c>
      <c r="AH13" t="s">
        <v>1555</v>
      </c>
      <c r="AI13" t="s">
        <v>1556</v>
      </c>
      <c r="AJ13">
        <v>-0.57999999999999996</v>
      </c>
      <c r="AK13">
        <v>4700</v>
      </c>
      <c r="AL13">
        <v>81</v>
      </c>
      <c r="AM13">
        <v>4.0000000000000002E-4</v>
      </c>
      <c r="AN13">
        <v>-2</v>
      </c>
      <c r="AO13">
        <v>-0.33</v>
      </c>
      <c r="AP13">
        <v>3.62</v>
      </c>
      <c r="AQ13">
        <v>-7.6</v>
      </c>
      <c r="AR13">
        <v>-24.54</v>
      </c>
      <c r="AS13">
        <v>54.79</v>
      </c>
      <c r="AT13">
        <v>4</v>
      </c>
      <c r="AU13">
        <v>2.23</v>
      </c>
      <c r="AV13" t="s">
        <v>1557</v>
      </c>
      <c r="AW13">
        <v>330.63</v>
      </c>
      <c r="AX13">
        <v>210.15</v>
      </c>
      <c r="AY13">
        <v>1.28</v>
      </c>
      <c r="AZ13" t="s">
        <v>207</v>
      </c>
      <c r="BA13">
        <v>13</v>
      </c>
      <c r="BB13">
        <v>1</v>
      </c>
      <c r="BC13">
        <v>10</v>
      </c>
      <c r="BD13">
        <v>0.61</v>
      </c>
      <c r="BE13">
        <v>1.61</v>
      </c>
      <c r="BF13">
        <v>-0.9</v>
      </c>
      <c r="BG13">
        <v>-0.04</v>
      </c>
      <c r="BH13">
        <v>-1.1299999999999999</v>
      </c>
      <c r="BI13">
        <v>-2.11</v>
      </c>
      <c r="BJ13">
        <v>0.38</v>
      </c>
      <c r="BK13">
        <v>20230814</v>
      </c>
      <c r="BL13">
        <v>20080512</v>
      </c>
      <c r="BM13">
        <v>23.16</v>
      </c>
      <c r="BN13" t="s">
        <v>119</v>
      </c>
      <c r="BO13" t="s">
        <v>119</v>
      </c>
      <c r="BP13">
        <v>337.09</v>
      </c>
      <c r="BQ13">
        <v>165.25</v>
      </c>
      <c r="BR13">
        <v>3.87</v>
      </c>
      <c r="BS13">
        <v>49.83</v>
      </c>
      <c r="BT13">
        <v>199.96</v>
      </c>
      <c r="BU13">
        <v>26.2</v>
      </c>
      <c r="BV13">
        <v>25.85</v>
      </c>
      <c r="BW13">
        <v>113.42</v>
      </c>
      <c r="BX13">
        <v>36.97</v>
      </c>
      <c r="BY13">
        <v>26.8</v>
      </c>
      <c r="BZ13">
        <v>108.75</v>
      </c>
      <c r="CA13">
        <v>9.6999999999999993</v>
      </c>
      <c r="CB13">
        <v>98.89</v>
      </c>
      <c r="CC13">
        <v>78.42</v>
      </c>
      <c r="CD13">
        <v>46.94</v>
      </c>
      <c r="CE13">
        <v>-0.37</v>
      </c>
      <c r="CF13">
        <v>1.35</v>
      </c>
      <c r="CG13">
        <v>-0.43</v>
      </c>
      <c r="CH13">
        <v>0.15</v>
      </c>
      <c r="CI13">
        <v>0.74</v>
      </c>
      <c r="CJ13">
        <v>-3.04</v>
      </c>
      <c r="CK13">
        <v>50.86</v>
      </c>
      <c r="CL13">
        <v>-15.29</v>
      </c>
      <c r="CM13">
        <v>-6.65</v>
      </c>
      <c r="CN13">
        <v>234612</v>
      </c>
      <c r="CO13">
        <v>7270</v>
      </c>
      <c r="CP13" t="s">
        <v>1558</v>
      </c>
      <c r="CQ13">
        <v>-73.540000000000006</v>
      </c>
      <c r="CR13">
        <v>-2.2599999999999998</v>
      </c>
      <c r="CS13">
        <v>7.1</v>
      </c>
      <c r="CT13">
        <v>-76.739999999999995</v>
      </c>
      <c r="CU13">
        <v>14.96</v>
      </c>
      <c r="CV13">
        <v>0.19</v>
      </c>
      <c r="CW13" t="s">
        <v>167</v>
      </c>
      <c r="CX13">
        <v>7.14</v>
      </c>
      <c r="CY13">
        <v>4.2699999999999996</v>
      </c>
      <c r="CZ13">
        <v>2.2000000000000002</v>
      </c>
      <c r="DA13">
        <v>-0.66</v>
      </c>
      <c r="DB13">
        <v>49.02</v>
      </c>
      <c r="DC13" t="s">
        <v>1559</v>
      </c>
      <c r="DD13">
        <v>40.130000000000003</v>
      </c>
      <c r="DE13">
        <v>-0.47</v>
      </c>
      <c r="DF13">
        <v>0.19</v>
      </c>
      <c r="DG13">
        <v>15.17</v>
      </c>
      <c r="DH13">
        <v>15046</v>
      </c>
      <c r="DI13">
        <v>2230</v>
      </c>
      <c r="DJ13" t="s">
        <v>119</v>
      </c>
      <c r="DK13" t="s">
        <v>119</v>
      </c>
      <c r="DL13" t="s">
        <v>119</v>
      </c>
    </row>
    <row r="14" spans="1:116">
      <c r="A14" t="str">
        <f>"002292"</f>
        <v>002292</v>
      </c>
      <c r="B14" t="s">
        <v>1560</v>
      </c>
      <c r="C14">
        <v>0.62</v>
      </c>
      <c r="D14">
        <v>8.07</v>
      </c>
      <c r="E14">
        <v>0.05</v>
      </c>
      <c r="F14">
        <v>8.07</v>
      </c>
      <c r="G14">
        <v>8.08</v>
      </c>
      <c r="H14">
        <v>337719</v>
      </c>
      <c r="I14">
        <v>8582</v>
      </c>
      <c r="J14">
        <v>0.12</v>
      </c>
      <c r="K14">
        <v>3.46</v>
      </c>
      <c r="L14">
        <v>8.0399999999999991</v>
      </c>
      <c r="M14">
        <v>8.1300000000000008</v>
      </c>
      <c r="N14">
        <v>7.99</v>
      </c>
      <c r="O14">
        <v>8.02</v>
      </c>
      <c r="P14">
        <v>98.7</v>
      </c>
      <c r="Q14">
        <v>27195.01</v>
      </c>
      <c r="R14">
        <v>0.74</v>
      </c>
      <c r="S14" t="s">
        <v>1561</v>
      </c>
      <c r="T14" t="s">
        <v>146</v>
      </c>
      <c r="U14">
        <v>1.75</v>
      </c>
      <c r="V14">
        <v>8.0500000000000007</v>
      </c>
      <c r="W14">
        <v>164487</v>
      </c>
      <c r="X14">
        <v>173232</v>
      </c>
      <c r="Y14">
        <v>0.95</v>
      </c>
      <c r="Z14">
        <v>1084</v>
      </c>
      <c r="AA14">
        <v>5454</v>
      </c>
      <c r="AB14" t="s">
        <v>119</v>
      </c>
      <c r="AC14">
        <v>71.400000000000006</v>
      </c>
      <c r="AD14">
        <v>0.01</v>
      </c>
      <c r="AE14" t="s">
        <v>119</v>
      </c>
      <c r="AF14" t="s">
        <v>119</v>
      </c>
      <c r="AG14">
        <v>9.75</v>
      </c>
      <c r="AH14" t="s">
        <v>1562</v>
      </c>
      <c r="AI14" t="s">
        <v>1563</v>
      </c>
      <c r="AJ14">
        <v>0.56999999999999995</v>
      </c>
      <c r="AK14">
        <v>3726</v>
      </c>
      <c r="AL14">
        <v>91</v>
      </c>
      <c r="AM14">
        <v>8.9999999999999998E-4</v>
      </c>
      <c r="AN14">
        <v>3</v>
      </c>
      <c r="AO14">
        <v>0.75</v>
      </c>
      <c r="AP14">
        <v>2.5299999999999998</v>
      </c>
      <c r="AQ14">
        <v>-10.130000000000001</v>
      </c>
      <c r="AR14">
        <v>-12.94</v>
      </c>
      <c r="AS14">
        <v>73.17</v>
      </c>
      <c r="AT14">
        <v>15</v>
      </c>
      <c r="AU14">
        <v>4.03</v>
      </c>
      <c r="AV14" t="s">
        <v>1564</v>
      </c>
      <c r="AW14" t="s">
        <v>119</v>
      </c>
      <c r="AX14" t="s">
        <v>119</v>
      </c>
      <c r="AY14">
        <v>1.3</v>
      </c>
      <c r="AZ14" t="s">
        <v>207</v>
      </c>
      <c r="BA14">
        <v>9</v>
      </c>
      <c r="BB14">
        <v>1</v>
      </c>
      <c r="BC14">
        <v>8</v>
      </c>
      <c r="BD14">
        <v>0.25</v>
      </c>
      <c r="BE14">
        <v>1.37</v>
      </c>
      <c r="BF14">
        <v>-0.37</v>
      </c>
      <c r="BG14">
        <v>0.37</v>
      </c>
      <c r="BH14">
        <v>0.37</v>
      </c>
      <c r="BI14">
        <v>-0.74</v>
      </c>
      <c r="BJ14">
        <v>1</v>
      </c>
      <c r="BK14">
        <v>20230829</v>
      </c>
      <c r="BL14">
        <v>20090910</v>
      </c>
      <c r="BM14">
        <v>14.79</v>
      </c>
      <c r="BN14" t="s">
        <v>119</v>
      </c>
      <c r="BO14" t="s">
        <v>119</v>
      </c>
      <c r="BP14">
        <v>52.45</v>
      </c>
      <c r="BQ14">
        <v>33.97</v>
      </c>
      <c r="BR14">
        <v>0.28000000000000003</v>
      </c>
      <c r="BS14">
        <v>34.72</v>
      </c>
      <c r="BT14">
        <v>18.91</v>
      </c>
      <c r="BU14">
        <v>2.9</v>
      </c>
      <c r="BV14">
        <v>0.94</v>
      </c>
      <c r="BW14">
        <v>15.2</v>
      </c>
      <c r="BX14">
        <v>5.65</v>
      </c>
      <c r="BY14">
        <v>7.33</v>
      </c>
      <c r="BZ14">
        <v>4.28</v>
      </c>
      <c r="CA14">
        <v>1.62</v>
      </c>
      <c r="CB14">
        <v>24.67</v>
      </c>
      <c r="CC14">
        <v>13</v>
      </c>
      <c r="CD14">
        <v>8.2200000000000006</v>
      </c>
      <c r="CE14">
        <v>0.64</v>
      </c>
      <c r="CF14">
        <v>-0.01</v>
      </c>
      <c r="CG14">
        <v>0.69</v>
      </c>
      <c r="CH14">
        <v>0.59</v>
      </c>
      <c r="CI14">
        <v>0.6</v>
      </c>
      <c r="CJ14">
        <v>0.5</v>
      </c>
      <c r="CK14">
        <v>-7.65</v>
      </c>
      <c r="CL14">
        <v>-0.68</v>
      </c>
      <c r="CM14">
        <v>-1.61</v>
      </c>
      <c r="CN14">
        <v>153876</v>
      </c>
      <c r="CO14">
        <v>5444</v>
      </c>
      <c r="CP14" t="s">
        <v>1565</v>
      </c>
      <c r="CQ14">
        <v>325.72000000000003</v>
      </c>
      <c r="CR14">
        <v>-2.2999999999999998</v>
      </c>
      <c r="CS14">
        <v>3.51</v>
      </c>
      <c r="CT14">
        <v>-175.86</v>
      </c>
      <c r="CU14">
        <v>9.18</v>
      </c>
      <c r="CV14">
        <v>0</v>
      </c>
      <c r="CW14" t="s">
        <v>537</v>
      </c>
      <c r="CX14">
        <v>2.2999999999999998</v>
      </c>
      <c r="CY14">
        <v>1.67</v>
      </c>
      <c r="CZ14">
        <v>-0.52</v>
      </c>
      <c r="DA14">
        <v>-0.05</v>
      </c>
      <c r="DB14">
        <v>64.760000000000005</v>
      </c>
      <c r="DC14" t="s">
        <v>1566</v>
      </c>
      <c r="DD14">
        <v>36.770000000000003</v>
      </c>
      <c r="DE14">
        <v>4.8899999999999997</v>
      </c>
      <c r="DF14">
        <v>4.53</v>
      </c>
      <c r="DG14">
        <v>0.66</v>
      </c>
      <c r="DH14">
        <v>3068</v>
      </c>
      <c r="DI14">
        <v>2292</v>
      </c>
      <c r="DJ14" t="s">
        <v>119</v>
      </c>
      <c r="DK14" t="s">
        <v>119</v>
      </c>
      <c r="DL14" t="s">
        <v>119</v>
      </c>
    </row>
    <row r="15" spans="1:116">
      <c r="A15" t="str">
        <f>"002354"</f>
        <v>002354</v>
      </c>
      <c r="B15" t="s">
        <v>1567</v>
      </c>
      <c r="C15">
        <v>1.1499999999999999</v>
      </c>
      <c r="D15">
        <v>5.3</v>
      </c>
      <c r="E15">
        <v>0.06</v>
      </c>
      <c r="F15">
        <v>5.3</v>
      </c>
      <c r="G15">
        <v>5.31</v>
      </c>
      <c r="H15">
        <v>375075</v>
      </c>
      <c r="I15">
        <v>7197</v>
      </c>
      <c r="J15">
        <v>0</v>
      </c>
      <c r="K15">
        <v>2.3199999999999998</v>
      </c>
      <c r="L15">
        <v>5.28</v>
      </c>
      <c r="M15">
        <v>5.33</v>
      </c>
      <c r="N15">
        <v>5.23</v>
      </c>
      <c r="O15">
        <v>5.24</v>
      </c>
      <c r="P15">
        <v>350.6</v>
      </c>
      <c r="Q15">
        <v>19807.169999999998</v>
      </c>
      <c r="R15">
        <v>0.97</v>
      </c>
      <c r="S15" t="s">
        <v>1568</v>
      </c>
      <c r="T15" t="s">
        <v>252</v>
      </c>
      <c r="U15">
        <v>1.91</v>
      </c>
      <c r="V15">
        <v>5.28</v>
      </c>
      <c r="W15">
        <v>157198</v>
      </c>
      <c r="X15">
        <v>217877</v>
      </c>
      <c r="Y15">
        <v>0.72</v>
      </c>
      <c r="Z15">
        <v>823</v>
      </c>
      <c r="AA15">
        <v>5703</v>
      </c>
      <c r="AB15" t="s">
        <v>119</v>
      </c>
      <c r="AC15">
        <v>68.53</v>
      </c>
      <c r="AD15">
        <v>0.01</v>
      </c>
      <c r="AE15" t="s">
        <v>119</v>
      </c>
      <c r="AF15" t="s">
        <v>119</v>
      </c>
      <c r="AG15">
        <v>16.18</v>
      </c>
      <c r="AH15" t="s">
        <v>1569</v>
      </c>
      <c r="AI15" t="s">
        <v>1570</v>
      </c>
      <c r="AJ15">
        <v>1.0900000000000001</v>
      </c>
      <c r="AK15">
        <v>3081</v>
      </c>
      <c r="AL15">
        <v>122</v>
      </c>
      <c r="AM15">
        <v>8.0000000000000004E-4</v>
      </c>
      <c r="AN15">
        <v>3</v>
      </c>
      <c r="AO15">
        <v>0.96</v>
      </c>
      <c r="AP15">
        <v>2.71</v>
      </c>
      <c r="AQ15">
        <v>-9.09</v>
      </c>
      <c r="AR15">
        <v>-20.07</v>
      </c>
      <c r="AS15">
        <v>35.549999999999997</v>
      </c>
      <c r="AT15">
        <v>13</v>
      </c>
      <c r="AU15">
        <v>2.4500000000000002</v>
      </c>
      <c r="AV15" t="s">
        <v>1571</v>
      </c>
      <c r="AW15" t="s">
        <v>119</v>
      </c>
      <c r="AX15" t="s">
        <v>119</v>
      </c>
      <c r="AY15">
        <v>1.36</v>
      </c>
      <c r="AZ15" t="s">
        <v>247</v>
      </c>
      <c r="BA15">
        <v>9</v>
      </c>
      <c r="BB15">
        <v>1</v>
      </c>
      <c r="BC15">
        <v>10</v>
      </c>
      <c r="BD15">
        <v>0.76</v>
      </c>
      <c r="BE15">
        <v>1.72</v>
      </c>
      <c r="BF15">
        <v>-0.19</v>
      </c>
      <c r="BG15">
        <v>0.76</v>
      </c>
      <c r="BH15">
        <v>0.38</v>
      </c>
      <c r="BI15">
        <v>-0.56000000000000005</v>
      </c>
      <c r="BJ15">
        <v>1.34</v>
      </c>
      <c r="BK15">
        <v>20230902</v>
      </c>
      <c r="BL15">
        <v>20100209</v>
      </c>
      <c r="BM15">
        <v>16.55</v>
      </c>
      <c r="BN15" t="s">
        <v>119</v>
      </c>
      <c r="BO15" t="s">
        <v>119</v>
      </c>
      <c r="BP15">
        <v>30.29</v>
      </c>
      <c r="BQ15">
        <v>25.39</v>
      </c>
      <c r="BR15">
        <v>0.39</v>
      </c>
      <c r="BS15">
        <v>14.89</v>
      </c>
      <c r="BT15">
        <v>9.94</v>
      </c>
      <c r="BU15">
        <v>0.7</v>
      </c>
      <c r="BV15">
        <v>0.04</v>
      </c>
      <c r="BW15">
        <v>4.2699999999999996</v>
      </c>
      <c r="BX15">
        <v>4.8899999999999997</v>
      </c>
      <c r="BY15">
        <v>0.25</v>
      </c>
      <c r="BZ15">
        <v>3.5</v>
      </c>
      <c r="CA15">
        <v>0.64</v>
      </c>
      <c r="CB15">
        <v>71.569999999999993</v>
      </c>
      <c r="CC15">
        <v>10.02</v>
      </c>
      <c r="CD15">
        <v>8.27</v>
      </c>
      <c r="CE15">
        <v>0.5</v>
      </c>
      <c r="CF15">
        <v>0.3</v>
      </c>
      <c r="CG15">
        <v>0.28000000000000003</v>
      </c>
      <c r="CH15">
        <v>0.18</v>
      </c>
      <c r="CI15">
        <v>0.13</v>
      </c>
      <c r="CJ15">
        <v>0.01</v>
      </c>
      <c r="CK15">
        <v>-61.8</v>
      </c>
      <c r="CL15">
        <v>0.53</v>
      </c>
      <c r="CM15">
        <v>1.66</v>
      </c>
      <c r="CN15">
        <v>165080</v>
      </c>
      <c r="CO15">
        <v>9272</v>
      </c>
      <c r="CP15" t="s">
        <v>1572</v>
      </c>
      <c r="CQ15">
        <v>177.82</v>
      </c>
      <c r="CR15">
        <v>17.66</v>
      </c>
      <c r="CS15">
        <v>3.45</v>
      </c>
      <c r="CT15">
        <v>166.44</v>
      </c>
      <c r="CU15">
        <v>8.75</v>
      </c>
      <c r="CV15">
        <v>0</v>
      </c>
      <c r="CW15" t="s">
        <v>451</v>
      </c>
      <c r="CX15">
        <v>1.53</v>
      </c>
      <c r="CY15">
        <v>4.33</v>
      </c>
      <c r="CZ15">
        <v>-3.74</v>
      </c>
      <c r="DA15">
        <v>0.03</v>
      </c>
      <c r="DB15">
        <v>83.83</v>
      </c>
      <c r="DC15" t="s">
        <v>564</v>
      </c>
      <c r="DD15">
        <v>17.41</v>
      </c>
      <c r="DE15">
        <v>4.95</v>
      </c>
      <c r="DF15">
        <v>1.79</v>
      </c>
      <c r="DG15">
        <v>0.31</v>
      </c>
      <c r="DH15">
        <v>925</v>
      </c>
      <c r="DI15">
        <v>2354</v>
      </c>
      <c r="DJ15" t="s">
        <v>119</v>
      </c>
      <c r="DK15" t="s">
        <v>119</v>
      </c>
      <c r="DL15" t="s">
        <v>119</v>
      </c>
    </row>
    <row r="16" spans="1:116">
      <c r="A16" t="str">
        <f>"002362"</f>
        <v>002362</v>
      </c>
      <c r="B16" t="s">
        <v>1573</v>
      </c>
      <c r="C16">
        <v>-2.11</v>
      </c>
      <c r="D16">
        <v>23.69</v>
      </c>
      <c r="E16">
        <v>-0.51</v>
      </c>
      <c r="F16">
        <v>23.69</v>
      </c>
      <c r="G16">
        <v>23.7</v>
      </c>
      <c r="H16">
        <v>177095</v>
      </c>
      <c r="I16">
        <v>2360</v>
      </c>
      <c r="J16">
        <v>0</v>
      </c>
      <c r="K16">
        <v>8.5500000000000007</v>
      </c>
      <c r="L16">
        <v>24.38</v>
      </c>
      <c r="M16">
        <v>24.58</v>
      </c>
      <c r="N16">
        <v>23.36</v>
      </c>
      <c r="O16">
        <v>24.2</v>
      </c>
      <c r="P16" t="s">
        <v>119</v>
      </c>
      <c r="Q16">
        <v>42255.6</v>
      </c>
      <c r="R16">
        <v>1.03</v>
      </c>
      <c r="S16" t="s">
        <v>1554</v>
      </c>
      <c r="T16" t="s">
        <v>291</v>
      </c>
      <c r="U16">
        <v>5.04</v>
      </c>
      <c r="V16">
        <v>23.86</v>
      </c>
      <c r="W16">
        <v>93949</v>
      </c>
      <c r="X16">
        <v>83146</v>
      </c>
      <c r="Y16">
        <v>1.1299999999999999</v>
      </c>
      <c r="Z16">
        <v>79</v>
      </c>
      <c r="AA16">
        <v>546</v>
      </c>
      <c r="AB16" t="s">
        <v>119</v>
      </c>
      <c r="AC16">
        <v>323.04000000000002</v>
      </c>
      <c r="AD16">
        <v>0.08</v>
      </c>
      <c r="AE16" t="s">
        <v>119</v>
      </c>
      <c r="AF16" t="s">
        <v>119</v>
      </c>
      <c r="AG16">
        <v>2.0699999999999998</v>
      </c>
      <c r="AH16" t="s">
        <v>1574</v>
      </c>
      <c r="AI16" t="s">
        <v>1575</v>
      </c>
      <c r="AJ16">
        <v>-2.16</v>
      </c>
      <c r="AK16">
        <v>3923</v>
      </c>
      <c r="AL16">
        <v>45</v>
      </c>
      <c r="AM16">
        <v>2.2000000000000001E-3</v>
      </c>
      <c r="AN16">
        <v>-2</v>
      </c>
      <c r="AO16">
        <v>-0.82</v>
      </c>
      <c r="AP16">
        <v>-0.46</v>
      </c>
      <c r="AQ16">
        <v>-2.5099999999999998</v>
      </c>
      <c r="AR16">
        <v>-7.64</v>
      </c>
      <c r="AS16">
        <v>52.55</v>
      </c>
      <c r="AT16">
        <v>18</v>
      </c>
      <c r="AU16">
        <v>10.82</v>
      </c>
      <c r="AV16" t="s">
        <v>1576</v>
      </c>
      <c r="AW16" t="s">
        <v>119</v>
      </c>
      <c r="AX16" t="s">
        <v>119</v>
      </c>
      <c r="AY16">
        <v>1.22</v>
      </c>
      <c r="AZ16" t="s">
        <v>207</v>
      </c>
      <c r="BA16">
        <v>13</v>
      </c>
      <c r="BB16">
        <v>9</v>
      </c>
      <c r="BC16">
        <v>10</v>
      </c>
      <c r="BD16">
        <v>0.74</v>
      </c>
      <c r="BE16">
        <v>1.57</v>
      </c>
      <c r="BF16">
        <v>-3.47</v>
      </c>
      <c r="BG16">
        <v>-1.4</v>
      </c>
      <c r="BH16">
        <v>-2.83</v>
      </c>
      <c r="BI16">
        <v>-3.62</v>
      </c>
      <c r="BJ16">
        <v>1.41</v>
      </c>
      <c r="BK16">
        <v>20230826</v>
      </c>
      <c r="BL16">
        <v>20100303</v>
      </c>
      <c r="BM16">
        <v>2.44</v>
      </c>
      <c r="BN16" t="s">
        <v>119</v>
      </c>
      <c r="BO16" t="s">
        <v>119</v>
      </c>
      <c r="BP16">
        <v>19.07</v>
      </c>
      <c r="BQ16">
        <v>13.36</v>
      </c>
      <c r="BR16">
        <v>1.41</v>
      </c>
      <c r="BS16">
        <v>22.56</v>
      </c>
      <c r="BT16">
        <v>15.1</v>
      </c>
      <c r="BU16">
        <v>1.82</v>
      </c>
      <c r="BV16">
        <v>0.72</v>
      </c>
      <c r="BW16">
        <v>4.2</v>
      </c>
      <c r="BX16">
        <v>3.65</v>
      </c>
      <c r="BY16">
        <v>4.96</v>
      </c>
      <c r="BZ16">
        <v>1.7</v>
      </c>
      <c r="CA16">
        <v>0.44</v>
      </c>
      <c r="CB16">
        <v>14.87</v>
      </c>
      <c r="CC16">
        <v>6.21</v>
      </c>
      <c r="CD16">
        <v>3.66</v>
      </c>
      <c r="CE16">
        <v>-0.68</v>
      </c>
      <c r="CF16">
        <v>0.04</v>
      </c>
      <c r="CG16">
        <v>-0.72</v>
      </c>
      <c r="CH16">
        <v>-0.72</v>
      </c>
      <c r="CI16">
        <v>-0.52</v>
      </c>
      <c r="CJ16">
        <v>-0.5</v>
      </c>
      <c r="CK16">
        <v>-3.88</v>
      </c>
      <c r="CL16">
        <v>-1.6</v>
      </c>
      <c r="CM16">
        <v>-1.74</v>
      </c>
      <c r="CN16">
        <v>88247</v>
      </c>
      <c r="CO16">
        <v>1855</v>
      </c>
      <c r="CP16" t="s">
        <v>343</v>
      </c>
      <c r="CQ16">
        <v>-13.74</v>
      </c>
      <c r="CR16">
        <v>4.71</v>
      </c>
      <c r="CS16">
        <v>4.33</v>
      </c>
      <c r="CT16">
        <v>-36.26</v>
      </c>
      <c r="CU16">
        <v>9.33</v>
      </c>
      <c r="CV16">
        <v>0</v>
      </c>
      <c r="CW16" t="s">
        <v>1577</v>
      </c>
      <c r="CX16">
        <v>5.47</v>
      </c>
      <c r="CY16">
        <v>6.08</v>
      </c>
      <c r="CZ16">
        <v>-1.59</v>
      </c>
      <c r="DA16">
        <v>-0.65</v>
      </c>
      <c r="DB16">
        <v>70.069999999999993</v>
      </c>
      <c r="DC16" t="s">
        <v>1259</v>
      </c>
      <c r="DD16">
        <v>41</v>
      </c>
      <c r="DE16">
        <v>-10.91</v>
      </c>
      <c r="DF16">
        <v>-11.56</v>
      </c>
      <c r="DG16">
        <v>1.02</v>
      </c>
      <c r="DH16">
        <v>2398</v>
      </c>
      <c r="DI16">
        <v>2362</v>
      </c>
      <c r="DJ16" t="s">
        <v>119</v>
      </c>
      <c r="DK16" t="s">
        <v>119</v>
      </c>
      <c r="DL16" t="s">
        <v>119</v>
      </c>
    </row>
    <row r="17" spans="1:116">
      <c r="A17" t="str">
        <f>"002367"</f>
        <v>002367</v>
      </c>
      <c r="B17" t="s">
        <v>1578</v>
      </c>
      <c r="C17">
        <v>-0.23</v>
      </c>
      <c r="D17">
        <v>8.77</v>
      </c>
      <c r="E17">
        <v>-0.02</v>
      </c>
      <c r="F17">
        <v>8.77</v>
      </c>
      <c r="G17">
        <v>8.7799999999999994</v>
      </c>
      <c r="H17">
        <v>41325</v>
      </c>
      <c r="I17">
        <v>649</v>
      </c>
      <c r="J17">
        <v>0</v>
      </c>
      <c r="K17">
        <v>0.79</v>
      </c>
      <c r="L17">
        <v>8.8000000000000007</v>
      </c>
      <c r="M17">
        <v>8.85</v>
      </c>
      <c r="N17">
        <v>8.7200000000000006</v>
      </c>
      <c r="O17">
        <v>8.7899999999999991</v>
      </c>
      <c r="P17">
        <v>15.25</v>
      </c>
      <c r="Q17">
        <v>3621.98</v>
      </c>
      <c r="R17">
        <v>0.56999999999999995</v>
      </c>
      <c r="S17" t="s">
        <v>1579</v>
      </c>
      <c r="T17" t="s">
        <v>154</v>
      </c>
      <c r="U17">
        <v>1.48</v>
      </c>
      <c r="V17">
        <v>8.76</v>
      </c>
      <c r="W17">
        <v>21307</v>
      </c>
      <c r="X17">
        <v>20018</v>
      </c>
      <c r="Y17">
        <v>1.06</v>
      </c>
      <c r="Z17">
        <v>11</v>
      </c>
      <c r="AA17">
        <v>203</v>
      </c>
      <c r="AB17" t="s">
        <v>119</v>
      </c>
      <c r="AC17">
        <v>37.31</v>
      </c>
      <c r="AD17">
        <v>0.01</v>
      </c>
      <c r="AE17" t="s">
        <v>119</v>
      </c>
      <c r="AF17" t="s">
        <v>119</v>
      </c>
      <c r="AG17">
        <v>5.26</v>
      </c>
      <c r="AH17" t="s">
        <v>1580</v>
      </c>
      <c r="AI17" t="s">
        <v>1581</v>
      </c>
      <c r="AJ17">
        <v>-0.28000000000000003</v>
      </c>
      <c r="AK17">
        <v>2501</v>
      </c>
      <c r="AL17">
        <v>17</v>
      </c>
      <c r="AM17">
        <v>2.9999999999999997E-4</v>
      </c>
      <c r="AN17">
        <v>-1</v>
      </c>
      <c r="AO17">
        <v>0</v>
      </c>
      <c r="AP17">
        <v>1.39</v>
      </c>
      <c r="AQ17">
        <v>-1.24</v>
      </c>
      <c r="AR17">
        <v>-2.5499999999999998</v>
      </c>
      <c r="AS17">
        <v>20.96</v>
      </c>
      <c r="AT17">
        <v>1</v>
      </c>
      <c r="AU17">
        <v>0.99</v>
      </c>
      <c r="AV17" t="s">
        <v>1582</v>
      </c>
      <c r="AW17">
        <v>18.559999999999999</v>
      </c>
      <c r="AX17">
        <v>25.59</v>
      </c>
      <c r="AY17">
        <v>0.55000000000000004</v>
      </c>
      <c r="AZ17" t="s">
        <v>141</v>
      </c>
      <c r="BA17">
        <v>3</v>
      </c>
      <c r="BB17">
        <v>1</v>
      </c>
      <c r="BC17">
        <v>8</v>
      </c>
      <c r="BD17">
        <v>0.11</v>
      </c>
      <c r="BE17">
        <v>0.68</v>
      </c>
      <c r="BF17">
        <v>-0.8</v>
      </c>
      <c r="BG17">
        <v>-0.34</v>
      </c>
      <c r="BH17">
        <v>-0.34</v>
      </c>
      <c r="BI17">
        <v>-0.9</v>
      </c>
      <c r="BJ17">
        <v>0.56999999999999995</v>
      </c>
      <c r="BK17">
        <v>20230903</v>
      </c>
      <c r="BL17">
        <v>20100312</v>
      </c>
      <c r="BM17">
        <v>7.99</v>
      </c>
      <c r="BN17" t="s">
        <v>119</v>
      </c>
      <c r="BO17" t="s">
        <v>119</v>
      </c>
      <c r="BP17">
        <v>72.44</v>
      </c>
      <c r="BQ17">
        <v>32.81</v>
      </c>
      <c r="BR17">
        <v>0.1</v>
      </c>
      <c r="BS17">
        <v>54.57</v>
      </c>
      <c r="BT17">
        <v>53.87</v>
      </c>
      <c r="BU17">
        <v>10.220000000000001</v>
      </c>
      <c r="BV17">
        <v>1.84</v>
      </c>
      <c r="BW17">
        <v>38.97</v>
      </c>
      <c r="BX17">
        <v>18.86</v>
      </c>
      <c r="BY17">
        <v>12.9</v>
      </c>
      <c r="BZ17">
        <v>13.24</v>
      </c>
      <c r="CA17">
        <v>14.95</v>
      </c>
      <c r="CB17">
        <v>12.28</v>
      </c>
      <c r="CC17">
        <v>22.82</v>
      </c>
      <c r="CD17">
        <v>16.28</v>
      </c>
      <c r="CE17">
        <v>2.52</v>
      </c>
      <c r="CF17">
        <v>0.02</v>
      </c>
      <c r="CG17">
        <v>2.5</v>
      </c>
      <c r="CH17">
        <v>2.2999999999999998</v>
      </c>
      <c r="CI17">
        <v>2.2999999999999998</v>
      </c>
      <c r="CJ17">
        <v>1.93</v>
      </c>
      <c r="CK17">
        <v>9.31</v>
      </c>
      <c r="CL17">
        <v>3.57</v>
      </c>
      <c r="CM17">
        <v>1.89</v>
      </c>
      <c r="CN17">
        <v>31765</v>
      </c>
      <c r="CO17">
        <v>13181</v>
      </c>
      <c r="CP17" t="s">
        <v>1583</v>
      </c>
      <c r="CQ17">
        <v>82.72</v>
      </c>
      <c r="CR17">
        <v>-2.4300000000000002</v>
      </c>
      <c r="CS17">
        <v>2.13</v>
      </c>
      <c r="CT17">
        <v>19.600000000000001</v>
      </c>
      <c r="CU17">
        <v>3.07</v>
      </c>
      <c r="CV17">
        <v>2.8</v>
      </c>
      <c r="CW17" t="s">
        <v>373</v>
      </c>
      <c r="CX17">
        <v>4.1100000000000003</v>
      </c>
      <c r="CY17">
        <v>1.54</v>
      </c>
      <c r="CZ17">
        <v>1.17</v>
      </c>
      <c r="DA17">
        <v>0.45</v>
      </c>
      <c r="DB17">
        <v>45.29</v>
      </c>
      <c r="DC17" t="s">
        <v>1584</v>
      </c>
      <c r="DD17">
        <v>28.66</v>
      </c>
      <c r="DE17">
        <v>11.04</v>
      </c>
      <c r="DF17">
        <v>10.06</v>
      </c>
      <c r="DG17">
        <v>0.95</v>
      </c>
      <c r="DH17">
        <v>5181</v>
      </c>
      <c r="DI17">
        <v>2367</v>
      </c>
      <c r="DJ17" t="s">
        <v>119</v>
      </c>
      <c r="DK17" t="s">
        <v>119</v>
      </c>
      <c r="DL17" t="s">
        <v>119</v>
      </c>
    </row>
    <row r="18" spans="1:116">
      <c r="A18" t="str">
        <f>"002530"</f>
        <v>002530</v>
      </c>
      <c r="B18" t="s">
        <v>1585</v>
      </c>
      <c r="C18">
        <v>-0.12</v>
      </c>
      <c r="D18">
        <v>8.27</v>
      </c>
      <c r="E18">
        <v>-0.01</v>
      </c>
      <c r="F18">
        <v>8.26</v>
      </c>
      <c r="G18">
        <v>8.27</v>
      </c>
      <c r="H18">
        <v>200785</v>
      </c>
      <c r="I18">
        <v>3461</v>
      </c>
      <c r="J18">
        <v>-0.11</v>
      </c>
      <c r="K18">
        <v>2.95</v>
      </c>
      <c r="L18">
        <v>8.32</v>
      </c>
      <c r="M18">
        <v>8.43</v>
      </c>
      <c r="N18">
        <v>8.2100000000000009</v>
      </c>
      <c r="O18">
        <v>8.2799999999999994</v>
      </c>
      <c r="P18" t="s">
        <v>119</v>
      </c>
      <c r="Q18">
        <v>16656.009999999998</v>
      </c>
      <c r="R18">
        <v>0.48</v>
      </c>
      <c r="S18" t="s">
        <v>308</v>
      </c>
      <c r="T18" t="s">
        <v>154</v>
      </c>
      <c r="U18">
        <v>2.66</v>
      </c>
      <c r="V18">
        <v>8.3000000000000007</v>
      </c>
      <c r="W18">
        <v>117095</v>
      </c>
      <c r="X18">
        <v>83690</v>
      </c>
      <c r="Y18">
        <v>1.4</v>
      </c>
      <c r="Z18">
        <v>2667</v>
      </c>
      <c r="AA18">
        <v>62</v>
      </c>
      <c r="AB18" t="s">
        <v>119</v>
      </c>
      <c r="AC18">
        <v>64.650000000000006</v>
      </c>
      <c r="AD18">
        <v>0.02</v>
      </c>
      <c r="AE18" t="s">
        <v>119</v>
      </c>
      <c r="AF18" t="s">
        <v>119</v>
      </c>
      <c r="AG18">
        <v>6.8</v>
      </c>
      <c r="AH18" t="s">
        <v>1586</v>
      </c>
      <c r="AI18" t="s">
        <v>1587</v>
      </c>
      <c r="AJ18">
        <v>-0.17</v>
      </c>
      <c r="AK18">
        <v>2696</v>
      </c>
      <c r="AL18">
        <v>74</v>
      </c>
      <c r="AM18">
        <v>1.1000000000000001E-3</v>
      </c>
      <c r="AN18">
        <v>-2</v>
      </c>
      <c r="AO18">
        <v>-3.38</v>
      </c>
      <c r="AP18">
        <v>-3.5</v>
      </c>
      <c r="AQ18">
        <v>4.0199999999999996</v>
      </c>
      <c r="AR18">
        <v>-8.52</v>
      </c>
      <c r="AS18">
        <v>14.22</v>
      </c>
      <c r="AT18">
        <v>5</v>
      </c>
      <c r="AU18">
        <v>4.16</v>
      </c>
      <c r="AV18" t="s">
        <v>1588</v>
      </c>
      <c r="AW18" t="s">
        <v>119</v>
      </c>
      <c r="AX18" t="s">
        <v>119</v>
      </c>
      <c r="AY18">
        <v>1.36</v>
      </c>
      <c r="AZ18" t="s">
        <v>207</v>
      </c>
      <c r="BA18">
        <v>11</v>
      </c>
      <c r="BB18">
        <v>3</v>
      </c>
      <c r="BC18">
        <v>14</v>
      </c>
      <c r="BD18">
        <v>0.48</v>
      </c>
      <c r="BE18">
        <v>1.81</v>
      </c>
      <c r="BF18">
        <v>-0.85</v>
      </c>
      <c r="BG18">
        <v>0.24</v>
      </c>
      <c r="BH18">
        <v>-0.6</v>
      </c>
      <c r="BI18">
        <v>-1.9</v>
      </c>
      <c r="BJ18">
        <v>0.73</v>
      </c>
      <c r="BK18">
        <v>20230912</v>
      </c>
      <c r="BL18">
        <v>20101231</v>
      </c>
      <c r="BM18">
        <v>7.79</v>
      </c>
      <c r="BN18" t="s">
        <v>119</v>
      </c>
      <c r="BO18" t="s">
        <v>119</v>
      </c>
      <c r="BP18">
        <v>26.27</v>
      </c>
      <c r="BQ18">
        <v>13.41</v>
      </c>
      <c r="BR18">
        <v>1.95</v>
      </c>
      <c r="BS18">
        <v>41.55</v>
      </c>
      <c r="BT18">
        <v>14.29</v>
      </c>
      <c r="BU18">
        <v>7.22</v>
      </c>
      <c r="BV18">
        <v>1.1100000000000001</v>
      </c>
      <c r="BW18">
        <v>9.5500000000000007</v>
      </c>
      <c r="BX18">
        <v>4.3</v>
      </c>
      <c r="BY18">
        <v>4.2300000000000004</v>
      </c>
      <c r="BZ18">
        <v>2.8</v>
      </c>
      <c r="CA18">
        <v>3.81</v>
      </c>
      <c r="CB18">
        <v>25.86</v>
      </c>
      <c r="CC18">
        <v>5.71</v>
      </c>
      <c r="CD18">
        <v>4.1900000000000004</v>
      </c>
      <c r="CE18">
        <v>-0.15</v>
      </c>
      <c r="CF18">
        <v>0.08</v>
      </c>
      <c r="CG18">
        <v>-0.16</v>
      </c>
      <c r="CH18">
        <v>-0.23</v>
      </c>
      <c r="CI18">
        <v>-0.28999999999999998</v>
      </c>
      <c r="CJ18">
        <v>-0.36</v>
      </c>
      <c r="CK18">
        <v>-19.82</v>
      </c>
      <c r="CL18">
        <v>-0.19</v>
      </c>
      <c r="CM18">
        <v>0.82</v>
      </c>
      <c r="CN18">
        <v>51898</v>
      </c>
      <c r="CO18">
        <v>9305</v>
      </c>
      <c r="CP18" t="s">
        <v>1589</v>
      </c>
      <c r="CQ18">
        <v>65.25</v>
      </c>
      <c r="CR18">
        <v>-3.75</v>
      </c>
      <c r="CS18">
        <v>4.8099999999999996</v>
      </c>
      <c r="CT18">
        <v>-334.91</v>
      </c>
      <c r="CU18">
        <v>11.29</v>
      </c>
      <c r="CV18">
        <v>0</v>
      </c>
      <c r="CW18" t="s">
        <v>175</v>
      </c>
      <c r="CX18">
        <v>1.72</v>
      </c>
      <c r="CY18">
        <v>3.32</v>
      </c>
      <c r="CZ18">
        <v>-2.54</v>
      </c>
      <c r="DA18">
        <v>-0.02</v>
      </c>
      <c r="DB18">
        <v>51.03</v>
      </c>
      <c r="DC18" t="s">
        <v>1590</v>
      </c>
      <c r="DD18">
        <v>26.64</v>
      </c>
      <c r="DE18">
        <v>-2.69</v>
      </c>
      <c r="DF18">
        <v>-3.99</v>
      </c>
      <c r="DG18">
        <v>0.54</v>
      </c>
      <c r="DH18">
        <v>3334</v>
      </c>
      <c r="DI18">
        <v>2530</v>
      </c>
      <c r="DJ18" t="s">
        <v>119</v>
      </c>
      <c r="DK18" t="s">
        <v>119</v>
      </c>
      <c r="DL18" t="s">
        <v>119</v>
      </c>
    </row>
    <row r="19" spans="1:116">
      <c r="A19" t="str">
        <f>"002553"</f>
        <v>002553</v>
      </c>
      <c r="B19" t="s">
        <v>1591</v>
      </c>
      <c r="C19">
        <v>-0.43</v>
      </c>
      <c r="D19">
        <v>13.74</v>
      </c>
      <c r="E19">
        <v>-0.06</v>
      </c>
      <c r="F19">
        <v>13.73</v>
      </c>
      <c r="G19">
        <v>13.74</v>
      </c>
      <c r="H19">
        <v>151111</v>
      </c>
      <c r="I19">
        <v>2905</v>
      </c>
      <c r="J19">
        <v>7.0000000000000007E-2</v>
      </c>
      <c r="K19">
        <v>6.36</v>
      </c>
      <c r="L19">
        <v>13.7</v>
      </c>
      <c r="M19">
        <v>13.85</v>
      </c>
      <c r="N19">
        <v>13.62</v>
      </c>
      <c r="O19">
        <v>13.8</v>
      </c>
      <c r="P19" t="s">
        <v>119</v>
      </c>
      <c r="Q19">
        <v>20725.580000000002</v>
      </c>
      <c r="R19">
        <v>0.97</v>
      </c>
      <c r="S19" t="s">
        <v>136</v>
      </c>
      <c r="T19" t="s">
        <v>154</v>
      </c>
      <c r="U19">
        <v>1.67</v>
      </c>
      <c r="V19">
        <v>13.72</v>
      </c>
      <c r="W19">
        <v>90274</v>
      </c>
      <c r="X19">
        <v>60837</v>
      </c>
      <c r="Y19">
        <v>1.48</v>
      </c>
      <c r="Z19">
        <v>896</v>
      </c>
      <c r="AA19">
        <v>1042</v>
      </c>
      <c r="AB19" t="s">
        <v>119</v>
      </c>
      <c r="AC19">
        <v>88.64</v>
      </c>
      <c r="AD19">
        <v>0.03</v>
      </c>
      <c r="AE19" t="s">
        <v>119</v>
      </c>
      <c r="AF19" t="s">
        <v>119</v>
      </c>
      <c r="AG19">
        <v>2.38</v>
      </c>
      <c r="AH19" t="s">
        <v>1592</v>
      </c>
      <c r="AI19" t="s">
        <v>1593</v>
      </c>
      <c r="AJ19">
        <v>-0.49</v>
      </c>
      <c r="AK19">
        <v>3416</v>
      </c>
      <c r="AL19">
        <v>44</v>
      </c>
      <c r="AM19">
        <v>1.9E-3</v>
      </c>
      <c r="AN19">
        <v>-1</v>
      </c>
      <c r="AO19">
        <v>1.4</v>
      </c>
      <c r="AP19">
        <v>2.23</v>
      </c>
      <c r="AQ19">
        <v>-7.66</v>
      </c>
      <c r="AR19">
        <v>-14.97</v>
      </c>
      <c r="AS19">
        <v>22.67</v>
      </c>
      <c r="AT19">
        <v>9</v>
      </c>
      <c r="AU19">
        <v>7.93</v>
      </c>
      <c r="AV19" t="s">
        <v>1594</v>
      </c>
      <c r="AW19" t="s">
        <v>119</v>
      </c>
      <c r="AX19">
        <v>99.05</v>
      </c>
      <c r="AY19">
        <v>1.36</v>
      </c>
      <c r="AZ19" t="s">
        <v>207</v>
      </c>
      <c r="BA19">
        <v>9</v>
      </c>
      <c r="BB19">
        <v>1</v>
      </c>
      <c r="BC19">
        <v>1</v>
      </c>
      <c r="BD19">
        <v>-0.72</v>
      </c>
      <c r="BE19">
        <v>0.36</v>
      </c>
      <c r="BF19">
        <v>-1.3</v>
      </c>
      <c r="BG19">
        <v>-0.57999999999999996</v>
      </c>
      <c r="BH19">
        <v>0.28999999999999998</v>
      </c>
      <c r="BI19">
        <v>-0.79</v>
      </c>
      <c r="BJ19">
        <v>0.88</v>
      </c>
      <c r="BK19">
        <v>20230803</v>
      </c>
      <c r="BL19">
        <v>20110225</v>
      </c>
      <c r="BM19">
        <v>3.48</v>
      </c>
      <c r="BN19" t="s">
        <v>119</v>
      </c>
      <c r="BO19" t="s">
        <v>119</v>
      </c>
      <c r="BP19">
        <v>13.73</v>
      </c>
      <c r="BQ19">
        <v>11.38</v>
      </c>
      <c r="BR19">
        <v>0.32</v>
      </c>
      <c r="BS19">
        <v>14.79</v>
      </c>
      <c r="BT19">
        <v>7.16</v>
      </c>
      <c r="BU19">
        <v>1.84</v>
      </c>
      <c r="BV19">
        <v>0.45</v>
      </c>
      <c r="BW19">
        <v>1.6</v>
      </c>
      <c r="BX19">
        <v>3.93</v>
      </c>
      <c r="BY19">
        <v>1.19</v>
      </c>
      <c r="BZ19">
        <v>1.55</v>
      </c>
      <c r="CA19">
        <v>0.09</v>
      </c>
      <c r="CB19">
        <v>0.56999999999999995</v>
      </c>
      <c r="CC19">
        <v>3.07</v>
      </c>
      <c r="CD19">
        <v>2.04</v>
      </c>
      <c r="CE19">
        <v>-0.24</v>
      </c>
      <c r="CF19">
        <v>0.09</v>
      </c>
      <c r="CG19">
        <v>-0.25</v>
      </c>
      <c r="CH19">
        <v>-0.17</v>
      </c>
      <c r="CI19">
        <v>-0.12</v>
      </c>
      <c r="CJ19">
        <v>0.46</v>
      </c>
      <c r="CK19">
        <v>6.05</v>
      </c>
      <c r="CL19">
        <v>0.56000000000000005</v>
      </c>
      <c r="CM19">
        <v>1.49</v>
      </c>
      <c r="CN19">
        <v>62690</v>
      </c>
      <c r="CO19">
        <v>3040</v>
      </c>
      <c r="CP19" t="s">
        <v>1595</v>
      </c>
      <c r="CQ19">
        <v>-126.55</v>
      </c>
      <c r="CR19">
        <v>13.61</v>
      </c>
      <c r="CS19">
        <v>4.2</v>
      </c>
      <c r="CT19">
        <v>84.84</v>
      </c>
      <c r="CU19">
        <v>15.56</v>
      </c>
      <c r="CV19">
        <v>0.72</v>
      </c>
      <c r="CW19" t="s">
        <v>175</v>
      </c>
      <c r="CX19">
        <v>3.27</v>
      </c>
      <c r="CY19">
        <v>0.16</v>
      </c>
      <c r="CZ19">
        <v>1.74</v>
      </c>
      <c r="DA19">
        <v>0.16</v>
      </c>
      <c r="DB19">
        <v>82.86</v>
      </c>
      <c r="DC19" t="s">
        <v>1596</v>
      </c>
      <c r="DD19">
        <v>33.74</v>
      </c>
      <c r="DE19">
        <v>-7.83</v>
      </c>
      <c r="DF19">
        <v>-5.69</v>
      </c>
      <c r="DG19">
        <v>0.27</v>
      </c>
      <c r="DH19">
        <v>993</v>
      </c>
      <c r="DI19">
        <v>2553</v>
      </c>
      <c r="DJ19" t="s">
        <v>119</v>
      </c>
      <c r="DK19" t="s">
        <v>119</v>
      </c>
      <c r="DL19" t="s">
        <v>119</v>
      </c>
    </row>
    <row r="20" spans="1:116">
      <c r="A20" t="str">
        <f>"002587"</f>
        <v>002587</v>
      </c>
      <c r="B20" t="s">
        <v>1597</v>
      </c>
      <c r="C20">
        <v>2.58</v>
      </c>
      <c r="D20">
        <v>7.17</v>
      </c>
      <c r="E20">
        <v>0.18</v>
      </c>
      <c r="F20">
        <v>7.16</v>
      </c>
      <c r="G20">
        <v>7.17</v>
      </c>
      <c r="H20">
        <v>513232</v>
      </c>
      <c r="I20">
        <v>7546</v>
      </c>
      <c r="J20">
        <v>-0.13</v>
      </c>
      <c r="K20">
        <v>10</v>
      </c>
      <c r="L20">
        <v>6.96</v>
      </c>
      <c r="M20">
        <v>7.55</v>
      </c>
      <c r="N20">
        <v>6.95</v>
      </c>
      <c r="O20">
        <v>6.99</v>
      </c>
      <c r="P20">
        <v>127.62</v>
      </c>
      <c r="Q20">
        <v>37080.22</v>
      </c>
      <c r="R20">
        <v>2.27</v>
      </c>
      <c r="S20" t="s">
        <v>1598</v>
      </c>
      <c r="T20" t="s">
        <v>118</v>
      </c>
      <c r="U20">
        <v>8.58</v>
      </c>
      <c r="V20">
        <v>7.22</v>
      </c>
      <c r="W20">
        <v>230859</v>
      </c>
      <c r="X20">
        <v>282373</v>
      </c>
      <c r="Y20">
        <v>0.82</v>
      </c>
      <c r="Z20">
        <v>2223</v>
      </c>
      <c r="AA20">
        <v>1562</v>
      </c>
      <c r="AB20" t="s">
        <v>119</v>
      </c>
      <c r="AC20">
        <v>52.9</v>
      </c>
      <c r="AD20">
        <v>0.02</v>
      </c>
      <c r="AE20" t="s">
        <v>119</v>
      </c>
      <c r="AF20" t="s">
        <v>119</v>
      </c>
      <c r="AG20">
        <v>5.13</v>
      </c>
      <c r="AH20" t="s">
        <v>1599</v>
      </c>
      <c r="AI20" t="s">
        <v>1600</v>
      </c>
      <c r="AJ20">
        <v>2.52</v>
      </c>
      <c r="AK20">
        <v>3550</v>
      </c>
      <c r="AL20">
        <v>145</v>
      </c>
      <c r="AM20">
        <v>2.8E-3</v>
      </c>
      <c r="AN20">
        <v>1</v>
      </c>
      <c r="AO20">
        <v>-0.56999999999999995</v>
      </c>
      <c r="AP20">
        <v>5.75</v>
      </c>
      <c r="AQ20">
        <v>2.2799999999999998</v>
      </c>
      <c r="AR20">
        <v>-0.42</v>
      </c>
      <c r="AS20">
        <v>43.11</v>
      </c>
      <c r="AT20">
        <v>6</v>
      </c>
      <c r="AU20">
        <v>11.19</v>
      </c>
      <c r="AV20" t="s">
        <v>1601</v>
      </c>
      <c r="AW20">
        <v>136.13</v>
      </c>
      <c r="AX20">
        <v>217.19</v>
      </c>
      <c r="AY20">
        <v>1.35</v>
      </c>
      <c r="AZ20" t="s">
        <v>247</v>
      </c>
      <c r="BA20">
        <v>2</v>
      </c>
      <c r="BB20">
        <v>1</v>
      </c>
      <c r="BC20">
        <v>10</v>
      </c>
      <c r="BD20">
        <v>-0.43</v>
      </c>
      <c r="BE20">
        <v>8.01</v>
      </c>
      <c r="BF20">
        <v>-0.56999999999999995</v>
      </c>
      <c r="BG20">
        <v>3.29</v>
      </c>
      <c r="BH20">
        <v>3.02</v>
      </c>
      <c r="BI20">
        <v>-5.03</v>
      </c>
      <c r="BJ20">
        <v>3.17</v>
      </c>
      <c r="BK20">
        <v>20230925</v>
      </c>
      <c r="BL20">
        <v>20110610</v>
      </c>
      <c r="BM20">
        <v>6.52</v>
      </c>
      <c r="BN20" t="s">
        <v>119</v>
      </c>
      <c r="BO20" t="s">
        <v>119</v>
      </c>
      <c r="BP20">
        <v>20.22</v>
      </c>
      <c r="BQ20">
        <v>14.04</v>
      </c>
      <c r="BR20">
        <v>0.05</v>
      </c>
      <c r="BS20">
        <v>30.34</v>
      </c>
      <c r="BT20">
        <v>17.02</v>
      </c>
      <c r="BU20">
        <v>1.35</v>
      </c>
      <c r="BV20">
        <v>0.28000000000000003</v>
      </c>
      <c r="BW20">
        <v>5.98</v>
      </c>
      <c r="BX20">
        <v>5.18</v>
      </c>
      <c r="BY20">
        <v>3.18</v>
      </c>
      <c r="BZ20">
        <v>4.3</v>
      </c>
      <c r="CA20">
        <v>0.3</v>
      </c>
      <c r="CB20">
        <v>3.67</v>
      </c>
      <c r="CC20">
        <v>3.22</v>
      </c>
      <c r="CD20">
        <v>1.8</v>
      </c>
      <c r="CE20">
        <v>0.18</v>
      </c>
      <c r="CF20">
        <v>0.04</v>
      </c>
      <c r="CG20">
        <v>0.15</v>
      </c>
      <c r="CH20">
        <v>0.18</v>
      </c>
      <c r="CI20">
        <v>0.18</v>
      </c>
      <c r="CJ20">
        <v>0.18</v>
      </c>
      <c r="CK20">
        <v>3.28</v>
      </c>
      <c r="CL20">
        <v>-0.96</v>
      </c>
      <c r="CM20">
        <v>0.53</v>
      </c>
      <c r="CN20">
        <v>66488</v>
      </c>
      <c r="CO20">
        <v>6899</v>
      </c>
      <c r="CP20" t="s">
        <v>1602</v>
      </c>
      <c r="CQ20">
        <v>214.68</v>
      </c>
      <c r="CR20">
        <v>-19.239999999999998</v>
      </c>
      <c r="CS20">
        <v>3.33</v>
      </c>
      <c r="CT20">
        <v>-48.83</v>
      </c>
      <c r="CU20">
        <v>14.51</v>
      </c>
      <c r="CV20">
        <v>0.43</v>
      </c>
      <c r="CW20" t="s">
        <v>167</v>
      </c>
      <c r="CX20">
        <v>2.15</v>
      </c>
      <c r="CY20">
        <v>0.56000000000000005</v>
      </c>
      <c r="CZ20">
        <v>0.5</v>
      </c>
      <c r="DA20">
        <v>-0.15</v>
      </c>
      <c r="DB20">
        <v>69.430000000000007</v>
      </c>
      <c r="DC20" t="s">
        <v>1603</v>
      </c>
      <c r="DD20">
        <v>44.04</v>
      </c>
      <c r="DE20">
        <v>5.45</v>
      </c>
      <c r="DF20">
        <v>5.49</v>
      </c>
      <c r="DG20">
        <v>0.42</v>
      </c>
      <c r="DH20">
        <v>1207</v>
      </c>
      <c r="DI20">
        <v>2587</v>
      </c>
      <c r="DJ20" t="s">
        <v>119</v>
      </c>
      <c r="DK20" t="s">
        <v>119</v>
      </c>
      <c r="DL20" t="s">
        <v>119</v>
      </c>
    </row>
    <row r="21" spans="1:116">
      <c r="A21" t="str">
        <f>"002642"</f>
        <v>002642</v>
      </c>
      <c r="B21" t="s">
        <v>1604</v>
      </c>
      <c r="C21">
        <v>10.039999999999999</v>
      </c>
      <c r="D21">
        <v>10.85</v>
      </c>
      <c r="E21">
        <v>0.99</v>
      </c>
      <c r="F21">
        <v>10.85</v>
      </c>
      <c r="G21" t="s">
        <v>119</v>
      </c>
      <c r="H21">
        <v>2289944</v>
      </c>
      <c r="I21">
        <v>1559</v>
      </c>
      <c r="J21">
        <v>0</v>
      </c>
      <c r="K21">
        <v>37.86</v>
      </c>
      <c r="L21">
        <v>9.76</v>
      </c>
      <c r="M21">
        <v>10.85</v>
      </c>
      <c r="N21">
        <v>9.33</v>
      </c>
      <c r="O21">
        <v>9.86</v>
      </c>
      <c r="P21">
        <v>665.07</v>
      </c>
      <c r="Q21">
        <v>232653.41</v>
      </c>
      <c r="R21">
        <v>1.1000000000000001</v>
      </c>
      <c r="S21" t="s">
        <v>686</v>
      </c>
      <c r="T21" t="s">
        <v>291</v>
      </c>
      <c r="U21">
        <v>15.42</v>
      </c>
      <c r="V21">
        <v>10.16</v>
      </c>
      <c r="W21">
        <v>1172743</v>
      </c>
      <c r="X21">
        <v>1117201</v>
      </c>
      <c r="Y21">
        <v>1.05</v>
      </c>
      <c r="Z21">
        <v>33479</v>
      </c>
      <c r="AA21">
        <v>0</v>
      </c>
      <c r="AB21" t="s">
        <v>119</v>
      </c>
      <c r="AC21">
        <v>4531.18</v>
      </c>
      <c r="AD21">
        <v>0.89</v>
      </c>
      <c r="AE21">
        <v>0.01</v>
      </c>
      <c r="AF21">
        <v>3632.47</v>
      </c>
      <c r="AG21">
        <v>6.05</v>
      </c>
      <c r="AH21" t="s">
        <v>1605</v>
      </c>
      <c r="AI21" t="s">
        <v>1606</v>
      </c>
      <c r="AJ21">
        <v>9.99</v>
      </c>
      <c r="AK21">
        <v>4406</v>
      </c>
      <c r="AL21">
        <v>520</v>
      </c>
      <c r="AM21">
        <v>8.6E-3</v>
      </c>
      <c r="AN21">
        <v>2</v>
      </c>
      <c r="AO21">
        <v>10.039999999999999</v>
      </c>
      <c r="AP21">
        <v>13.38</v>
      </c>
      <c r="AQ21">
        <v>58.16</v>
      </c>
      <c r="AR21">
        <v>58.85</v>
      </c>
      <c r="AS21">
        <v>45.24</v>
      </c>
      <c r="AT21">
        <v>15</v>
      </c>
      <c r="AU21">
        <v>43.91</v>
      </c>
      <c r="AV21" t="s">
        <v>1607</v>
      </c>
      <c r="AW21">
        <v>742.6</v>
      </c>
      <c r="AX21">
        <v>534.69000000000005</v>
      </c>
      <c r="AY21">
        <v>0.86</v>
      </c>
      <c r="AZ21" t="s">
        <v>442</v>
      </c>
      <c r="BA21">
        <v>8</v>
      </c>
      <c r="BB21">
        <v>2</v>
      </c>
      <c r="BC21">
        <v>10</v>
      </c>
      <c r="BD21">
        <v>-1.01</v>
      </c>
      <c r="BE21">
        <v>10.039999999999999</v>
      </c>
      <c r="BF21">
        <v>-5.38</v>
      </c>
      <c r="BG21">
        <v>3.04</v>
      </c>
      <c r="BH21">
        <v>11.17</v>
      </c>
      <c r="BI21">
        <v>0</v>
      </c>
      <c r="BJ21">
        <v>16.29</v>
      </c>
      <c r="BK21">
        <v>20230826</v>
      </c>
      <c r="BL21">
        <v>20111220</v>
      </c>
      <c r="BM21">
        <v>6.62</v>
      </c>
      <c r="BN21" t="s">
        <v>119</v>
      </c>
      <c r="BO21" t="s">
        <v>119</v>
      </c>
      <c r="BP21">
        <v>29.9</v>
      </c>
      <c r="BQ21">
        <v>15.19</v>
      </c>
      <c r="BR21">
        <v>0</v>
      </c>
      <c r="BS21">
        <v>49.2</v>
      </c>
      <c r="BT21">
        <v>23.47</v>
      </c>
      <c r="BU21">
        <v>2.37</v>
      </c>
      <c r="BV21">
        <v>0.17</v>
      </c>
      <c r="BW21">
        <v>14.56</v>
      </c>
      <c r="BX21">
        <v>2.58</v>
      </c>
      <c r="BY21">
        <v>4.7699999999999996</v>
      </c>
      <c r="BZ21">
        <v>12.3</v>
      </c>
      <c r="CA21">
        <v>1.46</v>
      </c>
      <c r="CB21">
        <v>29.02</v>
      </c>
      <c r="CC21">
        <v>12.59</v>
      </c>
      <c r="CD21">
        <v>11.02</v>
      </c>
      <c r="CE21">
        <v>0.1</v>
      </c>
      <c r="CF21">
        <v>-0.01</v>
      </c>
      <c r="CG21">
        <v>0.09</v>
      </c>
      <c r="CH21">
        <v>0.05</v>
      </c>
      <c r="CI21">
        <v>0.05</v>
      </c>
      <c r="CJ21">
        <v>0.05</v>
      </c>
      <c r="CK21">
        <v>-20.149999999999999</v>
      </c>
      <c r="CL21">
        <v>-2.71</v>
      </c>
      <c r="CM21">
        <v>-2.95</v>
      </c>
      <c r="CN21">
        <v>76825</v>
      </c>
      <c r="CO21">
        <v>6789</v>
      </c>
      <c r="CP21" t="s">
        <v>818</v>
      </c>
      <c r="CQ21">
        <v>-38.76</v>
      </c>
      <c r="CR21">
        <v>-21.09</v>
      </c>
      <c r="CS21">
        <v>4.7300000000000004</v>
      </c>
      <c r="CT21">
        <v>-26.46</v>
      </c>
      <c r="CU21">
        <v>5.7</v>
      </c>
      <c r="CV21">
        <v>0</v>
      </c>
      <c r="CW21" t="s">
        <v>451</v>
      </c>
      <c r="CX21">
        <v>2.2999999999999998</v>
      </c>
      <c r="CY21">
        <v>4.3899999999999997</v>
      </c>
      <c r="CZ21">
        <v>-3.05</v>
      </c>
      <c r="DA21">
        <v>-0.41</v>
      </c>
      <c r="DB21">
        <v>50.8</v>
      </c>
      <c r="DC21" t="s">
        <v>1608</v>
      </c>
      <c r="DD21">
        <v>12.5</v>
      </c>
      <c r="DE21">
        <v>0.76</v>
      </c>
      <c r="DF21">
        <v>0.43</v>
      </c>
      <c r="DG21">
        <v>0.36</v>
      </c>
      <c r="DH21">
        <v>776</v>
      </c>
      <c r="DI21">
        <v>2642</v>
      </c>
      <c r="DJ21" t="s">
        <v>119</v>
      </c>
      <c r="DK21" t="s">
        <v>119</v>
      </c>
      <c r="DL21" t="s">
        <v>119</v>
      </c>
    </row>
    <row r="22" spans="1:116">
      <c r="A22" t="str">
        <f>"002649"</f>
        <v>002649</v>
      </c>
      <c r="B22" t="s">
        <v>1609</v>
      </c>
      <c r="C22">
        <v>0.91</v>
      </c>
      <c r="D22">
        <v>12.16</v>
      </c>
      <c r="E22">
        <v>0.11</v>
      </c>
      <c r="F22">
        <v>12.16</v>
      </c>
      <c r="G22">
        <v>12.17</v>
      </c>
      <c r="H22">
        <v>64294</v>
      </c>
      <c r="I22">
        <v>1143</v>
      </c>
      <c r="J22">
        <v>0</v>
      </c>
      <c r="K22">
        <v>1.1599999999999999</v>
      </c>
      <c r="L22">
        <v>12.08</v>
      </c>
      <c r="M22">
        <v>12.23</v>
      </c>
      <c r="N22">
        <v>12.05</v>
      </c>
      <c r="O22">
        <v>12.05</v>
      </c>
      <c r="P22">
        <v>26.1</v>
      </c>
      <c r="Q22">
        <v>7817.36</v>
      </c>
      <c r="R22">
        <v>0.61</v>
      </c>
      <c r="S22" t="s">
        <v>1480</v>
      </c>
      <c r="T22" t="s">
        <v>291</v>
      </c>
      <c r="U22">
        <v>1.49</v>
      </c>
      <c r="V22">
        <v>12.16</v>
      </c>
      <c r="W22">
        <v>28944</v>
      </c>
      <c r="X22">
        <v>35350</v>
      </c>
      <c r="Y22">
        <v>0.82</v>
      </c>
      <c r="Z22">
        <v>25</v>
      </c>
      <c r="AA22">
        <v>60</v>
      </c>
      <c r="AB22" t="s">
        <v>119</v>
      </c>
      <c r="AC22">
        <v>20.29</v>
      </c>
      <c r="AD22">
        <v>0</v>
      </c>
      <c r="AE22" t="s">
        <v>119</v>
      </c>
      <c r="AF22" t="s">
        <v>119</v>
      </c>
      <c r="AG22">
        <v>5.53</v>
      </c>
      <c r="AH22" t="s">
        <v>1610</v>
      </c>
      <c r="AI22" t="s">
        <v>1611</v>
      </c>
      <c r="AJ22">
        <v>0.86</v>
      </c>
      <c r="AK22">
        <v>2160</v>
      </c>
      <c r="AL22">
        <v>30</v>
      </c>
      <c r="AM22">
        <v>5.0000000000000001E-4</v>
      </c>
      <c r="AN22">
        <v>1</v>
      </c>
      <c r="AO22">
        <v>-0.08</v>
      </c>
      <c r="AP22">
        <v>2.27</v>
      </c>
      <c r="AQ22">
        <v>-5.74</v>
      </c>
      <c r="AR22">
        <v>-12.01</v>
      </c>
      <c r="AS22">
        <v>20.63</v>
      </c>
      <c r="AT22">
        <v>3</v>
      </c>
      <c r="AU22">
        <v>1.26</v>
      </c>
      <c r="AV22" t="s">
        <v>1612</v>
      </c>
      <c r="AW22">
        <v>24.21</v>
      </c>
      <c r="AX22">
        <v>23.05</v>
      </c>
      <c r="AY22">
        <v>1.58</v>
      </c>
      <c r="AZ22" t="s">
        <v>247</v>
      </c>
      <c r="BA22">
        <v>9</v>
      </c>
      <c r="BB22">
        <v>9</v>
      </c>
      <c r="BC22">
        <v>10</v>
      </c>
      <c r="BD22">
        <v>0.25</v>
      </c>
      <c r="BE22">
        <v>1.49</v>
      </c>
      <c r="BF22">
        <v>0</v>
      </c>
      <c r="BG22">
        <v>0.91</v>
      </c>
      <c r="BH22">
        <v>0.66</v>
      </c>
      <c r="BI22">
        <v>-0.56999999999999995</v>
      </c>
      <c r="BJ22">
        <v>0.91</v>
      </c>
      <c r="BK22">
        <v>20230921</v>
      </c>
      <c r="BL22">
        <v>20120106</v>
      </c>
      <c r="BM22">
        <v>5.92</v>
      </c>
      <c r="BN22" t="s">
        <v>119</v>
      </c>
      <c r="BO22" t="s">
        <v>119</v>
      </c>
      <c r="BP22">
        <v>52.66</v>
      </c>
      <c r="BQ22">
        <v>39.29</v>
      </c>
      <c r="BR22">
        <v>7.0000000000000007E-2</v>
      </c>
      <c r="BS22">
        <v>25.25</v>
      </c>
      <c r="BT22">
        <v>37.39</v>
      </c>
      <c r="BU22">
        <v>3</v>
      </c>
      <c r="BV22">
        <v>0.98</v>
      </c>
      <c r="BW22">
        <v>12.87</v>
      </c>
      <c r="BX22">
        <v>16.7</v>
      </c>
      <c r="BY22">
        <v>0.83</v>
      </c>
      <c r="BZ22">
        <v>18.64</v>
      </c>
      <c r="CA22">
        <v>0.39</v>
      </c>
      <c r="CB22">
        <v>14.18</v>
      </c>
      <c r="CC22">
        <v>32.14</v>
      </c>
      <c r="CD22">
        <v>24.56</v>
      </c>
      <c r="CE22">
        <v>1.63</v>
      </c>
      <c r="CF22">
        <v>-0.03</v>
      </c>
      <c r="CG22">
        <v>1.6</v>
      </c>
      <c r="CH22">
        <v>1.38</v>
      </c>
      <c r="CI22">
        <v>1.38</v>
      </c>
      <c r="CJ22">
        <v>1.1599999999999999</v>
      </c>
      <c r="CK22">
        <v>18.39</v>
      </c>
      <c r="CL22">
        <v>-1.39</v>
      </c>
      <c r="CM22">
        <v>-2.99</v>
      </c>
      <c r="CN22">
        <v>46986</v>
      </c>
      <c r="CO22">
        <v>10878</v>
      </c>
      <c r="CP22" t="s">
        <v>1613</v>
      </c>
      <c r="CQ22">
        <v>-9.69</v>
      </c>
      <c r="CR22">
        <v>4.53</v>
      </c>
      <c r="CS22">
        <v>1.83</v>
      </c>
      <c r="CT22">
        <v>-51.84</v>
      </c>
      <c r="CU22">
        <v>2.2400000000000002</v>
      </c>
      <c r="CV22">
        <v>1.68</v>
      </c>
      <c r="CW22" t="s">
        <v>1614</v>
      </c>
      <c r="CX22">
        <v>6.64</v>
      </c>
      <c r="CY22">
        <v>2.4</v>
      </c>
      <c r="CZ22">
        <v>3.11</v>
      </c>
      <c r="DA22">
        <v>-0.23</v>
      </c>
      <c r="DB22">
        <v>74.62</v>
      </c>
      <c r="DC22" t="s">
        <v>282</v>
      </c>
      <c r="DD22">
        <v>23.58</v>
      </c>
      <c r="DE22">
        <v>5.07</v>
      </c>
      <c r="DF22">
        <v>4.28</v>
      </c>
      <c r="DG22">
        <v>1.44</v>
      </c>
      <c r="DH22">
        <v>29376</v>
      </c>
      <c r="DI22">
        <v>2649</v>
      </c>
      <c r="DJ22" t="s">
        <v>119</v>
      </c>
      <c r="DK22" t="s">
        <v>119</v>
      </c>
      <c r="DL22" t="s">
        <v>119</v>
      </c>
    </row>
    <row r="23" spans="1:116">
      <c r="A23" t="str">
        <f>"002657"</f>
        <v>002657</v>
      </c>
      <c r="B23" t="s">
        <v>1615</v>
      </c>
      <c r="C23">
        <v>1.1100000000000001</v>
      </c>
      <c r="D23">
        <v>14.58</v>
      </c>
      <c r="E23">
        <v>0.16</v>
      </c>
      <c r="F23">
        <v>14.57</v>
      </c>
      <c r="G23">
        <v>14.58</v>
      </c>
      <c r="H23">
        <v>38958</v>
      </c>
      <c r="I23">
        <v>705</v>
      </c>
      <c r="J23">
        <v>0.14000000000000001</v>
      </c>
      <c r="K23">
        <v>1.1599999999999999</v>
      </c>
      <c r="L23">
        <v>14.51</v>
      </c>
      <c r="M23">
        <v>14.6</v>
      </c>
      <c r="N23">
        <v>14.42</v>
      </c>
      <c r="O23">
        <v>14.42</v>
      </c>
      <c r="P23" t="s">
        <v>119</v>
      </c>
      <c r="Q23">
        <v>5656.78</v>
      </c>
      <c r="R23">
        <v>0.9</v>
      </c>
      <c r="S23" t="s">
        <v>686</v>
      </c>
      <c r="T23" t="s">
        <v>291</v>
      </c>
      <c r="U23">
        <v>1.25</v>
      </c>
      <c r="V23">
        <v>14.52</v>
      </c>
      <c r="W23">
        <v>16839</v>
      </c>
      <c r="X23">
        <v>22119</v>
      </c>
      <c r="Y23">
        <v>0.76</v>
      </c>
      <c r="Z23">
        <v>245</v>
      </c>
      <c r="AA23">
        <v>346</v>
      </c>
      <c r="AB23" t="s">
        <v>119</v>
      </c>
      <c r="AC23">
        <v>36.57</v>
      </c>
      <c r="AD23">
        <v>0.01</v>
      </c>
      <c r="AE23" t="s">
        <v>119</v>
      </c>
      <c r="AF23" t="s">
        <v>119</v>
      </c>
      <c r="AG23">
        <v>3.35</v>
      </c>
      <c r="AH23" t="s">
        <v>1616</v>
      </c>
      <c r="AI23" t="s">
        <v>1617</v>
      </c>
      <c r="AJ23">
        <v>1.06</v>
      </c>
      <c r="AK23">
        <v>1744</v>
      </c>
      <c r="AL23">
        <v>22</v>
      </c>
      <c r="AM23">
        <v>6.9999999999999999E-4</v>
      </c>
      <c r="AN23">
        <v>3</v>
      </c>
      <c r="AO23">
        <v>0.21</v>
      </c>
      <c r="AP23">
        <v>1.39</v>
      </c>
      <c r="AQ23">
        <v>-6.24</v>
      </c>
      <c r="AR23">
        <v>-11.09</v>
      </c>
      <c r="AS23">
        <v>-6.78</v>
      </c>
      <c r="AT23">
        <v>3</v>
      </c>
      <c r="AU23">
        <v>1.34</v>
      </c>
      <c r="AV23" t="s">
        <v>1618</v>
      </c>
      <c r="AW23" t="s">
        <v>119</v>
      </c>
      <c r="AX23" t="s">
        <v>119</v>
      </c>
      <c r="AY23">
        <v>1.31</v>
      </c>
      <c r="AZ23" t="s">
        <v>247</v>
      </c>
      <c r="BA23">
        <v>9</v>
      </c>
      <c r="BB23">
        <v>7</v>
      </c>
      <c r="BC23">
        <v>4</v>
      </c>
      <c r="BD23">
        <v>0.62</v>
      </c>
      <c r="BE23">
        <v>1.25</v>
      </c>
      <c r="BF23">
        <v>0</v>
      </c>
      <c r="BG23">
        <v>0.69</v>
      </c>
      <c r="BH23">
        <v>0.48</v>
      </c>
      <c r="BI23">
        <v>-0.14000000000000001</v>
      </c>
      <c r="BJ23">
        <v>1.1100000000000001</v>
      </c>
      <c r="BK23">
        <v>20230918</v>
      </c>
      <c r="BL23">
        <v>20120228</v>
      </c>
      <c r="BM23">
        <v>3.4</v>
      </c>
      <c r="BN23" t="s">
        <v>119</v>
      </c>
      <c r="BO23" t="s">
        <v>119</v>
      </c>
      <c r="BP23">
        <v>24.39</v>
      </c>
      <c r="BQ23">
        <v>19.8</v>
      </c>
      <c r="BR23">
        <v>0</v>
      </c>
      <c r="BS23">
        <v>18.84</v>
      </c>
      <c r="BT23">
        <v>11.7</v>
      </c>
      <c r="BU23">
        <v>0.41</v>
      </c>
      <c r="BV23">
        <v>0.09</v>
      </c>
      <c r="BW23">
        <v>4.5</v>
      </c>
      <c r="BX23">
        <v>4.08</v>
      </c>
      <c r="BY23">
        <v>3.71</v>
      </c>
      <c r="BZ23">
        <v>0.91</v>
      </c>
      <c r="CA23">
        <v>1.92</v>
      </c>
      <c r="CB23">
        <v>17.73</v>
      </c>
      <c r="CC23">
        <v>4.55</v>
      </c>
      <c r="CD23">
        <v>3.68</v>
      </c>
      <c r="CE23">
        <v>-0.09</v>
      </c>
      <c r="CF23">
        <v>0.28999999999999998</v>
      </c>
      <c r="CG23">
        <v>-0.09</v>
      </c>
      <c r="CH23">
        <v>-0.13</v>
      </c>
      <c r="CI23">
        <v>-0.13</v>
      </c>
      <c r="CJ23">
        <v>-0.21</v>
      </c>
      <c r="CK23">
        <v>-2.02</v>
      </c>
      <c r="CL23">
        <v>-1.45</v>
      </c>
      <c r="CM23">
        <v>7.0000000000000007E-2</v>
      </c>
      <c r="CN23">
        <v>65981</v>
      </c>
      <c r="CO23">
        <v>4392</v>
      </c>
      <c r="CP23" t="s">
        <v>584</v>
      </c>
      <c r="CQ23">
        <v>24.66</v>
      </c>
      <c r="CR23">
        <v>-10.029999999999999</v>
      </c>
      <c r="CS23">
        <v>2.4900000000000002</v>
      </c>
      <c r="CT23">
        <v>-34.26</v>
      </c>
      <c r="CU23">
        <v>10.9</v>
      </c>
      <c r="CV23">
        <v>0</v>
      </c>
      <c r="CW23" t="s">
        <v>175</v>
      </c>
      <c r="CX23">
        <v>5.86</v>
      </c>
      <c r="CY23">
        <v>5.21</v>
      </c>
      <c r="CZ23">
        <v>-0.59</v>
      </c>
      <c r="DA23">
        <v>-0.43</v>
      </c>
      <c r="DB23">
        <v>81.16</v>
      </c>
      <c r="DC23" t="s">
        <v>1619</v>
      </c>
      <c r="DD23">
        <v>19.16</v>
      </c>
      <c r="DE23">
        <v>-2.0699999999999998</v>
      </c>
      <c r="DF23">
        <v>-2.94</v>
      </c>
      <c r="DG23">
        <v>0.64</v>
      </c>
      <c r="DH23">
        <v>717</v>
      </c>
      <c r="DI23">
        <v>2657</v>
      </c>
      <c r="DJ23" t="s">
        <v>119</v>
      </c>
      <c r="DK23" t="s">
        <v>119</v>
      </c>
      <c r="DL23" t="s">
        <v>119</v>
      </c>
    </row>
    <row r="24" spans="1:116">
      <c r="A24" t="str">
        <f>"002717"</f>
        <v>002717</v>
      </c>
      <c r="B24" t="s">
        <v>1620</v>
      </c>
      <c r="C24">
        <v>1.26</v>
      </c>
      <c r="D24">
        <v>3.21</v>
      </c>
      <c r="E24">
        <v>0.04</v>
      </c>
      <c r="F24">
        <v>3.2</v>
      </c>
      <c r="G24">
        <v>3.21</v>
      </c>
      <c r="H24">
        <v>175985</v>
      </c>
      <c r="I24">
        <v>3217</v>
      </c>
      <c r="J24">
        <v>0.31</v>
      </c>
      <c r="K24">
        <v>1.2</v>
      </c>
      <c r="L24">
        <v>3.18</v>
      </c>
      <c r="M24">
        <v>3.21</v>
      </c>
      <c r="N24">
        <v>3.17</v>
      </c>
      <c r="O24">
        <v>3.17</v>
      </c>
      <c r="P24" t="s">
        <v>119</v>
      </c>
      <c r="Q24">
        <v>5616.65</v>
      </c>
      <c r="R24">
        <v>0.85</v>
      </c>
      <c r="S24" t="s">
        <v>1621</v>
      </c>
      <c r="T24" t="s">
        <v>146</v>
      </c>
      <c r="U24">
        <v>1.26</v>
      </c>
      <c r="V24">
        <v>3.19</v>
      </c>
      <c r="W24">
        <v>82365</v>
      </c>
      <c r="X24">
        <v>93620</v>
      </c>
      <c r="Y24">
        <v>0.88</v>
      </c>
      <c r="Z24">
        <v>2773</v>
      </c>
      <c r="AA24">
        <v>10356</v>
      </c>
      <c r="AB24" t="s">
        <v>119</v>
      </c>
      <c r="AC24">
        <v>14.5</v>
      </c>
      <c r="AD24">
        <v>0</v>
      </c>
      <c r="AE24" t="s">
        <v>119</v>
      </c>
      <c r="AF24" t="s">
        <v>119</v>
      </c>
      <c r="AG24">
        <v>14.61</v>
      </c>
      <c r="AH24" t="s">
        <v>1392</v>
      </c>
      <c r="AI24" t="s">
        <v>1622</v>
      </c>
      <c r="AJ24">
        <v>1.21</v>
      </c>
      <c r="AK24">
        <v>1274</v>
      </c>
      <c r="AL24">
        <v>138</v>
      </c>
      <c r="AM24">
        <v>8.9999999999999998E-4</v>
      </c>
      <c r="AN24">
        <v>1</v>
      </c>
      <c r="AO24">
        <v>0</v>
      </c>
      <c r="AP24">
        <v>1.26</v>
      </c>
      <c r="AQ24">
        <v>-3.6</v>
      </c>
      <c r="AR24">
        <v>-0.62</v>
      </c>
      <c r="AS24">
        <v>12.63</v>
      </c>
      <c r="AT24">
        <v>6</v>
      </c>
      <c r="AU24">
        <v>1.35</v>
      </c>
      <c r="AV24" t="s">
        <v>1623</v>
      </c>
      <c r="AW24" t="s">
        <v>119</v>
      </c>
      <c r="AX24" t="s">
        <v>119</v>
      </c>
      <c r="AY24">
        <v>0.75</v>
      </c>
      <c r="AZ24" t="s">
        <v>852</v>
      </c>
      <c r="BA24">
        <v>7</v>
      </c>
      <c r="BB24">
        <v>5</v>
      </c>
      <c r="BC24">
        <v>2</v>
      </c>
      <c r="BD24">
        <v>0.32</v>
      </c>
      <c r="BE24">
        <v>1.26</v>
      </c>
      <c r="BF24">
        <v>0</v>
      </c>
      <c r="BG24">
        <v>0.63</v>
      </c>
      <c r="BH24">
        <v>0.94</v>
      </c>
      <c r="BI24">
        <v>0</v>
      </c>
      <c r="BJ24">
        <v>1.26</v>
      </c>
      <c r="BK24">
        <v>20230830</v>
      </c>
      <c r="BL24">
        <v>20140219</v>
      </c>
      <c r="BM24">
        <v>16.79</v>
      </c>
      <c r="BN24" t="s">
        <v>119</v>
      </c>
      <c r="BO24" t="s">
        <v>119</v>
      </c>
      <c r="BP24">
        <v>169.83</v>
      </c>
      <c r="BQ24">
        <v>30.93</v>
      </c>
      <c r="BR24">
        <v>2.46</v>
      </c>
      <c r="BS24">
        <v>80.34</v>
      </c>
      <c r="BT24">
        <v>107.3</v>
      </c>
      <c r="BU24">
        <v>3.42</v>
      </c>
      <c r="BV24">
        <v>0.25</v>
      </c>
      <c r="BW24">
        <v>122.57</v>
      </c>
      <c r="BX24">
        <v>7.34</v>
      </c>
      <c r="BY24">
        <v>3.24</v>
      </c>
      <c r="BZ24">
        <v>27.29</v>
      </c>
      <c r="CA24">
        <v>3.29</v>
      </c>
      <c r="CB24">
        <v>11.92</v>
      </c>
      <c r="CC24">
        <v>11.41</v>
      </c>
      <c r="CD24">
        <v>10.35</v>
      </c>
      <c r="CE24">
        <v>-1.36</v>
      </c>
      <c r="CF24">
        <v>0.45</v>
      </c>
      <c r="CG24">
        <v>-1.36</v>
      </c>
      <c r="CH24">
        <v>-1.1200000000000001</v>
      </c>
      <c r="CI24">
        <v>-1.08</v>
      </c>
      <c r="CJ24">
        <v>-1.1000000000000001</v>
      </c>
      <c r="CK24">
        <v>-0.89</v>
      </c>
      <c r="CL24">
        <v>-3.23</v>
      </c>
      <c r="CM24">
        <v>-2.4300000000000002</v>
      </c>
      <c r="CN24">
        <v>102862</v>
      </c>
      <c r="CO24">
        <v>12671</v>
      </c>
      <c r="CP24" t="s">
        <v>1624</v>
      </c>
      <c r="CQ24">
        <v>39.43</v>
      </c>
      <c r="CR24">
        <v>11.32</v>
      </c>
      <c r="CS24">
        <v>1.81</v>
      </c>
      <c r="CT24">
        <v>-16.71</v>
      </c>
      <c r="CU24">
        <v>4.7300000000000004</v>
      </c>
      <c r="CV24">
        <v>0</v>
      </c>
      <c r="CW24" t="s">
        <v>435</v>
      </c>
      <c r="CX24">
        <v>1.77</v>
      </c>
      <c r="CY24">
        <v>0.71</v>
      </c>
      <c r="CZ24">
        <v>-0.05</v>
      </c>
      <c r="DA24">
        <v>-0.19</v>
      </c>
      <c r="DB24">
        <v>18.21</v>
      </c>
      <c r="DC24" t="s">
        <v>1625</v>
      </c>
      <c r="DD24">
        <v>9.31</v>
      </c>
      <c r="DE24">
        <v>-11.94</v>
      </c>
      <c r="DF24">
        <v>-9.7799999999999994</v>
      </c>
      <c r="DG24">
        <v>0.44</v>
      </c>
      <c r="DH24">
        <v>1174</v>
      </c>
      <c r="DI24">
        <v>2717</v>
      </c>
      <c r="DJ24" t="s">
        <v>119</v>
      </c>
      <c r="DK24" t="s">
        <v>119</v>
      </c>
      <c r="DL24" t="s">
        <v>119</v>
      </c>
    </row>
    <row r="25" spans="1:116">
      <c r="A25" t="str">
        <f>"002722"</f>
        <v>002722</v>
      </c>
      <c r="B25" t="s">
        <v>587</v>
      </c>
      <c r="C25">
        <v>-0.14000000000000001</v>
      </c>
      <c r="D25">
        <v>14.37</v>
      </c>
      <c r="E25">
        <v>-0.02</v>
      </c>
      <c r="F25">
        <v>14.37</v>
      </c>
      <c r="G25">
        <v>14.38</v>
      </c>
      <c r="H25">
        <v>29443</v>
      </c>
      <c r="I25">
        <v>583</v>
      </c>
      <c r="J25">
        <v>0</v>
      </c>
      <c r="K25">
        <v>1.68</v>
      </c>
      <c r="L25">
        <v>14.43</v>
      </c>
      <c r="M25">
        <v>14.45</v>
      </c>
      <c r="N25">
        <v>14.28</v>
      </c>
      <c r="O25">
        <v>14.39</v>
      </c>
      <c r="P25">
        <v>28.98</v>
      </c>
      <c r="Q25">
        <v>4230.37</v>
      </c>
      <c r="R25">
        <v>0.7</v>
      </c>
      <c r="S25" t="s">
        <v>127</v>
      </c>
      <c r="T25" t="s">
        <v>154</v>
      </c>
      <c r="U25">
        <v>1.18</v>
      </c>
      <c r="V25">
        <v>14.37</v>
      </c>
      <c r="W25">
        <v>16403</v>
      </c>
      <c r="X25">
        <v>13040</v>
      </c>
      <c r="Y25">
        <v>1.26</v>
      </c>
      <c r="Z25">
        <v>821</v>
      </c>
      <c r="AA25">
        <v>90</v>
      </c>
      <c r="AB25" t="s">
        <v>119</v>
      </c>
      <c r="AC25">
        <v>66.23</v>
      </c>
      <c r="AD25">
        <v>0.05</v>
      </c>
      <c r="AE25" t="s">
        <v>119</v>
      </c>
      <c r="AF25" t="s">
        <v>119</v>
      </c>
      <c r="AG25">
        <v>1.75</v>
      </c>
      <c r="AH25" t="s">
        <v>588</v>
      </c>
      <c r="AI25" t="s">
        <v>589</v>
      </c>
      <c r="AJ25">
        <v>-0.19</v>
      </c>
      <c r="AK25">
        <v>1352</v>
      </c>
      <c r="AL25">
        <v>22</v>
      </c>
      <c r="AM25">
        <v>1.1999999999999999E-3</v>
      </c>
      <c r="AN25">
        <v>-1</v>
      </c>
      <c r="AO25">
        <v>0.14000000000000001</v>
      </c>
      <c r="AP25">
        <v>3.01</v>
      </c>
      <c r="AQ25">
        <v>6.05</v>
      </c>
      <c r="AR25">
        <v>3.76</v>
      </c>
      <c r="AS25">
        <v>10.63</v>
      </c>
      <c r="AT25">
        <v>3</v>
      </c>
      <c r="AU25">
        <v>3.16</v>
      </c>
      <c r="AV25" t="s">
        <v>590</v>
      </c>
      <c r="AW25">
        <v>28.78</v>
      </c>
      <c r="AX25">
        <v>28.61</v>
      </c>
      <c r="AY25">
        <v>0.59</v>
      </c>
      <c r="AZ25" t="s">
        <v>442</v>
      </c>
      <c r="BA25">
        <v>6</v>
      </c>
      <c r="BB25">
        <v>5</v>
      </c>
      <c r="BC25">
        <v>14</v>
      </c>
      <c r="BD25">
        <v>0.28000000000000003</v>
      </c>
      <c r="BE25">
        <v>0.42</v>
      </c>
      <c r="BF25">
        <v>-0.76</v>
      </c>
      <c r="BG25">
        <v>-0.14000000000000001</v>
      </c>
      <c r="BH25">
        <v>-0.42</v>
      </c>
      <c r="BI25">
        <v>-0.55000000000000004</v>
      </c>
      <c r="BJ25">
        <v>0.63</v>
      </c>
      <c r="BK25">
        <v>20230822</v>
      </c>
      <c r="BL25">
        <v>20140128</v>
      </c>
      <c r="BM25">
        <v>2.0699999999999998</v>
      </c>
      <c r="BN25" t="s">
        <v>119</v>
      </c>
      <c r="BO25" t="s">
        <v>119</v>
      </c>
      <c r="BP25">
        <v>28.78</v>
      </c>
      <c r="BQ25">
        <v>24.29</v>
      </c>
      <c r="BR25">
        <v>0.02</v>
      </c>
      <c r="BS25">
        <v>15.51</v>
      </c>
      <c r="BT25">
        <v>16.62</v>
      </c>
      <c r="BU25">
        <v>3.97</v>
      </c>
      <c r="BV25">
        <v>0.97</v>
      </c>
      <c r="BW25">
        <v>2.27</v>
      </c>
      <c r="BX25">
        <v>3.93</v>
      </c>
      <c r="BY25">
        <v>4.29</v>
      </c>
      <c r="BZ25">
        <v>5.67</v>
      </c>
      <c r="CA25">
        <v>0.25</v>
      </c>
      <c r="CB25">
        <v>13.9</v>
      </c>
      <c r="CC25">
        <v>13.71</v>
      </c>
      <c r="CD25">
        <v>11.66</v>
      </c>
      <c r="CE25">
        <v>0.68</v>
      </c>
      <c r="CF25">
        <v>-0.01</v>
      </c>
      <c r="CG25">
        <v>0.68</v>
      </c>
      <c r="CH25">
        <v>0.51</v>
      </c>
      <c r="CI25">
        <v>0.51</v>
      </c>
      <c r="CJ25">
        <v>0.49</v>
      </c>
      <c r="CK25">
        <v>6.8</v>
      </c>
      <c r="CL25">
        <v>0.48</v>
      </c>
      <c r="CM25">
        <v>1.1000000000000001</v>
      </c>
      <c r="CN25">
        <v>22617</v>
      </c>
      <c r="CO25">
        <v>4118</v>
      </c>
      <c r="CP25" t="s">
        <v>591</v>
      </c>
      <c r="CQ25">
        <v>-1.19</v>
      </c>
      <c r="CR25">
        <v>1.59</v>
      </c>
      <c r="CS25">
        <v>1.25</v>
      </c>
      <c r="CT25">
        <v>61.46</v>
      </c>
      <c r="CU25">
        <v>2.16</v>
      </c>
      <c r="CV25">
        <v>0.76</v>
      </c>
      <c r="CW25" t="s">
        <v>489</v>
      </c>
      <c r="CX25">
        <v>11.53</v>
      </c>
      <c r="CY25">
        <v>6.73</v>
      </c>
      <c r="CZ25">
        <v>3.29</v>
      </c>
      <c r="DA25">
        <v>0.23</v>
      </c>
      <c r="DB25">
        <v>84.41</v>
      </c>
      <c r="DC25" t="s">
        <v>592</v>
      </c>
      <c r="DD25">
        <v>14.93</v>
      </c>
      <c r="DE25">
        <v>4.97</v>
      </c>
      <c r="DF25">
        <v>3.72</v>
      </c>
      <c r="DG25">
        <v>0.19</v>
      </c>
      <c r="DH25">
        <v>1899</v>
      </c>
      <c r="DI25">
        <v>2722</v>
      </c>
      <c r="DJ25" t="s">
        <v>119</v>
      </c>
      <c r="DK25" t="s">
        <v>119</v>
      </c>
      <c r="DL25" t="s">
        <v>119</v>
      </c>
    </row>
    <row r="26" spans="1:116">
      <c r="A26" t="str">
        <f>"002799"</f>
        <v>002799</v>
      </c>
      <c r="B26" t="s">
        <v>1626</v>
      </c>
      <c r="C26">
        <v>8.73</v>
      </c>
      <c r="D26">
        <v>12.08</v>
      </c>
      <c r="E26">
        <v>0.97</v>
      </c>
      <c r="F26">
        <v>12.07</v>
      </c>
      <c r="G26">
        <v>12.08</v>
      </c>
      <c r="H26">
        <v>142971</v>
      </c>
      <c r="I26">
        <v>1761</v>
      </c>
      <c r="J26">
        <v>0</v>
      </c>
      <c r="K26">
        <v>4.47</v>
      </c>
      <c r="L26">
        <v>11.2</v>
      </c>
      <c r="M26">
        <v>12.19</v>
      </c>
      <c r="N26">
        <v>11.1</v>
      </c>
      <c r="O26">
        <v>11.11</v>
      </c>
      <c r="P26">
        <v>33.42</v>
      </c>
      <c r="Q26">
        <v>16841.849999999999</v>
      </c>
      <c r="R26">
        <v>2.98</v>
      </c>
      <c r="S26" t="s">
        <v>1627</v>
      </c>
      <c r="T26" t="s">
        <v>988</v>
      </c>
      <c r="U26">
        <v>9.81</v>
      </c>
      <c r="V26">
        <v>11.78</v>
      </c>
      <c r="W26">
        <v>54808</v>
      </c>
      <c r="X26">
        <v>88163</v>
      </c>
      <c r="Y26">
        <v>0.62</v>
      </c>
      <c r="Z26">
        <v>455</v>
      </c>
      <c r="AA26">
        <v>998</v>
      </c>
      <c r="AB26" t="s">
        <v>119</v>
      </c>
      <c r="AC26">
        <v>26.99</v>
      </c>
      <c r="AD26">
        <v>0.01</v>
      </c>
      <c r="AE26" t="s">
        <v>119</v>
      </c>
      <c r="AF26" t="s">
        <v>119</v>
      </c>
      <c r="AG26">
        <v>3.2</v>
      </c>
      <c r="AH26" t="s">
        <v>1628</v>
      </c>
      <c r="AI26" t="s">
        <v>1628</v>
      </c>
      <c r="AJ26">
        <v>8.68</v>
      </c>
      <c r="AK26">
        <v>2837</v>
      </c>
      <c r="AL26">
        <v>50</v>
      </c>
      <c r="AM26">
        <v>1.6000000000000001E-3</v>
      </c>
      <c r="AN26">
        <v>2</v>
      </c>
      <c r="AO26">
        <v>1.18</v>
      </c>
      <c r="AP26">
        <v>8.73</v>
      </c>
      <c r="AQ26">
        <v>-0.16</v>
      </c>
      <c r="AR26">
        <v>8.34</v>
      </c>
      <c r="AS26">
        <v>-16.739999999999998</v>
      </c>
      <c r="AT26">
        <v>4</v>
      </c>
      <c r="AU26">
        <v>8.66</v>
      </c>
      <c r="AV26" t="s">
        <v>1629</v>
      </c>
      <c r="AW26">
        <v>40.5</v>
      </c>
      <c r="AX26">
        <v>39.43</v>
      </c>
      <c r="AY26">
        <v>0.39</v>
      </c>
      <c r="AZ26" t="s">
        <v>207</v>
      </c>
      <c r="BA26">
        <v>1</v>
      </c>
      <c r="BB26">
        <v>2</v>
      </c>
      <c r="BC26">
        <v>9</v>
      </c>
      <c r="BD26">
        <v>0.81</v>
      </c>
      <c r="BE26">
        <v>9.7200000000000006</v>
      </c>
      <c r="BF26">
        <v>-0.09</v>
      </c>
      <c r="BG26">
        <v>6.03</v>
      </c>
      <c r="BH26">
        <v>7.86</v>
      </c>
      <c r="BI26">
        <v>-0.9</v>
      </c>
      <c r="BJ26">
        <v>8.83</v>
      </c>
      <c r="BK26">
        <v>20230810</v>
      </c>
      <c r="BL26">
        <v>20160608</v>
      </c>
      <c r="BM26">
        <v>3.2</v>
      </c>
      <c r="BN26" t="s">
        <v>119</v>
      </c>
      <c r="BO26" t="s">
        <v>119</v>
      </c>
      <c r="BP26">
        <v>25.08</v>
      </c>
      <c r="BQ26">
        <v>16.38</v>
      </c>
      <c r="BR26">
        <v>1.06</v>
      </c>
      <c r="BS26">
        <v>30.47</v>
      </c>
      <c r="BT26">
        <v>16.34</v>
      </c>
      <c r="BU26">
        <v>2.69</v>
      </c>
      <c r="BV26">
        <v>1</v>
      </c>
      <c r="BW26">
        <v>7.51</v>
      </c>
      <c r="BX26">
        <v>6.86</v>
      </c>
      <c r="BY26">
        <v>0.51</v>
      </c>
      <c r="BZ26">
        <v>5.64</v>
      </c>
      <c r="CA26">
        <v>0.7</v>
      </c>
      <c r="CB26">
        <v>7.15</v>
      </c>
      <c r="CC26">
        <v>13.28</v>
      </c>
      <c r="CD26">
        <v>11.76</v>
      </c>
      <c r="CE26">
        <v>0.71</v>
      </c>
      <c r="CF26">
        <v>0.04</v>
      </c>
      <c r="CG26">
        <v>0.71</v>
      </c>
      <c r="CH26">
        <v>0.65</v>
      </c>
      <c r="CI26">
        <v>0.57999999999999996</v>
      </c>
      <c r="CJ26">
        <v>0.56000000000000005</v>
      </c>
      <c r="CK26">
        <v>5.58</v>
      </c>
      <c r="CL26">
        <v>0.67</v>
      </c>
      <c r="CM26">
        <v>-2.2400000000000002</v>
      </c>
      <c r="CN26">
        <v>20171</v>
      </c>
      <c r="CO26">
        <v>8188</v>
      </c>
      <c r="CP26" t="s">
        <v>1630</v>
      </c>
      <c r="CQ26">
        <v>-3.95</v>
      </c>
      <c r="CR26">
        <v>-0.71</v>
      </c>
      <c r="CS26">
        <v>2.36</v>
      </c>
      <c r="CT26">
        <v>57.37</v>
      </c>
      <c r="CU26">
        <v>2.91</v>
      </c>
      <c r="CV26">
        <v>0.18</v>
      </c>
      <c r="CW26" t="s">
        <v>344</v>
      </c>
      <c r="CX26">
        <v>5.12</v>
      </c>
      <c r="CY26">
        <v>2.23</v>
      </c>
      <c r="CZ26">
        <v>1.74</v>
      </c>
      <c r="DA26">
        <v>0.21</v>
      </c>
      <c r="DB26">
        <v>65.3</v>
      </c>
      <c r="DC26" t="s">
        <v>1309</v>
      </c>
      <c r="DD26">
        <v>11.49</v>
      </c>
      <c r="DE26">
        <v>5.38</v>
      </c>
      <c r="DF26">
        <v>4.91</v>
      </c>
      <c r="DG26">
        <v>0.28000000000000003</v>
      </c>
      <c r="DH26">
        <v>1064</v>
      </c>
      <c r="DI26">
        <v>2799</v>
      </c>
      <c r="DJ26" t="s">
        <v>119</v>
      </c>
      <c r="DK26" t="s">
        <v>119</v>
      </c>
      <c r="DL26" t="s">
        <v>119</v>
      </c>
    </row>
    <row r="27" spans="1:116">
      <c r="A27" t="str">
        <f>"002803"</f>
        <v>002803</v>
      </c>
      <c r="B27" t="s">
        <v>1631</v>
      </c>
      <c r="C27">
        <v>-1.24</v>
      </c>
      <c r="D27">
        <v>18.309999999999999</v>
      </c>
      <c r="E27">
        <v>-0.23</v>
      </c>
      <c r="F27">
        <v>18.309999999999999</v>
      </c>
      <c r="G27">
        <v>18.32</v>
      </c>
      <c r="H27">
        <v>112096</v>
      </c>
      <c r="I27">
        <v>1946</v>
      </c>
      <c r="J27">
        <v>-0.15</v>
      </c>
      <c r="K27">
        <v>3.94</v>
      </c>
      <c r="L27">
        <v>18.600000000000001</v>
      </c>
      <c r="M27">
        <v>18.7</v>
      </c>
      <c r="N27">
        <v>18.28</v>
      </c>
      <c r="O27">
        <v>18.54</v>
      </c>
      <c r="P27">
        <v>18.29</v>
      </c>
      <c r="Q27">
        <v>20635.62</v>
      </c>
      <c r="R27">
        <v>0.94</v>
      </c>
      <c r="S27" t="s">
        <v>1632</v>
      </c>
      <c r="T27" t="s">
        <v>559</v>
      </c>
      <c r="U27">
        <v>2.27</v>
      </c>
      <c r="V27">
        <v>18.41</v>
      </c>
      <c r="W27">
        <v>62547</v>
      </c>
      <c r="X27">
        <v>49549</v>
      </c>
      <c r="Y27">
        <v>1.26</v>
      </c>
      <c r="Z27">
        <v>133</v>
      </c>
      <c r="AA27">
        <v>224</v>
      </c>
      <c r="AB27" t="s">
        <v>119</v>
      </c>
      <c r="AC27">
        <v>263.75</v>
      </c>
      <c r="AD27">
        <v>0.06</v>
      </c>
      <c r="AE27" t="s">
        <v>119</v>
      </c>
      <c r="AF27" t="s">
        <v>119</v>
      </c>
      <c r="AG27">
        <v>2.84</v>
      </c>
      <c r="AH27" t="s">
        <v>1633</v>
      </c>
      <c r="AI27" t="s">
        <v>1634</v>
      </c>
      <c r="AJ27">
        <v>-1.29</v>
      </c>
      <c r="AK27">
        <v>3307</v>
      </c>
      <c r="AL27">
        <v>34</v>
      </c>
      <c r="AM27">
        <v>1.1999999999999999E-3</v>
      </c>
      <c r="AN27">
        <v>-1</v>
      </c>
      <c r="AO27">
        <v>1.81</v>
      </c>
      <c r="AP27">
        <v>1.55</v>
      </c>
      <c r="AQ27">
        <v>-0.27</v>
      </c>
      <c r="AR27">
        <v>-7.52</v>
      </c>
      <c r="AS27">
        <v>19.05</v>
      </c>
      <c r="AT27">
        <v>9</v>
      </c>
      <c r="AU27">
        <v>4.93</v>
      </c>
      <c r="AV27" t="s">
        <v>1635</v>
      </c>
      <c r="AW27">
        <v>27.18</v>
      </c>
      <c r="AX27">
        <v>38.130000000000003</v>
      </c>
      <c r="AY27">
        <v>1.3</v>
      </c>
      <c r="AZ27" t="s">
        <v>207</v>
      </c>
      <c r="BA27">
        <v>2</v>
      </c>
      <c r="BB27">
        <v>1</v>
      </c>
      <c r="BC27">
        <v>10</v>
      </c>
      <c r="BD27">
        <v>0.32</v>
      </c>
      <c r="BE27">
        <v>0.86</v>
      </c>
      <c r="BF27">
        <v>-1.4</v>
      </c>
      <c r="BG27">
        <v>-0.7</v>
      </c>
      <c r="BH27">
        <v>-1.56</v>
      </c>
      <c r="BI27">
        <v>-2.09</v>
      </c>
      <c r="BJ27">
        <v>0.16</v>
      </c>
      <c r="BK27">
        <v>20230922</v>
      </c>
      <c r="BL27">
        <v>20160712</v>
      </c>
      <c r="BM27">
        <v>3.78</v>
      </c>
      <c r="BN27" t="s">
        <v>119</v>
      </c>
      <c r="BO27" t="s">
        <v>119</v>
      </c>
      <c r="BP27">
        <v>32.729999999999997</v>
      </c>
      <c r="BQ27">
        <v>21.98</v>
      </c>
      <c r="BR27">
        <v>0.27</v>
      </c>
      <c r="BS27">
        <v>32.020000000000003</v>
      </c>
      <c r="BT27">
        <v>21.46</v>
      </c>
      <c r="BU27">
        <v>6.96</v>
      </c>
      <c r="BV27">
        <v>1.0900000000000001</v>
      </c>
      <c r="BW27">
        <v>8.16</v>
      </c>
      <c r="BX27">
        <v>9.32</v>
      </c>
      <c r="BY27">
        <v>4.05</v>
      </c>
      <c r="BZ27">
        <v>5.29</v>
      </c>
      <c r="CA27">
        <v>0.17</v>
      </c>
      <c r="CB27">
        <v>1.66</v>
      </c>
      <c r="CC27">
        <v>31.44</v>
      </c>
      <c r="CD27">
        <v>16.690000000000001</v>
      </c>
      <c r="CE27">
        <v>2.06</v>
      </c>
      <c r="CF27">
        <v>-7.0000000000000007E-2</v>
      </c>
      <c r="CG27">
        <v>2.06</v>
      </c>
      <c r="CH27">
        <v>1.77</v>
      </c>
      <c r="CI27">
        <v>1.89</v>
      </c>
      <c r="CJ27">
        <v>1.76</v>
      </c>
      <c r="CK27">
        <v>15.95</v>
      </c>
      <c r="CL27">
        <v>2.68</v>
      </c>
      <c r="CM27">
        <v>-0.43</v>
      </c>
      <c r="CN27">
        <v>52707</v>
      </c>
      <c r="CO27">
        <v>4315</v>
      </c>
      <c r="CP27" t="s">
        <v>1636</v>
      </c>
      <c r="CQ27">
        <v>64.3</v>
      </c>
      <c r="CR27">
        <v>19.95</v>
      </c>
      <c r="CS27">
        <v>3.15</v>
      </c>
      <c r="CT27">
        <v>25.81</v>
      </c>
      <c r="CU27">
        <v>2.2000000000000002</v>
      </c>
      <c r="CV27">
        <v>2.5</v>
      </c>
      <c r="CW27" t="s">
        <v>249</v>
      </c>
      <c r="CX27">
        <v>5.81</v>
      </c>
      <c r="CY27">
        <v>0.44</v>
      </c>
      <c r="CZ27">
        <v>4.21</v>
      </c>
      <c r="DA27">
        <v>0.71</v>
      </c>
      <c r="DB27">
        <v>67.14</v>
      </c>
      <c r="DC27" t="s">
        <v>1637</v>
      </c>
      <c r="DD27">
        <v>46.93</v>
      </c>
      <c r="DE27">
        <v>6.56</v>
      </c>
      <c r="DF27">
        <v>5.62</v>
      </c>
      <c r="DG27">
        <v>0.68</v>
      </c>
      <c r="DH27">
        <v>4190</v>
      </c>
      <c r="DI27">
        <v>2803</v>
      </c>
      <c r="DJ27" t="s">
        <v>119</v>
      </c>
      <c r="DK27" t="s">
        <v>119</v>
      </c>
      <c r="DL27" t="s">
        <v>119</v>
      </c>
    </row>
    <row r="28" spans="1:116">
      <c r="A28" t="str">
        <f>"002862"</f>
        <v>002862</v>
      </c>
      <c r="B28" t="s">
        <v>1638</v>
      </c>
      <c r="C28">
        <v>0.68</v>
      </c>
      <c r="D28">
        <v>16.29</v>
      </c>
      <c r="E28">
        <v>0.11</v>
      </c>
      <c r="F28">
        <v>16.29</v>
      </c>
      <c r="G28">
        <v>16.3</v>
      </c>
      <c r="H28">
        <v>11199</v>
      </c>
      <c r="I28">
        <v>53</v>
      </c>
      <c r="J28">
        <v>0.12</v>
      </c>
      <c r="K28">
        <v>1.24</v>
      </c>
      <c r="L28">
        <v>16.28</v>
      </c>
      <c r="M28">
        <v>16.55</v>
      </c>
      <c r="N28">
        <v>16.22</v>
      </c>
      <c r="O28">
        <v>16.18</v>
      </c>
      <c r="P28">
        <v>1369.48</v>
      </c>
      <c r="Q28">
        <v>1833.94</v>
      </c>
      <c r="R28">
        <v>1.34</v>
      </c>
      <c r="S28" t="s">
        <v>1639</v>
      </c>
      <c r="T28" t="s">
        <v>146</v>
      </c>
      <c r="U28">
        <v>2.04</v>
      </c>
      <c r="V28">
        <v>16.38</v>
      </c>
      <c r="W28">
        <v>6024</v>
      </c>
      <c r="X28">
        <v>5175</v>
      </c>
      <c r="Y28">
        <v>1.1599999999999999</v>
      </c>
      <c r="Z28">
        <v>32</v>
      </c>
      <c r="AA28">
        <v>46</v>
      </c>
      <c r="AB28" t="s">
        <v>119</v>
      </c>
      <c r="AC28">
        <v>5.05</v>
      </c>
      <c r="AD28">
        <v>0.01</v>
      </c>
      <c r="AE28" t="s">
        <v>119</v>
      </c>
      <c r="AF28" t="s">
        <v>119</v>
      </c>
      <c r="AG28">
        <v>0.9</v>
      </c>
      <c r="AH28" t="s">
        <v>1640</v>
      </c>
      <c r="AI28" t="s">
        <v>1641</v>
      </c>
      <c r="AJ28">
        <v>0.63</v>
      </c>
      <c r="AK28">
        <v>778</v>
      </c>
      <c r="AL28">
        <v>14</v>
      </c>
      <c r="AM28">
        <v>1.6000000000000001E-3</v>
      </c>
      <c r="AN28">
        <v>2</v>
      </c>
      <c r="AO28">
        <v>0.19</v>
      </c>
      <c r="AP28">
        <v>-0.78</v>
      </c>
      <c r="AQ28">
        <v>-6.06</v>
      </c>
      <c r="AR28">
        <v>-9.4499999999999993</v>
      </c>
      <c r="AS28">
        <v>11.04</v>
      </c>
      <c r="AT28">
        <v>3</v>
      </c>
      <c r="AU28">
        <v>2.0099999999999998</v>
      </c>
      <c r="AV28" t="s">
        <v>1642</v>
      </c>
      <c r="AW28" t="s">
        <v>119</v>
      </c>
      <c r="AX28" t="s">
        <v>119</v>
      </c>
      <c r="AY28">
        <v>0.72</v>
      </c>
      <c r="AZ28" t="s">
        <v>207</v>
      </c>
      <c r="BA28">
        <v>9</v>
      </c>
      <c r="BB28">
        <v>14</v>
      </c>
      <c r="BC28">
        <v>8</v>
      </c>
      <c r="BD28">
        <v>0.62</v>
      </c>
      <c r="BE28">
        <v>2.29</v>
      </c>
      <c r="BF28">
        <v>0.25</v>
      </c>
      <c r="BG28">
        <v>1.24</v>
      </c>
      <c r="BH28">
        <v>0.06</v>
      </c>
      <c r="BI28">
        <v>-1.57</v>
      </c>
      <c r="BJ28">
        <v>0.43</v>
      </c>
      <c r="BK28">
        <v>20230831</v>
      </c>
      <c r="BL28">
        <v>20170411</v>
      </c>
      <c r="BM28">
        <v>1.2</v>
      </c>
      <c r="BN28" t="s">
        <v>119</v>
      </c>
      <c r="BO28" t="s">
        <v>119</v>
      </c>
      <c r="BP28">
        <v>6.75</v>
      </c>
      <c r="BQ28">
        <v>4.7300000000000004</v>
      </c>
      <c r="BR28" t="s">
        <v>119</v>
      </c>
      <c r="BS28">
        <v>29.92</v>
      </c>
      <c r="BT28">
        <v>3.34</v>
      </c>
      <c r="BU28">
        <v>1.69</v>
      </c>
      <c r="BV28">
        <v>0.43</v>
      </c>
      <c r="BW28">
        <v>1.49</v>
      </c>
      <c r="BX28">
        <v>0.6</v>
      </c>
      <c r="BY28">
        <v>1.39</v>
      </c>
      <c r="BZ28">
        <v>0.88</v>
      </c>
      <c r="CA28">
        <v>0.03</v>
      </c>
      <c r="CB28">
        <v>2.68</v>
      </c>
      <c r="CC28">
        <v>1.24</v>
      </c>
      <c r="CD28">
        <v>1</v>
      </c>
      <c r="CE28">
        <v>0.01</v>
      </c>
      <c r="CF28">
        <v>0.03</v>
      </c>
      <c r="CG28">
        <v>0.01</v>
      </c>
      <c r="CH28">
        <v>0.01</v>
      </c>
      <c r="CI28">
        <v>0.01</v>
      </c>
      <c r="CJ28">
        <v>-0.02</v>
      </c>
      <c r="CK28">
        <v>0.75</v>
      </c>
      <c r="CL28">
        <v>-0.23</v>
      </c>
      <c r="CM28">
        <v>-0.71</v>
      </c>
      <c r="CN28">
        <v>6304</v>
      </c>
      <c r="CO28">
        <v>8856</v>
      </c>
      <c r="CP28" t="s">
        <v>1643</v>
      </c>
      <c r="CQ28">
        <v>-79.180000000000007</v>
      </c>
      <c r="CR28">
        <v>-24.97</v>
      </c>
      <c r="CS28">
        <v>4.13</v>
      </c>
      <c r="CT28">
        <v>-84.84</v>
      </c>
      <c r="CU28">
        <v>15.75</v>
      </c>
      <c r="CV28">
        <v>0</v>
      </c>
      <c r="CW28" t="s">
        <v>451</v>
      </c>
      <c r="CX28">
        <v>3.94</v>
      </c>
      <c r="CY28">
        <v>2.23</v>
      </c>
      <c r="CZ28">
        <v>0.63</v>
      </c>
      <c r="DA28">
        <v>-0.19</v>
      </c>
      <c r="DB28">
        <v>70.08</v>
      </c>
      <c r="DC28" t="s">
        <v>459</v>
      </c>
      <c r="DD28">
        <v>19.62</v>
      </c>
      <c r="DE28">
        <v>0.67</v>
      </c>
      <c r="DF28">
        <v>0.57999999999999996</v>
      </c>
      <c r="DG28">
        <v>0.05</v>
      </c>
      <c r="DH28">
        <v>425</v>
      </c>
      <c r="DI28">
        <v>2862</v>
      </c>
      <c r="DJ28" t="s">
        <v>119</v>
      </c>
      <c r="DK28" t="s">
        <v>119</v>
      </c>
      <c r="DL28" t="s">
        <v>119</v>
      </c>
    </row>
    <row r="29" spans="1:116">
      <c r="A29" t="str">
        <f>"002878"</f>
        <v>002878</v>
      </c>
      <c r="B29" t="s">
        <v>1644</v>
      </c>
      <c r="C29">
        <v>1.47</v>
      </c>
      <c r="D29">
        <v>15.86</v>
      </c>
      <c r="E29">
        <v>0.23</v>
      </c>
      <c r="F29">
        <v>15.86</v>
      </c>
      <c r="G29">
        <v>15.87</v>
      </c>
      <c r="H29">
        <v>46315</v>
      </c>
      <c r="I29">
        <v>752</v>
      </c>
      <c r="J29">
        <v>-0.12</v>
      </c>
      <c r="K29">
        <v>2.37</v>
      </c>
      <c r="L29">
        <v>15.69</v>
      </c>
      <c r="M29">
        <v>16.059999999999999</v>
      </c>
      <c r="N29">
        <v>15.63</v>
      </c>
      <c r="O29">
        <v>15.63</v>
      </c>
      <c r="P29">
        <v>207.82</v>
      </c>
      <c r="Q29">
        <v>7331.88</v>
      </c>
      <c r="R29">
        <v>0.7</v>
      </c>
      <c r="S29" t="s">
        <v>1645</v>
      </c>
      <c r="T29" t="s">
        <v>291</v>
      </c>
      <c r="U29">
        <v>2.75</v>
      </c>
      <c r="V29">
        <v>15.83</v>
      </c>
      <c r="W29">
        <v>20627</v>
      </c>
      <c r="X29">
        <v>25688</v>
      </c>
      <c r="Y29">
        <v>0.8</v>
      </c>
      <c r="Z29">
        <v>15</v>
      </c>
      <c r="AA29">
        <v>144</v>
      </c>
      <c r="AB29" t="s">
        <v>119</v>
      </c>
      <c r="AC29">
        <v>22.44</v>
      </c>
      <c r="AD29">
        <v>0.02</v>
      </c>
      <c r="AE29" t="s">
        <v>119</v>
      </c>
      <c r="AF29" t="s">
        <v>119</v>
      </c>
      <c r="AG29">
        <v>1.95</v>
      </c>
      <c r="AH29" t="s">
        <v>1646</v>
      </c>
      <c r="AI29" t="s">
        <v>1647</v>
      </c>
      <c r="AJ29">
        <v>1.42</v>
      </c>
      <c r="AK29">
        <v>1722</v>
      </c>
      <c r="AL29">
        <v>27</v>
      </c>
      <c r="AM29">
        <v>1.4E-3</v>
      </c>
      <c r="AN29">
        <v>1</v>
      </c>
      <c r="AO29">
        <v>-0.38</v>
      </c>
      <c r="AP29">
        <v>-0.88</v>
      </c>
      <c r="AQ29">
        <v>-2.46</v>
      </c>
      <c r="AR29">
        <v>-8.75</v>
      </c>
      <c r="AS29">
        <v>5.45</v>
      </c>
      <c r="AT29">
        <v>4</v>
      </c>
      <c r="AU29">
        <v>4.88</v>
      </c>
      <c r="AV29" t="s">
        <v>1648</v>
      </c>
      <c r="AW29">
        <v>2478.5</v>
      </c>
      <c r="AX29">
        <v>20.84</v>
      </c>
      <c r="AY29">
        <v>1.07</v>
      </c>
      <c r="AZ29" t="s">
        <v>207</v>
      </c>
      <c r="BA29">
        <v>7</v>
      </c>
      <c r="BB29">
        <v>13</v>
      </c>
      <c r="BC29">
        <v>1</v>
      </c>
      <c r="BD29">
        <v>0.38</v>
      </c>
      <c r="BE29">
        <v>2.75</v>
      </c>
      <c r="BF29">
        <v>0</v>
      </c>
      <c r="BG29">
        <v>1.28</v>
      </c>
      <c r="BH29">
        <v>1.08</v>
      </c>
      <c r="BI29">
        <v>-1.25</v>
      </c>
      <c r="BJ29">
        <v>1.47</v>
      </c>
      <c r="BK29">
        <v>20230922</v>
      </c>
      <c r="BL29">
        <v>20170606</v>
      </c>
      <c r="BM29">
        <v>2.23</v>
      </c>
      <c r="BN29" t="s">
        <v>119</v>
      </c>
      <c r="BO29" t="s">
        <v>119</v>
      </c>
      <c r="BP29">
        <v>17.86</v>
      </c>
      <c r="BQ29">
        <v>9.1999999999999993</v>
      </c>
      <c r="BR29">
        <v>0.3</v>
      </c>
      <c r="BS29">
        <v>46.81</v>
      </c>
      <c r="BT29">
        <v>14.86</v>
      </c>
      <c r="BU29">
        <v>0.15</v>
      </c>
      <c r="BV29">
        <v>0.15</v>
      </c>
      <c r="BW29">
        <v>8.17</v>
      </c>
      <c r="BX29">
        <v>3.37</v>
      </c>
      <c r="BY29">
        <v>1.42</v>
      </c>
      <c r="BZ29">
        <v>7.78</v>
      </c>
      <c r="CA29">
        <v>0.27</v>
      </c>
      <c r="CB29">
        <v>2.5299999999999998</v>
      </c>
      <c r="CC29">
        <v>11.74</v>
      </c>
      <c r="CD29">
        <v>9.81</v>
      </c>
      <c r="CE29">
        <v>0.14000000000000001</v>
      </c>
      <c r="CF29">
        <v>0</v>
      </c>
      <c r="CG29">
        <v>0.14000000000000001</v>
      </c>
      <c r="CH29">
        <v>0.18</v>
      </c>
      <c r="CI29">
        <v>0.09</v>
      </c>
      <c r="CJ29">
        <v>0.03</v>
      </c>
      <c r="CK29">
        <v>3.48</v>
      </c>
      <c r="CL29">
        <v>-1.77</v>
      </c>
      <c r="CM29">
        <v>-1.29</v>
      </c>
      <c r="CN29">
        <v>26656</v>
      </c>
      <c r="CO29">
        <v>3563</v>
      </c>
      <c r="CP29" t="s">
        <v>1649</v>
      </c>
      <c r="CQ29">
        <v>-95.12</v>
      </c>
      <c r="CR29">
        <v>-39.65</v>
      </c>
      <c r="CS29">
        <v>3.85</v>
      </c>
      <c r="CT29">
        <v>-20.02</v>
      </c>
      <c r="CU29">
        <v>3.01</v>
      </c>
      <c r="CV29">
        <v>3.2</v>
      </c>
      <c r="CW29" t="s">
        <v>537</v>
      </c>
      <c r="CX29">
        <v>4.12</v>
      </c>
      <c r="CY29">
        <v>1.1299999999999999</v>
      </c>
      <c r="CZ29">
        <v>1.56</v>
      </c>
      <c r="DA29">
        <v>-0.79</v>
      </c>
      <c r="DB29">
        <v>51.51</v>
      </c>
      <c r="DC29" t="s">
        <v>1650</v>
      </c>
      <c r="DD29">
        <v>16.47</v>
      </c>
      <c r="DE29">
        <v>1.19</v>
      </c>
      <c r="DF29">
        <v>1.51</v>
      </c>
      <c r="DG29">
        <v>0.56000000000000005</v>
      </c>
      <c r="DH29">
        <v>903</v>
      </c>
      <c r="DI29">
        <v>2878</v>
      </c>
      <c r="DJ29" t="s">
        <v>119</v>
      </c>
      <c r="DK29" t="s">
        <v>119</v>
      </c>
      <c r="DL29" t="s">
        <v>119</v>
      </c>
    </row>
    <row r="30" spans="1:116">
      <c r="A30" t="str">
        <f>"003032"</f>
        <v>003032</v>
      </c>
      <c r="B30" t="s">
        <v>1651</v>
      </c>
      <c r="C30">
        <v>9.9700000000000006</v>
      </c>
      <c r="D30">
        <v>12.91</v>
      </c>
      <c r="E30">
        <v>1.17</v>
      </c>
      <c r="F30">
        <v>12.91</v>
      </c>
      <c r="G30" t="s">
        <v>119</v>
      </c>
      <c r="H30">
        <v>176757</v>
      </c>
      <c r="I30">
        <v>423</v>
      </c>
      <c r="J30">
        <v>0</v>
      </c>
      <c r="K30">
        <v>10.35</v>
      </c>
      <c r="L30">
        <v>11.75</v>
      </c>
      <c r="M30">
        <v>12.91</v>
      </c>
      <c r="N30">
        <v>11.75</v>
      </c>
      <c r="O30">
        <v>11.74</v>
      </c>
      <c r="P30">
        <v>33.700000000000003</v>
      </c>
      <c r="Q30">
        <v>22012.46</v>
      </c>
      <c r="R30">
        <v>4.71</v>
      </c>
      <c r="S30" t="s">
        <v>1652</v>
      </c>
      <c r="T30" t="s">
        <v>154</v>
      </c>
      <c r="U30">
        <v>9.8800000000000008</v>
      </c>
      <c r="V30">
        <v>12.45</v>
      </c>
      <c r="W30">
        <v>73912</v>
      </c>
      <c r="X30">
        <v>102845</v>
      </c>
      <c r="Y30">
        <v>0.72</v>
      </c>
      <c r="Z30">
        <v>29962</v>
      </c>
      <c r="AA30">
        <v>0</v>
      </c>
      <c r="AB30" t="s">
        <v>119</v>
      </c>
      <c r="AC30">
        <v>6.58</v>
      </c>
      <c r="AD30">
        <v>0</v>
      </c>
      <c r="AE30">
        <v>0.17</v>
      </c>
      <c r="AF30">
        <v>3868.09</v>
      </c>
      <c r="AG30">
        <v>1.71</v>
      </c>
      <c r="AH30" t="s">
        <v>1653</v>
      </c>
      <c r="AI30" t="s">
        <v>1009</v>
      </c>
      <c r="AJ30">
        <v>9.91</v>
      </c>
      <c r="AK30">
        <v>2699</v>
      </c>
      <c r="AL30">
        <v>65</v>
      </c>
      <c r="AM30">
        <v>3.8E-3</v>
      </c>
      <c r="AN30">
        <v>3</v>
      </c>
      <c r="AO30">
        <v>0.69</v>
      </c>
      <c r="AP30">
        <v>11.2</v>
      </c>
      <c r="AQ30">
        <v>1.82</v>
      </c>
      <c r="AR30">
        <v>-9.85</v>
      </c>
      <c r="AS30">
        <v>-25.2</v>
      </c>
      <c r="AT30">
        <v>5</v>
      </c>
      <c r="AU30">
        <v>10.35</v>
      </c>
      <c r="AV30" t="s">
        <v>1654</v>
      </c>
      <c r="AW30">
        <v>27.9</v>
      </c>
      <c r="AX30">
        <v>26.13</v>
      </c>
      <c r="AY30">
        <v>1.2</v>
      </c>
      <c r="AZ30" t="s">
        <v>247</v>
      </c>
      <c r="BA30">
        <v>9</v>
      </c>
      <c r="BB30">
        <v>9</v>
      </c>
      <c r="BC30">
        <v>9</v>
      </c>
      <c r="BD30">
        <v>0.09</v>
      </c>
      <c r="BE30">
        <v>9.9700000000000006</v>
      </c>
      <c r="BF30">
        <v>0.09</v>
      </c>
      <c r="BG30">
        <v>6.05</v>
      </c>
      <c r="BH30">
        <v>9.8699999999999992</v>
      </c>
      <c r="BI30">
        <v>0</v>
      </c>
      <c r="BJ30">
        <v>9.8699999999999992</v>
      </c>
      <c r="BK30">
        <v>20230830</v>
      </c>
      <c r="BL30">
        <v>20210112</v>
      </c>
      <c r="BM30">
        <v>4.0199999999999996</v>
      </c>
      <c r="BN30" t="s">
        <v>119</v>
      </c>
      <c r="BO30" t="s">
        <v>119</v>
      </c>
      <c r="BP30">
        <v>18.309999999999999</v>
      </c>
      <c r="BQ30">
        <v>14.23</v>
      </c>
      <c r="BR30" t="s">
        <v>119</v>
      </c>
      <c r="BS30">
        <v>22.28</v>
      </c>
      <c r="BT30">
        <v>14.67</v>
      </c>
      <c r="BU30">
        <v>0.02</v>
      </c>
      <c r="BV30">
        <v>0.79</v>
      </c>
      <c r="BW30">
        <v>2.76</v>
      </c>
      <c r="BX30">
        <v>7.91</v>
      </c>
      <c r="BY30">
        <v>0</v>
      </c>
      <c r="BZ30">
        <v>0.06</v>
      </c>
      <c r="CA30">
        <v>1.38</v>
      </c>
      <c r="CB30">
        <v>2.59</v>
      </c>
      <c r="CC30">
        <v>3.18</v>
      </c>
      <c r="CD30">
        <v>1.33</v>
      </c>
      <c r="CE30">
        <v>0.78</v>
      </c>
      <c r="CF30">
        <v>7.0000000000000007E-2</v>
      </c>
      <c r="CG30">
        <v>0.83</v>
      </c>
      <c r="CH30">
        <v>0.77</v>
      </c>
      <c r="CI30">
        <v>0.77</v>
      </c>
      <c r="CJ30">
        <v>0.61</v>
      </c>
      <c r="CK30">
        <v>7.09</v>
      </c>
      <c r="CL30">
        <v>0.37</v>
      </c>
      <c r="CM30">
        <v>-1.39</v>
      </c>
      <c r="CN30">
        <v>35553</v>
      </c>
      <c r="CO30">
        <v>4802</v>
      </c>
      <c r="CP30" t="s">
        <v>846</v>
      </c>
      <c r="CQ30">
        <v>-12.89</v>
      </c>
      <c r="CR30">
        <v>-17.97</v>
      </c>
      <c r="CS30">
        <v>3.65</v>
      </c>
      <c r="CT30">
        <v>140.69999999999999</v>
      </c>
      <c r="CU30">
        <v>16.32</v>
      </c>
      <c r="CV30">
        <v>0</v>
      </c>
      <c r="CW30" t="s">
        <v>381</v>
      </c>
      <c r="CX30">
        <v>3.54</v>
      </c>
      <c r="CY30">
        <v>0.64</v>
      </c>
      <c r="CZ30">
        <v>1.76</v>
      </c>
      <c r="DA30">
        <v>0.09</v>
      </c>
      <c r="DB30">
        <v>77.72</v>
      </c>
      <c r="DC30" t="s">
        <v>1655</v>
      </c>
      <c r="DD30">
        <v>58.28</v>
      </c>
      <c r="DE30">
        <v>24.36</v>
      </c>
      <c r="DF30">
        <v>24.21</v>
      </c>
      <c r="DG30">
        <v>0.3</v>
      </c>
      <c r="DH30">
        <v>1445</v>
      </c>
      <c r="DI30">
        <v>3032</v>
      </c>
      <c r="DJ30" t="s">
        <v>119</v>
      </c>
      <c r="DK30" t="s">
        <v>119</v>
      </c>
      <c r="DL30" t="s">
        <v>119</v>
      </c>
    </row>
    <row r="31" spans="1:116">
      <c r="A31" t="str">
        <f>"300002"</f>
        <v>300002</v>
      </c>
      <c r="B31" t="s">
        <v>1656</v>
      </c>
      <c r="C31">
        <v>0.1</v>
      </c>
      <c r="D31">
        <v>10.06</v>
      </c>
      <c r="E31">
        <v>0.01</v>
      </c>
      <c r="F31">
        <v>10.050000000000001</v>
      </c>
      <c r="G31">
        <v>10.06</v>
      </c>
      <c r="H31">
        <v>575699</v>
      </c>
      <c r="I31">
        <v>8420</v>
      </c>
      <c r="J31">
        <v>0.1</v>
      </c>
      <c r="K31">
        <v>3.16</v>
      </c>
      <c r="L31">
        <v>10.11</v>
      </c>
      <c r="M31">
        <v>10.18</v>
      </c>
      <c r="N31">
        <v>9.99</v>
      </c>
      <c r="O31">
        <v>10.050000000000001</v>
      </c>
      <c r="P31">
        <v>24.42</v>
      </c>
      <c r="Q31">
        <v>57898.43</v>
      </c>
      <c r="R31">
        <v>0.56000000000000005</v>
      </c>
      <c r="S31" t="s">
        <v>1568</v>
      </c>
      <c r="T31" t="s">
        <v>291</v>
      </c>
      <c r="U31">
        <v>1.89</v>
      </c>
      <c r="V31">
        <v>10.06</v>
      </c>
      <c r="W31">
        <v>284205</v>
      </c>
      <c r="X31">
        <v>291494</v>
      </c>
      <c r="Y31">
        <v>0.97</v>
      </c>
      <c r="Z31">
        <v>1522</v>
      </c>
      <c r="AA31">
        <v>2998</v>
      </c>
      <c r="AB31" t="s">
        <v>119</v>
      </c>
      <c r="AC31">
        <v>279.54000000000002</v>
      </c>
      <c r="AD31">
        <v>0.02</v>
      </c>
      <c r="AE31" t="s">
        <v>119</v>
      </c>
      <c r="AF31" t="s">
        <v>119</v>
      </c>
      <c r="AG31">
        <v>18.190000000000001</v>
      </c>
      <c r="AH31" t="s">
        <v>1657</v>
      </c>
      <c r="AI31" t="s">
        <v>1658</v>
      </c>
      <c r="AJ31">
        <v>0.05</v>
      </c>
      <c r="AK31">
        <v>4362</v>
      </c>
      <c r="AL31">
        <v>132</v>
      </c>
      <c r="AM31">
        <v>6.9999999999999999E-4</v>
      </c>
      <c r="AN31">
        <v>3</v>
      </c>
      <c r="AO31">
        <v>0.9</v>
      </c>
      <c r="AP31">
        <v>4.46</v>
      </c>
      <c r="AQ31">
        <v>-7.45</v>
      </c>
      <c r="AR31">
        <v>-16.66</v>
      </c>
      <c r="AS31">
        <v>133.41</v>
      </c>
      <c r="AT31">
        <v>1</v>
      </c>
      <c r="AU31">
        <v>3.24</v>
      </c>
      <c r="AV31" t="s">
        <v>1659</v>
      </c>
      <c r="AW31">
        <v>27.23</v>
      </c>
      <c r="AX31">
        <v>36.369999999999997</v>
      </c>
      <c r="AY31">
        <v>2.17</v>
      </c>
      <c r="AZ31" t="s">
        <v>207</v>
      </c>
      <c r="BA31">
        <v>9</v>
      </c>
      <c r="BB31">
        <v>1</v>
      </c>
      <c r="BC31">
        <v>10</v>
      </c>
      <c r="BD31">
        <v>0.6</v>
      </c>
      <c r="BE31">
        <v>1.29</v>
      </c>
      <c r="BF31">
        <v>-0.6</v>
      </c>
      <c r="BG31">
        <v>0.1</v>
      </c>
      <c r="BH31">
        <v>-0.49</v>
      </c>
      <c r="BI31">
        <v>-1.18</v>
      </c>
      <c r="BJ31">
        <v>0.7</v>
      </c>
      <c r="BK31">
        <v>20230926</v>
      </c>
      <c r="BL31">
        <v>20091030</v>
      </c>
      <c r="BM31">
        <v>19.61</v>
      </c>
      <c r="BN31" t="s">
        <v>119</v>
      </c>
      <c r="BO31" t="s">
        <v>119</v>
      </c>
      <c r="BP31">
        <v>61.93</v>
      </c>
      <c r="BQ31">
        <v>52.35</v>
      </c>
      <c r="BR31">
        <v>0.1</v>
      </c>
      <c r="BS31">
        <v>15.31</v>
      </c>
      <c r="BT31">
        <v>31.74</v>
      </c>
      <c r="BU31">
        <v>2.4500000000000002</v>
      </c>
      <c r="BV31">
        <v>2.4900000000000002</v>
      </c>
      <c r="BW31">
        <v>9.08</v>
      </c>
      <c r="BX31">
        <v>19.36</v>
      </c>
      <c r="BY31">
        <v>2.64</v>
      </c>
      <c r="BZ31">
        <v>6.23</v>
      </c>
      <c r="CA31">
        <v>1.88</v>
      </c>
      <c r="CB31">
        <v>6.36</v>
      </c>
      <c r="CC31">
        <v>26.53</v>
      </c>
      <c r="CD31">
        <v>9.82</v>
      </c>
      <c r="CE31">
        <v>4.84</v>
      </c>
      <c r="CF31">
        <v>0.18</v>
      </c>
      <c r="CG31">
        <v>4.84</v>
      </c>
      <c r="CH31">
        <v>3.97</v>
      </c>
      <c r="CI31">
        <v>4.04</v>
      </c>
      <c r="CJ31">
        <v>3.82</v>
      </c>
      <c r="CK31">
        <v>24.82</v>
      </c>
      <c r="CL31">
        <v>3.96</v>
      </c>
      <c r="CM31">
        <v>0.56999999999999995</v>
      </c>
      <c r="CN31">
        <v>119086</v>
      </c>
      <c r="CO31">
        <v>14915</v>
      </c>
      <c r="CP31" t="s">
        <v>946</v>
      </c>
      <c r="CQ31">
        <v>81.88</v>
      </c>
      <c r="CR31">
        <v>27.53</v>
      </c>
      <c r="CS31">
        <v>3.77</v>
      </c>
      <c r="CT31">
        <v>49.84</v>
      </c>
      <c r="CU31">
        <v>7.44</v>
      </c>
      <c r="CV31">
        <v>0.3</v>
      </c>
      <c r="CW31" t="s">
        <v>636</v>
      </c>
      <c r="CX31">
        <v>2.67</v>
      </c>
      <c r="CY31">
        <v>0.32</v>
      </c>
      <c r="CZ31">
        <v>1.27</v>
      </c>
      <c r="DA31">
        <v>0.2</v>
      </c>
      <c r="DB31">
        <v>84.54</v>
      </c>
      <c r="DC31" t="s">
        <v>1660</v>
      </c>
      <c r="DD31">
        <v>63</v>
      </c>
      <c r="DE31">
        <v>18.239999999999998</v>
      </c>
      <c r="DF31">
        <v>14.97</v>
      </c>
      <c r="DG31">
        <v>1.64</v>
      </c>
      <c r="DH31">
        <v>3329</v>
      </c>
      <c r="DI31">
        <v>300002</v>
      </c>
      <c r="DJ31" t="s">
        <v>119</v>
      </c>
      <c r="DK31" t="s">
        <v>119</v>
      </c>
      <c r="DL31" t="s">
        <v>119</v>
      </c>
    </row>
    <row r="32" spans="1:116">
      <c r="A32" t="str">
        <f>"300033"</f>
        <v>300033</v>
      </c>
      <c r="B32" t="s">
        <v>1661</v>
      </c>
      <c r="C32">
        <v>-0.94</v>
      </c>
      <c r="D32">
        <v>149.46</v>
      </c>
      <c r="E32">
        <v>-1.42</v>
      </c>
      <c r="F32">
        <v>149.44999999999999</v>
      </c>
      <c r="G32">
        <v>149.46</v>
      </c>
      <c r="H32">
        <v>42764</v>
      </c>
      <c r="I32">
        <v>775</v>
      </c>
      <c r="J32">
        <v>0.01</v>
      </c>
      <c r="K32">
        <v>1.57</v>
      </c>
      <c r="L32">
        <v>151.5</v>
      </c>
      <c r="M32">
        <v>152.32</v>
      </c>
      <c r="N32">
        <v>147.76</v>
      </c>
      <c r="O32">
        <v>150.88</v>
      </c>
      <c r="P32">
        <v>87.47</v>
      </c>
      <c r="Q32">
        <v>63857.19</v>
      </c>
      <c r="R32">
        <v>0.54</v>
      </c>
      <c r="S32" t="s">
        <v>686</v>
      </c>
      <c r="T32" t="s">
        <v>324</v>
      </c>
      <c r="U32">
        <v>3.02</v>
      </c>
      <c r="V32">
        <v>149.32</v>
      </c>
      <c r="W32">
        <v>25633</v>
      </c>
      <c r="X32">
        <v>17131</v>
      </c>
      <c r="Y32">
        <v>1.5</v>
      </c>
      <c r="Z32">
        <v>31</v>
      </c>
      <c r="AA32">
        <v>19</v>
      </c>
      <c r="AB32" t="s">
        <v>119</v>
      </c>
      <c r="AC32">
        <v>165.14</v>
      </c>
      <c r="AD32">
        <v>0.01</v>
      </c>
      <c r="AE32" t="s">
        <v>119</v>
      </c>
      <c r="AF32" t="s">
        <v>119</v>
      </c>
      <c r="AG32">
        <v>2.72</v>
      </c>
      <c r="AH32" t="s">
        <v>1662</v>
      </c>
      <c r="AI32" t="s">
        <v>1663</v>
      </c>
      <c r="AJ32">
        <v>-0.99</v>
      </c>
      <c r="AK32">
        <v>3324</v>
      </c>
      <c r="AL32">
        <v>13</v>
      </c>
      <c r="AM32">
        <v>5.0000000000000001E-4</v>
      </c>
      <c r="AN32">
        <v>-1</v>
      </c>
      <c r="AO32">
        <v>1.3</v>
      </c>
      <c r="AP32">
        <v>2.09</v>
      </c>
      <c r="AQ32">
        <v>-10.69</v>
      </c>
      <c r="AR32">
        <v>-11.16</v>
      </c>
      <c r="AS32">
        <v>55.51</v>
      </c>
      <c r="AT32">
        <v>0</v>
      </c>
      <c r="AU32">
        <v>2.23</v>
      </c>
      <c r="AV32" t="s">
        <v>1664</v>
      </c>
      <c r="AW32">
        <v>48.7</v>
      </c>
      <c r="AX32">
        <v>47.96</v>
      </c>
      <c r="AY32">
        <v>2.62</v>
      </c>
      <c r="AZ32" t="s">
        <v>207</v>
      </c>
      <c r="BA32">
        <v>1</v>
      </c>
      <c r="BB32">
        <v>7</v>
      </c>
      <c r="BC32">
        <v>10</v>
      </c>
      <c r="BD32">
        <v>0.41</v>
      </c>
      <c r="BE32">
        <v>0.95</v>
      </c>
      <c r="BF32">
        <v>-2.0699999999999998</v>
      </c>
      <c r="BG32">
        <v>-1.03</v>
      </c>
      <c r="BH32">
        <v>-1.35</v>
      </c>
      <c r="BI32">
        <v>-1.88</v>
      </c>
      <c r="BJ32">
        <v>1.1499999999999999</v>
      </c>
      <c r="BK32">
        <v>20230803</v>
      </c>
      <c r="BL32">
        <v>20091225</v>
      </c>
      <c r="BM32">
        <v>5.38</v>
      </c>
      <c r="BN32" t="s">
        <v>119</v>
      </c>
      <c r="BO32" t="s">
        <v>119</v>
      </c>
      <c r="BP32">
        <v>87.52</v>
      </c>
      <c r="BQ32">
        <v>63.95</v>
      </c>
      <c r="BR32">
        <v>0</v>
      </c>
      <c r="BS32">
        <v>26.92</v>
      </c>
      <c r="BT32">
        <v>72.83</v>
      </c>
      <c r="BU32">
        <v>6.81</v>
      </c>
      <c r="BV32">
        <v>3.43</v>
      </c>
      <c r="BW32">
        <v>22.42</v>
      </c>
      <c r="BX32">
        <v>71.97</v>
      </c>
      <c r="BY32">
        <v>0</v>
      </c>
      <c r="BZ32">
        <v>0.48</v>
      </c>
      <c r="CA32">
        <v>10.96</v>
      </c>
      <c r="CB32">
        <v>3.57</v>
      </c>
      <c r="CC32">
        <v>14.7</v>
      </c>
      <c r="CD32">
        <v>2.06</v>
      </c>
      <c r="CE32">
        <v>5.05</v>
      </c>
      <c r="CF32">
        <v>0</v>
      </c>
      <c r="CG32">
        <v>5.04</v>
      </c>
      <c r="CH32">
        <v>4.59</v>
      </c>
      <c r="CI32">
        <v>4.59</v>
      </c>
      <c r="CJ32">
        <v>4.49</v>
      </c>
      <c r="CK32">
        <v>50.9</v>
      </c>
      <c r="CL32">
        <v>4.21</v>
      </c>
      <c r="CM32">
        <v>-9.1</v>
      </c>
      <c r="CN32">
        <v>37236</v>
      </c>
      <c r="CO32">
        <v>5159</v>
      </c>
      <c r="CP32" t="s">
        <v>1665</v>
      </c>
      <c r="CQ32">
        <v>-5.29</v>
      </c>
      <c r="CR32">
        <v>5.83</v>
      </c>
      <c r="CS32">
        <v>12.56</v>
      </c>
      <c r="CT32">
        <v>190.78</v>
      </c>
      <c r="CU32">
        <v>54.64</v>
      </c>
      <c r="CV32">
        <v>1.66</v>
      </c>
      <c r="CW32" t="s">
        <v>974</v>
      </c>
      <c r="CX32">
        <v>11.9</v>
      </c>
      <c r="CY32">
        <v>0.66</v>
      </c>
      <c r="CZ32">
        <v>9.4700000000000006</v>
      </c>
      <c r="DA32">
        <v>0.78</v>
      </c>
      <c r="DB32">
        <v>73.069999999999993</v>
      </c>
      <c r="DC32" t="s">
        <v>1666</v>
      </c>
      <c r="DD32">
        <v>86.01</v>
      </c>
      <c r="DE32">
        <v>34.31</v>
      </c>
      <c r="DF32">
        <v>31.23</v>
      </c>
      <c r="DG32">
        <v>5.63</v>
      </c>
      <c r="DH32">
        <v>5248</v>
      </c>
      <c r="DI32">
        <v>300033</v>
      </c>
      <c r="DJ32" t="s">
        <v>119</v>
      </c>
      <c r="DK32" t="s">
        <v>119</v>
      </c>
      <c r="DL32" t="s">
        <v>119</v>
      </c>
    </row>
    <row r="33" spans="1:116">
      <c r="A33" t="str">
        <f>"300043"</f>
        <v>300043</v>
      </c>
      <c r="B33" t="s">
        <v>1667</v>
      </c>
      <c r="C33">
        <v>1.22</v>
      </c>
      <c r="D33">
        <v>3.33</v>
      </c>
      <c r="E33">
        <v>0.04</v>
      </c>
      <c r="F33">
        <v>3.33</v>
      </c>
      <c r="G33">
        <v>3.34</v>
      </c>
      <c r="H33">
        <v>193919</v>
      </c>
      <c r="I33">
        <v>4065</v>
      </c>
      <c r="J33">
        <v>0</v>
      </c>
      <c r="K33">
        <v>2.3199999999999998</v>
      </c>
      <c r="L33">
        <v>3.29</v>
      </c>
      <c r="M33">
        <v>3.34</v>
      </c>
      <c r="N33">
        <v>3.29</v>
      </c>
      <c r="O33">
        <v>3.29</v>
      </c>
      <c r="P33" t="s">
        <v>119</v>
      </c>
      <c r="Q33">
        <v>6442.35</v>
      </c>
      <c r="R33">
        <v>0.79</v>
      </c>
      <c r="S33" t="s">
        <v>1568</v>
      </c>
      <c r="T33" t="s">
        <v>146</v>
      </c>
      <c r="U33">
        <v>1.52</v>
      </c>
      <c r="V33">
        <v>3.32</v>
      </c>
      <c r="W33">
        <v>90078</v>
      </c>
      <c r="X33">
        <v>103841</v>
      </c>
      <c r="Y33">
        <v>0.87</v>
      </c>
      <c r="Z33">
        <v>3078</v>
      </c>
      <c r="AA33">
        <v>12182</v>
      </c>
      <c r="AB33" t="s">
        <v>119</v>
      </c>
      <c r="AC33">
        <v>2.27</v>
      </c>
      <c r="AD33">
        <v>0</v>
      </c>
      <c r="AE33" t="s">
        <v>119</v>
      </c>
      <c r="AF33" t="s">
        <v>119</v>
      </c>
      <c r="AG33">
        <v>8.36</v>
      </c>
      <c r="AH33" t="s">
        <v>1668</v>
      </c>
      <c r="AI33" t="s">
        <v>1669</v>
      </c>
      <c r="AJ33">
        <v>1.1599999999999999</v>
      </c>
      <c r="AK33">
        <v>1432</v>
      </c>
      <c r="AL33">
        <v>135</v>
      </c>
      <c r="AM33">
        <v>1.6000000000000001E-3</v>
      </c>
      <c r="AN33">
        <v>1</v>
      </c>
      <c r="AO33">
        <v>-0.3</v>
      </c>
      <c r="AP33">
        <v>0.61</v>
      </c>
      <c r="AQ33">
        <v>-2.63</v>
      </c>
      <c r="AR33">
        <v>-3.2</v>
      </c>
      <c r="AS33">
        <v>12.12</v>
      </c>
      <c r="AT33">
        <v>1</v>
      </c>
      <c r="AU33">
        <v>2.39</v>
      </c>
      <c r="AV33" t="s">
        <v>1670</v>
      </c>
      <c r="AW33" t="s">
        <v>119</v>
      </c>
      <c r="AX33" t="s">
        <v>119</v>
      </c>
      <c r="AY33">
        <v>1.2</v>
      </c>
      <c r="AZ33" t="s">
        <v>207</v>
      </c>
      <c r="BA33">
        <v>4</v>
      </c>
      <c r="BB33">
        <v>14</v>
      </c>
      <c r="BC33">
        <v>1</v>
      </c>
      <c r="BD33">
        <v>0</v>
      </c>
      <c r="BE33">
        <v>1.52</v>
      </c>
      <c r="BF33">
        <v>0</v>
      </c>
      <c r="BG33">
        <v>0.91</v>
      </c>
      <c r="BH33">
        <v>1.22</v>
      </c>
      <c r="BI33">
        <v>-0.3</v>
      </c>
      <c r="BJ33">
        <v>1.22</v>
      </c>
      <c r="BK33">
        <v>20230830</v>
      </c>
      <c r="BL33">
        <v>20100120</v>
      </c>
      <c r="BM33">
        <v>12.44</v>
      </c>
      <c r="BN33" t="s">
        <v>119</v>
      </c>
      <c r="BO33" t="s">
        <v>119</v>
      </c>
      <c r="BP33">
        <v>44.88</v>
      </c>
      <c r="BQ33">
        <v>18.38</v>
      </c>
      <c r="BR33">
        <v>-0.01</v>
      </c>
      <c r="BS33">
        <v>59.07</v>
      </c>
      <c r="BT33">
        <v>5.57</v>
      </c>
      <c r="BU33">
        <v>11.93</v>
      </c>
      <c r="BV33">
        <v>7.44</v>
      </c>
      <c r="BW33">
        <v>18.440000000000001</v>
      </c>
      <c r="BX33">
        <v>1.46</v>
      </c>
      <c r="BY33">
        <v>0.67</v>
      </c>
      <c r="BZ33">
        <v>2.73</v>
      </c>
      <c r="CA33">
        <v>0.56000000000000005</v>
      </c>
      <c r="CB33">
        <v>0.53</v>
      </c>
      <c r="CC33">
        <v>7.15</v>
      </c>
      <c r="CD33">
        <v>5.17</v>
      </c>
      <c r="CE33">
        <v>-1.1000000000000001</v>
      </c>
      <c r="CF33">
        <v>-0.02</v>
      </c>
      <c r="CG33">
        <v>-1.1100000000000001</v>
      </c>
      <c r="CH33">
        <v>-0.77</v>
      </c>
      <c r="CI33">
        <v>-0.77</v>
      </c>
      <c r="CJ33">
        <v>-0.81</v>
      </c>
      <c r="CK33">
        <v>4.8</v>
      </c>
      <c r="CL33">
        <v>1.1499999999999999</v>
      </c>
      <c r="CM33">
        <v>0.19</v>
      </c>
      <c r="CN33">
        <v>56660</v>
      </c>
      <c r="CO33">
        <v>14345</v>
      </c>
      <c r="CP33" t="s">
        <v>1671</v>
      </c>
      <c r="CQ33">
        <v>-465.3</v>
      </c>
      <c r="CR33">
        <v>-8</v>
      </c>
      <c r="CS33">
        <v>2.25</v>
      </c>
      <c r="CT33">
        <v>35.979999999999997</v>
      </c>
      <c r="CU33">
        <v>5.79</v>
      </c>
      <c r="CV33">
        <v>0</v>
      </c>
      <c r="CW33" t="s">
        <v>435</v>
      </c>
      <c r="CX33">
        <v>1.48</v>
      </c>
      <c r="CY33">
        <v>0.04</v>
      </c>
      <c r="CZ33">
        <v>0.39</v>
      </c>
      <c r="DA33">
        <v>0.09</v>
      </c>
      <c r="DB33">
        <v>40.950000000000003</v>
      </c>
      <c r="DC33" t="s">
        <v>1672</v>
      </c>
      <c r="DD33">
        <v>27.73</v>
      </c>
      <c r="DE33">
        <v>-15.4</v>
      </c>
      <c r="DF33">
        <v>-10.81</v>
      </c>
      <c r="DG33">
        <v>0.34</v>
      </c>
      <c r="DH33">
        <v>2098</v>
      </c>
      <c r="DI33">
        <v>300043</v>
      </c>
      <c r="DJ33" t="s">
        <v>119</v>
      </c>
      <c r="DK33" t="s">
        <v>119</v>
      </c>
      <c r="DL33" t="s">
        <v>119</v>
      </c>
    </row>
    <row r="34" spans="1:116">
      <c r="A34" t="str">
        <f>"300047"</f>
        <v>300047</v>
      </c>
      <c r="B34" t="s">
        <v>1673</v>
      </c>
      <c r="C34">
        <v>5.56</v>
      </c>
      <c r="D34">
        <v>8.5399999999999991</v>
      </c>
      <c r="E34">
        <v>0.45</v>
      </c>
      <c r="F34">
        <v>8.5399999999999991</v>
      </c>
      <c r="G34">
        <v>8.5500000000000007</v>
      </c>
      <c r="H34">
        <v>597334</v>
      </c>
      <c r="I34">
        <v>9039</v>
      </c>
      <c r="J34">
        <v>0</v>
      </c>
      <c r="K34">
        <v>11.08</v>
      </c>
      <c r="L34">
        <v>8.1300000000000008</v>
      </c>
      <c r="M34">
        <v>8.7100000000000009</v>
      </c>
      <c r="N34">
        <v>8.1199999999999992</v>
      </c>
      <c r="O34">
        <v>8.09</v>
      </c>
      <c r="P34">
        <v>85.38</v>
      </c>
      <c r="Q34">
        <v>50457.440000000002</v>
      </c>
      <c r="R34">
        <v>1.23</v>
      </c>
      <c r="S34" t="s">
        <v>686</v>
      </c>
      <c r="T34" t="s">
        <v>118</v>
      </c>
      <c r="U34">
        <v>7.29</v>
      </c>
      <c r="V34">
        <v>8.4499999999999993</v>
      </c>
      <c r="W34">
        <v>246717</v>
      </c>
      <c r="X34">
        <v>350617</v>
      </c>
      <c r="Y34">
        <v>0.7</v>
      </c>
      <c r="Z34">
        <v>1930</v>
      </c>
      <c r="AA34">
        <v>4107</v>
      </c>
      <c r="AB34" t="s">
        <v>119</v>
      </c>
      <c r="AC34">
        <v>116.26</v>
      </c>
      <c r="AD34">
        <v>0.03</v>
      </c>
      <c r="AE34" t="s">
        <v>119</v>
      </c>
      <c r="AF34" t="s">
        <v>119</v>
      </c>
      <c r="AG34">
        <v>5.39</v>
      </c>
      <c r="AH34" t="s">
        <v>1674</v>
      </c>
      <c r="AI34" t="s">
        <v>1675</v>
      </c>
      <c r="AJ34">
        <v>5.51</v>
      </c>
      <c r="AK34">
        <v>3614</v>
      </c>
      <c r="AL34">
        <v>165</v>
      </c>
      <c r="AM34">
        <v>3.0999999999999999E-3</v>
      </c>
      <c r="AN34">
        <v>1</v>
      </c>
      <c r="AO34">
        <v>-1.34</v>
      </c>
      <c r="AP34">
        <v>-0.69</v>
      </c>
      <c r="AQ34">
        <v>9.49</v>
      </c>
      <c r="AR34">
        <v>9.07</v>
      </c>
      <c r="AS34">
        <v>42.57</v>
      </c>
      <c r="AT34">
        <v>0</v>
      </c>
      <c r="AU34">
        <v>11.37</v>
      </c>
      <c r="AV34" t="s">
        <v>1676</v>
      </c>
      <c r="AW34">
        <v>153.54</v>
      </c>
      <c r="AX34">
        <v>158.32</v>
      </c>
      <c r="AY34">
        <v>1.03</v>
      </c>
      <c r="AZ34" t="s">
        <v>207</v>
      </c>
      <c r="BA34">
        <v>10</v>
      </c>
      <c r="BB34">
        <v>2</v>
      </c>
      <c r="BC34">
        <v>12</v>
      </c>
      <c r="BD34">
        <v>0.49</v>
      </c>
      <c r="BE34">
        <v>7.66</v>
      </c>
      <c r="BF34">
        <v>0.37</v>
      </c>
      <c r="BG34">
        <v>4.45</v>
      </c>
      <c r="BH34">
        <v>5.04</v>
      </c>
      <c r="BI34">
        <v>-1.95</v>
      </c>
      <c r="BJ34">
        <v>5.17</v>
      </c>
      <c r="BK34">
        <v>20230913</v>
      </c>
      <c r="BL34">
        <v>20100120</v>
      </c>
      <c r="BM34">
        <v>6.38</v>
      </c>
      <c r="BN34" t="s">
        <v>119</v>
      </c>
      <c r="BO34" t="s">
        <v>119</v>
      </c>
      <c r="BP34">
        <v>60.81</v>
      </c>
      <c r="BQ34">
        <v>33.15</v>
      </c>
      <c r="BR34">
        <v>2.52</v>
      </c>
      <c r="BS34">
        <v>41.35</v>
      </c>
      <c r="BT34">
        <v>41.51</v>
      </c>
      <c r="BU34">
        <v>2.82</v>
      </c>
      <c r="BV34">
        <v>3.21</v>
      </c>
      <c r="BW34">
        <v>23.97</v>
      </c>
      <c r="BX34">
        <v>2.35</v>
      </c>
      <c r="BY34">
        <v>18.7</v>
      </c>
      <c r="BZ34">
        <v>15.98</v>
      </c>
      <c r="CA34">
        <v>4.74</v>
      </c>
      <c r="CB34">
        <v>14.74</v>
      </c>
      <c r="CC34">
        <v>25.6</v>
      </c>
      <c r="CD34">
        <v>22.32</v>
      </c>
      <c r="CE34">
        <v>0.56999999999999995</v>
      </c>
      <c r="CF34">
        <v>-0.03</v>
      </c>
      <c r="CG34">
        <v>0.56999999999999995</v>
      </c>
      <c r="CH34">
        <v>0.51</v>
      </c>
      <c r="CI34">
        <v>0.32</v>
      </c>
      <c r="CJ34">
        <v>0.24</v>
      </c>
      <c r="CK34">
        <v>10.92</v>
      </c>
      <c r="CL34">
        <v>8.69</v>
      </c>
      <c r="CM34">
        <v>0.44</v>
      </c>
      <c r="CN34">
        <v>76727</v>
      </c>
      <c r="CO34">
        <v>6844</v>
      </c>
      <c r="CP34" t="s">
        <v>1677</v>
      </c>
      <c r="CQ34">
        <v>3.28</v>
      </c>
      <c r="CR34">
        <v>24.01</v>
      </c>
      <c r="CS34">
        <v>1.64</v>
      </c>
      <c r="CT34">
        <v>6.27</v>
      </c>
      <c r="CU34">
        <v>2.13</v>
      </c>
      <c r="CV34">
        <v>0.19</v>
      </c>
      <c r="CW34" t="s">
        <v>200</v>
      </c>
      <c r="CX34">
        <v>5.2</v>
      </c>
      <c r="CY34">
        <v>2.31</v>
      </c>
      <c r="CZ34">
        <v>1.71</v>
      </c>
      <c r="DA34">
        <v>1.36</v>
      </c>
      <c r="DB34">
        <v>54.51</v>
      </c>
      <c r="DC34" t="s">
        <v>1678</v>
      </c>
      <c r="DD34">
        <v>12.8</v>
      </c>
      <c r="DE34">
        <v>2.21</v>
      </c>
      <c r="DF34">
        <v>2.0099999999999998</v>
      </c>
      <c r="DG34">
        <v>1.1399999999999999</v>
      </c>
      <c r="DH34">
        <v>6212</v>
      </c>
      <c r="DI34">
        <v>300047</v>
      </c>
      <c r="DJ34" t="s">
        <v>119</v>
      </c>
      <c r="DK34" t="s">
        <v>119</v>
      </c>
      <c r="DL34" t="s">
        <v>119</v>
      </c>
    </row>
    <row r="35" spans="1:116">
      <c r="A35" t="str">
        <f>"300058"</f>
        <v>300058</v>
      </c>
      <c r="B35" t="s">
        <v>1679</v>
      </c>
      <c r="C35">
        <v>0.65</v>
      </c>
      <c r="D35">
        <v>7.77</v>
      </c>
      <c r="E35">
        <v>0.05</v>
      </c>
      <c r="F35">
        <v>7.77</v>
      </c>
      <c r="G35">
        <v>7.78</v>
      </c>
      <c r="H35">
        <v>659130</v>
      </c>
      <c r="I35">
        <v>12440</v>
      </c>
      <c r="J35">
        <v>-0.25</v>
      </c>
      <c r="K35">
        <v>2.86</v>
      </c>
      <c r="L35">
        <v>7.79</v>
      </c>
      <c r="M35">
        <v>7.85</v>
      </c>
      <c r="N35">
        <v>7.73</v>
      </c>
      <c r="O35">
        <v>7.72</v>
      </c>
      <c r="P35">
        <v>33.909999999999997</v>
      </c>
      <c r="Q35">
        <v>51338.1</v>
      </c>
      <c r="R35">
        <v>0.73</v>
      </c>
      <c r="S35" t="s">
        <v>1529</v>
      </c>
      <c r="T35" t="s">
        <v>291</v>
      </c>
      <c r="U35">
        <v>1.55</v>
      </c>
      <c r="V35">
        <v>7.79</v>
      </c>
      <c r="W35">
        <v>320181</v>
      </c>
      <c r="X35">
        <v>338949</v>
      </c>
      <c r="Y35">
        <v>0.94</v>
      </c>
      <c r="Z35">
        <v>6015</v>
      </c>
      <c r="AA35">
        <v>3685</v>
      </c>
      <c r="AB35" t="s">
        <v>119</v>
      </c>
      <c r="AC35">
        <v>166.32</v>
      </c>
      <c r="AD35">
        <v>0.01</v>
      </c>
      <c r="AE35" t="s">
        <v>119</v>
      </c>
      <c r="AF35" t="s">
        <v>119</v>
      </c>
      <c r="AG35">
        <v>23.04</v>
      </c>
      <c r="AH35" t="s">
        <v>1680</v>
      </c>
      <c r="AI35" t="s">
        <v>1681</v>
      </c>
      <c r="AJ35">
        <v>0.6</v>
      </c>
      <c r="AK35">
        <v>3872</v>
      </c>
      <c r="AL35">
        <v>170</v>
      </c>
      <c r="AM35">
        <v>6.9999999999999999E-4</v>
      </c>
      <c r="AN35">
        <v>3</v>
      </c>
      <c r="AO35">
        <v>0.13</v>
      </c>
      <c r="AP35">
        <v>2.37</v>
      </c>
      <c r="AQ35">
        <v>-12.8</v>
      </c>
      <c r="AR35">
        <v>-18.12</v>
      </c>
      <c r="AS35">
        <v>53.86</v>
      </c>
      <c r="AT35">
        <v>1</v>
      </c>
      <c r="AU35">
        <v>2.86</v>
      </c>
      <c r="AV35" t="s">
        <v>1680</v>
      </c>
      <c r="AW35" t="s">
        <v>119</v>
      </c>
      <c r="AX35" t="s">
        <v>119</v>
      </c>
      <c r="AY35">
        <v>1.71</v>
      </c>
      <c r="AZ35" t="s">
        <v>207</v>
      </c>
      <c r="BA35">
        <v>9</v>
      </c>
      <c r="BB35">
        <v>9</v>
      </c>
      <c r="BC35">
        <v>1</v>
      </c>
      <c r="BD35">
        <v>0.91</v>
      </c>
      <c r="BE35">
        <v>1.68</v>
      </c>
      <c r="BF35">
        <v>0.13</v>
      </c>
      <c r="BG35">
        <v>0.91</v>
      </c>
      <c r="BH35">
        <v>-0.26</v>
      </c>
      <c r="BI35">
        <v>-1.02</v>
      </c>
      <c r="BJ35">
        <v>0.52</v>
      </c>
      <c r="BK35">
        <v>20230823</v>
      </c>
      <c r="BL35">
        <v>20100226</v>
      </c>
      <c r="BM35">
        <v>24.88</v>
      </c>
      <c r="BN35" t="s">
        <v>119</v>
      </c>
      <c r="BO35" t="s">
        <v>119</v>
      </c>
      <c r="BP35">
        <v>195.32</v>
      </c>
      <c r="BQ35">
        <v>77.599999999999994</v>
      </c>
      <c r="BR35">
        <v>-0.04</v>
      </c>
      <c r="BS35">
        <v>60.29</v>
      </c>
      <c r="BT35">
        <v>141.19</v>
      </c>
      <c r="BU35">
        <v>1</v>
      </c>
      <c r="BV35">
        <v>0.13</v>
      </c>
      <c r="BW35">
        <v>106.07</v>
      </c>
      <c r="BX35">
        <v>32.78</v>
      </c>
      <c r="BY35">
        <v>0.11</v>
      </c>
      <c r="BZ35">
        <v>88.67</v>
      </c>
      <c r="CA35">
        <v>9.8800000000000008</v>
      </c>
      <c r="CB35">
        <v>34.729999999999997</v>
      </c>
      <c r="CC35">
        <v>219.89</v>
      </c>
      <c r="CD35">
        <v>209.76</v>
      </c>
      <c r="CE35">
        <v>3.42</v>
      </c>
      <c r="CF35">
        <v>0.21</v>
      </c>
      <c r="CG35">
        <v>3.42</v>
      </c>
      <c r="CH35">
        <v>2.82</v>
      </c>
      <c r="CI35">
        <v>2.85</v>
      </c>
      <c r="CJ35">
        <v>2.63</v>
      </c>
      <c r="CK35">
        <v>15.62</v>
      </c>
      <c r="CL35">
        <v>-3.31</v>
      </c>
      <c r="CM35">
        <v>-5.97</v>
      </c>
      <c r="CN35">
        <v>214795</v>
      </c>
      <c r="CO35">
        <v>10727</v>
      </c>
      <c r="CP35" t="s">
        <v>1682</v>
      </c>
      <c r="CQ35">
        <v>3303.06</v>
      </c>
      <c r="CR35">
        <v>31.58</v>
      </c>
      <c r="CS35">
        <v>2.4900000000000002</v>
      </c>
      <c r="CT35">
        <v>-58.33</v>
      </c>
      <c r="CU35">
        <v>0.88</v>
      </c>
      <c r="CV35">
        <v>0</v>
      </c>
      <c r="CW35" t="s">
        <v>854</v>
      </c>
      <c r="CX35">
        <v>3.12</v>
      </c>
      <c r="CY35">
        <v>1.4</v>
      </c>
      <c r="CZ35">
        <v>0.63</v>
      </c>
      <c r="DA35">
        <v>-0.13</v>
      </c>
      <c r="DB35">
        <v>39.729999999999997</v>
      </c>
      <c r="DC35" t="s">
        <v>901</v>
      </c>
      <c r="DD35">
        <v>4.6100000000000003</v>
      </c>
      <c r="DE35">
        <v>1.56</v>
      </c>
      <c r="DF35">
        <v>1.28</v>
      </c>
      <c r="DG35">
        <v>0.33</v>
      </c>
      <c r="DH35">
        <v>2733</v>
      </c>
      <c r="DI35">
        <v>300058</v>
      </c>
      <c r="DJ35" t="s">
        <v>119</v>
      </c>
      <c r="DK35" t="s">
        <v>119</v>
      </c>
      <c r="DL35" t="s">
        <v>119</v>
      </c>
    </row>
    <row r="36" spans="1:116">
      <c r="A36" t="str">
        <f>"300071"</f>
        <v>300071</v>
      </c>
      <c r="B36" t="s">
        <v>1683</v>
      </c>
      <c r="C36">
        <v>0.84</v>
      </c>
      <c r="D36">
        <v>3.62</v>
      </c>
      <c r="E36">
        <v>0.03</v>
      </c>
      <c r="F36">
        <v>3.61</v>
      </c>
      <c r="G36">
        <v>3.62</v>
      </c>
      <c r="H36">
        <v>65610</v>
      </c>
      <c r="I36">
        <v>732</v>
      </c>
      <c r="J36">
        <v>0</v>
      </c>
      <c r="K36">
        <v>0.72</v>
      </c>
      <c r="L36">
        <v>3.59</v>
      </c>
      <c r="M36">
        <v>3.64</v>
      </c>
      <c r="N36">
        <v>3.59</v>
      </c>
      <c r="O36">
        <v>3.59</v>
      </c>
      <c r="P36" t="s">
        <v>119</v>
      </c>
      <c r="Q36">
        <v>2373.31</v>
      </c>
      <c r="R36">
        <v>0.71</v>
      </c>
      <c r="S36" t="s">
        <v>1529</v>
      </c>
      <c r="T36" t="s">
        <v>291</v>
      </c>
      <c r="U36">
        <v>1.39</v>
      </c>
      <c r="V36">
        <v>3.62</v>
      </c>
      <c r="W36">
        <v>38369</v>
      </c>
      <c r="X36">
        <v>27241</v>
      </c>
      <c r="Y36">
        <v>1.41</v>
      </c>
      <c r="Z36">
        <v>1080</v>
      </c>
      <c r="AA36">
        <v>1404</v>
      </c>
      <c r="AB36" t="s">
        <v>119</v>
      </c>
      <c r="AC36">
        <v>4.2</v>
      </c>
      <c r="AD36">
        <v>0</v>
      </c>
      <c r="AE36" t="s">
        <v>119</v>
      </c>
      <c r="AF36" t="s">
        <v>119</v>
      </c>
      <c r="AG36">
        <v>9.06</v>
      </c>
      <c r="AH36" t="s">
        <v>1684</v>
      </c>
      <c r="AI36" t="s">
        <v>1685</v>
      </c>
      <c r="AJ36">
        <v>0.78</v>
      </c>
      <c r="AK36">
        <v>1224</v>
      </c>
      <c r="AL36">
        <v>54</v>
      </c>
      <c r="AM36">
        <v>5.9999999999999995E-4</v>
      </c>
      <c r="AN36">
        <v>1</v>
      </c>
      <c r="AO36">
        <v>-0.55000000000000004</v>
      </c>
      <c r="AP36">
        <v>0</v>
      </c>
      <c r="AQ36">
        <v>-4.24</v>
      </c>
      <c r="AR36">
        <v>-6.21</v>
      </c>
      <c r="AS36">
        <v>-16.399999999999999</v>
      </c>
      <c r="AT36">
        <v>3</v>
      </c>
      <c r="AU36">
        <v>0.97</v>
      </c>
      <c r="AV36" t="s">
        <v>1686</v>
      </c>
      <c r="AW36" t="s">
        <v>119</v>
      </c>
      <c r="AX36">
        <v>116.69</v>
      </c>
      <c r="AY36">
        <v>1.53</v>
      </c>
      <c r="AZ36" t="s">
        <v>207</v>
      </c>
      <c r="BA36">
        <v>7</v>
      </c>
      <c r="BB36">
        <v>9</v>
      </c>
      <c r="BC36">
        <v>10</v>
      </c>
      <c r="BD36">
        <v>0</v>
      </c>
      <c r="BE36">
        <v>1.39</v>
      </c>
      <c r="BF36">
        <v>0</v>
      </c>
      <c r="BG36">
        <v>0.84</v>
      </c>
      <c r="BH36">
        <v>0.84</v>
      </c>
      <c r="BI36">
        <v>-0.55000000000000004</v>
      </c>
      <c r="BJ36">
        <v>0.84</v>
      </c>
      <c r="BK36">
        <v>20230919</v>
      </c>
      <c r="BL36">
        <v>20100421</v>
      </c>
      <c r="BM36">
        <v>9.48</v>
      </c>
      <c r="BN36" t="s">
        <v>119</v>
      </c>
      <c r="BO36" t="s">
        <v>119</v>
      </c>
      <c r="BP36">
        <v>12.15</v>
      </c>
      <c r="BQ36">
        <v>2.5499999999999998</v>
      </c>
      <c r="BR36">
        <v>-7.0000000000000007E-2</v>
      </c>
      <c r="BS36">
        <v>79.569999999999993</v>
      </c>
      <c r="BT36">
        <v>9.9</v>
      </c>
      <c r="BU36">
        <v>0.05</v>
      </c>
      <c r="BV36">
        <v>0.14000000000000001</v>
      </c>
      <c r="BW36">
        <v>7.45</v>
      </c>
      <c r="BX36">
        <v>0.51</v>
      </c>
      <c r="BY36">
        <v>0</v>
      </c>
      <c r="BZ36">
        <v>8.4</v>
      </c>
      <c r="CA36">
        <v>0.13</v>
      </c>
      <c r="CB36">
        <v>2.91</v>
      </c>
      <c r="CC36">
        <v>6.11</v>
      </c>
      <c r="CD36">
        <v>4.43</v>
      </c>
      <c r="CE36">
        <v>-0.3</v>
      </c>
      <c r="CF36">
        <v>0</v>
      </c>
      <c r="CG36">
        <v>-0.28999999999999998</v>
      </c>
      <c r="CH36">
        <v>-0.23</v>
      </c>
      <c r="CI36">
        <v>-0.18</v>
      </c>
      <c r="CJ36">
        <v>-0.28000000000000003</v>
      </c>
      <c r="CK36">
        <v>-9.6999999999999993</v>
      </c>
      <c r="CL36">
        <v>0.03</v>
      </c>
      <c r="CM36">
        <v>0.26</v>
      </c>
      <c r="CN36">
        <v>43112</v>
      </c>
      <c r="CO36">
        <v>15644</v>
      </c>
      <c r="CP36" t="s">
        <v>502</v>
      </c>
      <c r="CQ36">
        <v>-147.19</v>
      </c>
      <c r="CR36">
        <v>12.79</v>
      </c>
      <c r="CS36">
        <v>13.46</v>
      </c>
      <c r="CT36">
        <v>1238.83</v>
      </c>
      <c r="CU36">
        <v>5.62</v>
      </c>
      <c r="CV36">
        <v>0</v>
      </c>
      <c r="CW36" t="s">
        <v>473</v>
      </c>
      <c r="CX36">
        <v>0.27</v>
      </c>
      <c r="CY36">
        <v>0.31</v>
      </c>
      <c r="CZ36">
        <v>-1.02</v>
      </c>
      <c r="DA36">
        <v>0</v>
      </c>
      <c r="DB36">
        <v>21</v>
      </c>
      <c r="DC36" t="s">
        <v>1687</v>
      </c>
      <c r="DD36">
        <v>27.47</v>
      </c>
      <c r="DE36">
        <v>-4.92</v>
      </c>
      <c r="DF36">
        <v>-3.7</v>
      </c>
      <c r="DG36">
        <v>0.01</v>
      </c>
      <c r="DH36">
        <v>967</v>
      </c>
      <c r="DI36">
        <v>300071</v>
      </c>
      <c r="DJ36" t="s">
        <v>119</v>
      </c>
      <c r="DK36" t="s">
        <v>119</v>
      </c>
      <c r="DL36" t="s">
        <v>119</v>
      </c>
    </row>
    <row r="37" spans="1:116">
      <c r="A37" t="str">
        <f>"300081"</f>
        <v>300081</v>
      </c>
      <c r="B37" t="s">
        <v>1688</v>
      </c>
      <c r="C37">
        <v>2.5499999999999998</v>
      </c>
      <c r="D37">
        <v>8.44</v>
      </c>
      <c r="E37">
        <v>0.21</v>
      </c>
      <c r="F37">
        <v>8.43</v>
      </c>
      <c r="G37">
        <v>8.44</v>
      </c>
      <c r="H37">
        <v>341748</v>
      </c>
      <c r="I37">
        <v>6789</v>
      </c>
      <c r="J37">
        <v>-0.34</v>
      </c>
      <c r="K37">
        <v>6.74</v>
      </c>
      <c r="L37">
        <v>8.3000000000000007</v>
      </c>
      <c r="M37">
        <v>8.73</v>
      </c>
      <c r="N37">
        <v>8.27</v>
      </c>
      <c r="O37">
        <v>8.23</v>
      </c>
      <c r="P37" t="s">
        <v>119</v>
      </c>
      <c r="Q37">
        <v>29101.119999999999</v>
      </c>
      <c r="R37">
        <v>1.38</v>
      </c>
      <c r="S37" t="s">
        <v>1522</v>
      </c>
      <c r="T37" t="s">
        <v>291</v>
      </c>
      <c r="U37">
        <v>5.59</v>
      </c>
      <c r="V37">
        <v>8.52</v>
      </c>
      <c r="W37">
        <v>161398</v>
      </c>
      <c r="X37">
        <v>180350</v>
      </c>
      <c r="Y37">
        <v>0.89</v>
      </c>
      <c r="Z37">
        <v>532</v>
      </c>
      <c r="AA37">
        <v>592</v>
      </c>
      <c r="AB37" t="s">
        <v>119</v>
      </c>
      <c r="AC37">
        <v>67.150000000000006</v>
      </c>
      <c r="AD37">
        <v>0.02</v>
      </c>
      <c r="AE37" t="s">
        <v>119</v>
      </c>
      <c r="AF37" t="s">
        <v>119</v>
      </c>
      <c r="AG37">
        <v>5.07</v>
      </c>
      <c r="AH37" t="s">
        <v>1689</v>
      </c>
      <c r="AI37" t="s">
        <v>1690</v>
      </c>
      <c r="AJ37">
        <v>2.5</v>
      </c>
      <c r="AK37">
        <v>2903</v>
      </c>
      <c r="AL37">
        <v>118</v>
      </c>
      <c r="AM37">
        <v>2.3E-3</v>
      </c>
      <c r="AN37">
        <v>1</v>
      </c>
      <c r="AO37">
        <v>-1.2</v>
      </c>
      <c r="AP37">
        <v>-0.12</v>
      </c>
      <c r="AQ37">
        <v>3.18</v>
      </c>
      <c r="AR37">
        <v>-14.92</v>
      </c>
      <c r="AS37">
        <v>26.54</v>
      </c>
      <c r="AT37">
        <v>2</v>
      </c>
      <c r="AU37">
        <v>6.84</v>
      </c>
      <c r="AV37" t="s">
        <v>1691</v>
      </c>
      <c r="AW37" t="s">
        <v>119</v>
      </c>
      <c r="AX37" t="s">
        <v>119</v>
      </c>
      <c r="AY37">
        <v>1.41</v>
      </c>
      <c r="AZ37" t="s">
        <v>207</v>
      </c>
      <c r="BA37">
        <v>13</v>
      </c>
      <c r="BB37">
        <v>1</v>
      </c>
      <c r="BC37">
        <v>2</v>
      </c>
      <c r="BD37">
        <v>0.85</v>
      </c>
      <c r="BE37">
        <v>6.08</v>
      </c>
      <c r="BF37">
        <v>0.49</v>
      </c>
      <c r="BG37">
        <v>3.52</v>
      </c>
      <c r="BH37">
        <v>1.69</v>
      </c>
      <c r="BI37">
        <v>-3.32</v>
      </c>
      <c r="BJ37">
        <v>2.06</v>
      </c>
      <c r="BK37">
        <v>20230830</v>
      </c>
      <c r="BL37">
        <v>20100520</v>
      </c>
      <c r="BM37">
        <v>6.05</v>
      </c>
      <c r="BN37" t="s">
        <v>119</v>
      </c>
      <c r="BO37" t="s">
        <v>119</v>
      </c>
      <c r="BP37">
        <v>19.43</v>
      </c>
      <c r="BQ37">
        <v>17.7</v>
      </c>
      <c r="BR37">
        <v>-2.02</v>
      </c>
      <c r="BS37">
        <v>19.309999999999999</v>
      </c>
      <c r="BT37">
        <v>7.92</v>
      </c>
      <c r="BU37">
        <v>0.31</v>
      </c>
      <c r="BV37">
        <v>1.52</v>
      </c>
      <c r="BW37">
        <v>3.45</v>
      </c>
      <c r="BX37">
        <v>2.35</v>
      </c>
      <c r="BY37">
        <v>2.25</v>
      </c>
      <c r="BZ37">
        <v>1.35</v>
      </c>
      <c r="CA37">
        <v>0.65</v>
      </c>
      <c r="CB37">
        <v>22.03</v>
      </c>
      <c r="CC37">
        <v>1.77</v>
      </c>
      <c r="CD37">
        <v>1.34</v>
      </c>
      <c r="CE37">
        <v>-0.81</v>
      </c>
      <c r="CF37">
        <v>-0.04</v>
      </c>
      <c r="CG37">
        <v>-0.82</v>
      </c>
      <c r="CH37">
        <v>-0.84</v>
      </c>
      <c r="CI37">
        <v>-0.66</v>
      </c>
      <c r="CJ37">
        <v>-0.66</v>
      </c>
      <c r="CK37">
        <v>-10.029999999999999</v>
      </c>
      <c r="CL37">
        <v>-0.62</v>
      </c>
      <c r="CM37">
        <v>-1.52</v>
      </c>
      <c r="CN37">
        <v>67514</v>
      </c>
      <c r="CO37">
        <v>7400</v>
      </c>
      <c r="CP37" t="s">
        <v>622</v>
      </c>
      <c r="CQ37">
        <v>22.97</v>
      </c>
      <c r="CR37">
        <v>25.15</v>
      </c>
      <c r="CS37">
        <v>2.88</v>
      </c>
      <c r="CT37">
        <v>-81.709999999999994</v>
      </c>
      <c r="CU37">
        <v>28.88</v>
      </c>
      <c r="CV37">
        <v>0</v>
      </c>
      <c r="CW37" t="s">
        <v>669</v>
      </c>
      <c r="CX37">
        <v>2.93</v>
      </c>
      <c r="CY37">
        <v>3.64</v>
      </c>
      <c r="CZ37">
        <v>-1.66</v>
      </c>
      <c r="DA37">
        <v>-0.1</v>
      </c>
      <c r="DB37">
        <v>91.08</v>
      </c>
      <c r="DC37" t="s">
        <v>1085</v>
      </c>
      <c r="DD37">
        <v>24.26</v>
      </c>
      <c r="DE37">
        <v>-45.56</v>
      </c>
      <c r="DF37">
        <v>-47.39</v>
      </c>
      <c r="DG37">
        <v>0.33</v>
      </c>
      <c r="DH37">
        <v>639</v>
      </c>
      <c r="DI37">
        <v>300081</v>
      </c>
      <c r="DJ37" t="s">
        <v>119</v>
      </c>
      <c r="DK37" t="s">
        <v>119</v>
      </c>
      <c r="DL37" t="s">
        <v>119</v>
      </c>
    </row>
    <row r="38" spans="1:116">
      <c r="A38" t="str">
        <f>"300085"</f>
        <v>300085</v>
      </c>
      <c r="B38" t="s">
        <v>1692</v>
      </c>
      <c r="C38">
        <v>4.59</v>
      </c>
      <c r="D38">
        <v>12.76</v>
      </c>
      <c r="E38">
        <v>0.56000000000000005</v>
      </c>
      <c r="F38">
        <v>12.75</v>
      </c>
      <c r="G38">
        <v>12.76</v>
      </c>
      <c r="H38">
        <v>312955</v>
      </c>
      <c r="I38">
        <v>5740</v>
      </c>
      <c r="J38">
        <v>-0.22</v>
      </c>
      <c r="K38">
        <v>6.11</v>
      </c>
      <c r="L38">
        <v>12.31</v>
      </c>
      <c r="M38">
        <v>12.8</v>
      </c>
      <c r="N38">
        <v>12.2</v>
      </c>
      <c r="O38">
        <v>12.2</v>
      </c>
      <c r="P38" t="s">
        <v>119</v>
      </c>
      <c r="Q38">
        <v>39245.29</v>
      </c>
      <c r="R38">
        <v>2.0099999999999998</v>
      </c>
      <c r="S38" t="s">
        <v>686</v>
      </c>
      <c r="T38" t="s">
        <v>118</v>
      </c>
      <c r="U38">
        <v>4.92</v>
      </c>
      <c r="V38">
        <v>12.54</v>
      </c>
      <c r="W38">
        <v>136223</v>
      </c>
      <c r="X38">
        <v>176732</v>
      </c>
      <c r="Y38">
        <v>0.77</v>
      </c>
      <c r="Z38">
        <v>815</v>
      </c>
      <c r="AA38">
        <v>579</v>
      </c>
      <c r="AB38" t="s">
        <v>119</v>
      </c>
      <c r="AC38">
        <v>171.72</v>
      </c>
      <c r="AD38">
        <v>0.04</v>
      </c>
      <c r="AE38" t="s">
        <v>119</v>
      </c>
      <c r="AF38" t="s">
        <v>119</v>
      </c>
      <c r="AG38">
        <v>5.13</v>
      </c>
      <c r="AH38" t="s">
        <v>1693</v>
      </c>
      <c r="AI38" t="s">
        <v>1694</v>
      </c>
      <c r="AJ38">
        <v>4.54</v>
      </c>
      <c r="AK38">
        <v>3372</v>
      </c>
      <c r="AL38">
        <v>93</v>
      </c>
      <c r="AM38">
        <v>1.8E-3</v>
      </c>
      <c r="AN38">
        <v>3</v>
      </c>
      <c r="AO38">
        <v>2.0099999999999998</v>
      </c>
      <c r="AP38">
        <v>8.32</v>
      </c>
      <c r="AQ38">
        <v>-3.19</v>
      </c>
      <c r="AR38">
        <v>11.44</v>
      </c>
      <c r="AS38">
        <v>37.200000000000003</v>
      </c>
      <c r="AT38">
        <v>1</v>
      </c>
      <c r="AU38">
        <v>8.15</v>
      </c>
      <c r="AV38" t="s">
        <v>1695</v>
      </c>
      <c r="AW38" t="s">
        <v>119</v>
      </c>
      <c r="AX38" t="s">
        <v>119</v>
      </c>
      <c r="AY38">
        <v>2.11</v>
      </c>
      <c r="AZ38" t="s">
        <v>247</v>
      </c>
      <c r="BA38">
        <v>1</v>
      </c>
      <c r="BB38">
        <v>7</v>
      </c>
      <c r="BC38">
        <v>10</v>
      </c>
      <c r="BD38">
        <v>0.9</v>
      </c>
      <c r="BE38">
        <v>4.92</v>
      </c>
      <c r="BF38">
        <v>0</v>
      </c>
      <c r="BG38">
        <v>2.79</v>
      </c>
      <c r="BH38">
        <v>3.66</v>
      </c>
      <c r="BI38">
        <v>-0.31</v>
      </c>
      <c r="BJ38">
        <v>4.59</v>
      </c>
      <c r="BK38">
        <v>20230926</v>
      </c>
      <c r="BL38">
        <v>20100526</v>
      </c>
      <c r="BM38">
        <v>7.07</v>
      </c>
      <c r="BN38" t="s">
        <v>119</v>
      </c>
      <c r="BO38" t="s">
        <v>119</v>
      </c>
      <c r="BP38">
        <v>13.31</v>
      </c>
      <c r="BQ38">
        <v>7.6</v>
      </c>
      <c r="BR38" t="s">
        <v>119</v>
      </c>
      <c r="BS38">
        <v>42.91</v>
      </c>
      <c r="BT38">
        <v>8.27</v>
      </c>
      <c r="BU38">
        <v>0.12</v>
      </c>
      <c r="BV38">
        <v>0.55000000000000004</v>
      </c>
      <c r="BW38">
        <v>5.59</v>
      </c>
      <c r="BX38">
        <v>2.31</v>
      </c>
      <c r="BY38">
        <v>1.0900000000000001</v>
      </c>
      <c r="BZ38">
        <v>3.02</v>
      </c>
      <c r="CA38">
        <v>0.59</v>
      </c>
      <c r="CB38">
        <v>3.39</v>
      </c>
      <c r="CC38">
        <v>5.25</v>
      </c>
      <c r="CD38">
        <v>3.94</v>
      </c>
      <c r="CE38">
        <v>-0.28999999999999998</v>
      </c>
      <c r="CF38">
        <v>-0.18</v>
      </c>
      <c r="CG38">
        <v>-0.3</v>
      </c>
      <c r="CH38">
        <v>-0.27</v>
      </c>
      <c r="CI38">
        <v>-0.27</v>
      </c>
      <c r="CJ38">
        <v>-0.3</v>
      </c>
      <c r="CK38">
        <v>-2.69</v>
      </c>
      <c r="CL38">
        <v>-0.06</v>
      </c>
      <c r="CM38">
        <v>-0.46</v>
      </c>
      <c r="CN38">
        <v>52132</v>
      </c>
      <c r="CO38">
        <v>7369</v>
      </c>
      <c r="CP38" t="s">
        <v>1696</v>
      </c>
      <c r="CQ38">
        <v>42.7</v>
      </c>
      <c r="CR38">
        <v>5.22</v>
      </c>
      <c r="CS38">
        <v>11.86</v>
      </c>
      <c r="CT38">
        <v>-1486.88</v>
      </c>
      <c r="CU38">
        <v>17.18</v>
      </c>
      <c r="CV38">
        <v>0</v>
      </c>
      <c r="CW38" t="s">
        <v>175</v>
      </c>
      <c r="CX38">
        <v>1.08</v>
      </c>
      <c r="CY38">
        <v>0.48</v>
      </c>
      <c r="CZ38">
        <v>-0.38</v>
      </c>
      <c r="DA38">
        <v>-0.01</v>
      </c>
      <c r="DB38">
        <v>57.09</v>
      </c>
      <c r="DC38" t="s">
        <v>1697</v>
      </c>
      <c r="DD38">
        <v>24.95</v>
      </c>
      <c r="DE38">
        <v>-5.49</v>
      </c>
      <c r="DF38">
        <v>-5.22</v>
      </c>
      <c r="DG38">
        <v>0.28999999999999998</v>
      </c>
      <c r="DH38">
        <v>895</v>
      </c>
      <c r="DI38">
        <v>300085</v>
      </c>
      <c r="DJ38" t="s">
        <v>119</v>
      </c>
      <c r="DK38" t="s">
        <v>119</v>
      </c>
      <c r="DL38" t="s">
        <v>119</v>
      </c>
    </row>
    <row r="39" spans="1:116">
      <c r="A39" t="str">
        <f>"300096"</f>
        <v>300096</v>
      </c>
      <c r="B39" t="s">
        <v>1698</v>
      </c>
      <c r="C39">
        <v>1.71</v>
      </c>
      <c r="D39">
        <v>5.95</v>
      </c>
      <c r="E39">
        <v>0.1</v>
      </c>
      <c r="F39">
        <v>5.95</v>
      </c>
      <c r="G39">
        <v>5.96</v>
      </c>
      <c r="H39">
        <v>73615</v>
      </c>
      <c r="I39">
        <v>1290</v>
      </c>
      <c r="J39">
        <v>-0.16</v>
      </c>
      <c r="K39">
        <v>1.96</v>
      </c>
      <c r="L39">
        <v>5.89</v>
      </c>
      <c r="M39">
        <v>5.97</v>
      </c>
      <c r="N39">
        <v>5.87</v>
      </c>
      <c r="O39">
        <v>5.85</v>
      </c>
      <c r="P39" t="s">
        <v>119</v>
      </c>
      <c r="Q39">
        <v>4366.18</v>
      </c>
      <c r="R39">
        <v>0.95</v>
      </c>
      <c r="S39" t="s">
        <v>686</v>
      </c>
      <c r="T39" t="s">
        <v>559</v>
      </c>
      <c r="U39">
        <v>1.71</v>
      </c>
      <c r="V39">
        <v>5.93</v>
      </c>
      <c r="W39">
        <v>30795</v>
      </c>
      <c r="X39">
        <v>42820</v>
      </c>
      <c r="Y39">
        <v>0.72</v>
      </c>
      <c r="Z39">
        <v>6</v>
      </c>
      <c r="AA39">
        <v>1952</v>
      </c>
      <c r="AB39" t="s">
        <v>119</v>
      </c>
      <c r="AC39">
        <v>21.15</v>
      </c>
      <c r="AD39">
        <v>0.01</v>
      </c>
      <c r="AE39" t="s">
        <v>119</v>
      </c>
      <c r="AF39" t="s">
        <v>119</v>
      </c>
      <c r="AG39">
        <v>3.77</v>
      </c>
      <c r="AH39" t="s">
        <v>1699</v>
      </c>
      <c r="AI39" t="s">
        <v>1700</v>
      </c>
      <c r="AJ39">
        <v>1.66</v>
      </c>
      <c r="AK39">
        <v>1536</v>
      </c>
      <c r="AL39">
        <v>48</v>
      </c>
      <c r="AM39">
        <v>1.2999999999999999E-3</v>
      </c>
      <c r="AN39">
        <v>1</v>
      </c>
      <c r="AO39">
        <v>-1.35</v>
      </c>
      <c r="AP39">
        <v>1.02</v>
      </c>
      <c r="AQ39">
        <v>-4.1900000000000004</v>
      </c>
      <c r="AR39">
        <v>-1.97</v>
      </c>
      <c r="AS39">
        <v>-0.83</v>
      </c>
      <c r="AT39">
        <v>0</v>
      </c>
      <c r="AU39">
        <v>2.1800000000000002</v>
      </c>
      <c r="AV39" t="s">
        <v>1701</v>
      </c>
      <c r="AW39" t="s">
        <v>119</v>
      </c>
      <c r="AX39" t="s">
        <v>119</v>
      </c>
      <c r="AY39">
        <v>1.35</v>
      </c>
      <c r="AZ39" t="s">
        <v>207</v>
      </c>
      <c r="BA39">
        <v>7</v>
      </c>
      <c r="BB39">
        <v>9</v>
      </c>
      <c r="BC39">
        <v>1</v>
      </c>
      <c r="BD39">
        <v>0.68</v>
      </c>
      <c r="BE39">
        <v>2.0499999999999998</v>
      </c>
      <c r="BF39">
        <v>0.34</v>
      </c>
      <c r="BG39">
        <v>1.37</v>
      </c>
      <c r="BH39">
        <v>1.02</v>
      </c>
      <c r="BI39">
        <v>-0.34</v>
      </c>
      <c r="BJ39">
        <v>1.36</v>
      </c>
      <c r="BK39">
        <v>20230828</v>
      </c>
      <c r="BL39">
        <v>20100728</v>
      </c>
      <c r="BM39">
        <v>4.3</v>
      </c>
      <c r="BN39" t="s">
        <v>119</v>
      </c>
      <c r="BO39" t="s">
        <v>119</v>
      </c>
      <c r="BP39">
        <v>15.13</v>
      </c>
      <c r="BQ39">
        <v>2.4700000000000002</v>
      </c>
      <c r="BR39">
        <v>0.86</v>
      </c>
      <c r="BS39">
        <v>77.98</v>
      </c>
      <c r="BT39">
        <v>10.029999999999999</v>
      </c>
      <c r="BU39">
        <v>0.72</v>
      </c>
      <c r="BV39">
        <v>0.71</v>
      </c>
      <c r="BW39">
        <v>11.65</v>
      </c>
      <c r="BX39">
        <v>3.18</v>
      </c>
      <c r="BY39">
        <v>1.9</v>
      </c>
      <c r="BZ39">
        <v>2.63</v>
      </c>
      <c r="CA39">
        <v>3.23</v>
      </c>
      <c r="CB39">
        <v>1.1499999999999999</v>
      </c>
      <c r="CC39">
        <v>3.38</v>
      </c>
      <c r="CD39">
        <v>1.93</v>
      </c>
      <c r="CE39">
        <v>-0.83</v>
      </c>
      <c r="CF39">
        <v>-0.25</v>
      </c>
      <c r="CG39">
        <v>-0.84</v>
      </c>
      <c r="CH39">
        <v>-0.85</v>
      </c>
      <c r="CI39">
        <v>-0.7</v>
      </c>
      <c r="CJ39">
        <v>-0.79</v>
      </c>
      <c r="CK39">
        <v>-3.12</v>
      </c>
      <c r="CL39">
        <v>-1.22</v>
      </c>
      <c r="CM39">
        <v>1.24</v>
      </c>
      <c r="CN39">
        <v>32605</v>
      </c>
      <c r="CO39">
        <v>10354</v>
      </c>
      <c r="CP39" t="s">
        <v>1702</v>
      </c>
      <c r="CQ39">
        <v>43.73</v>
      </c>
      <c r="CR39">
        <v>93.95</v>
      </c>
      <c r="CS39">
        <v>10.35</v>
      </c>
      <c r="CT39">
        <v>-21.03</v>
      </c>
      <c r="CU39">
        <v>7.57</v>
      </c>
      <c r="CV39">
        <v>0</v>
      </c>
      <c r="CW39" t="s">
        <v>1703</v>
      </c>
      <c r="CX39">
        <v>0.56999999999999995</v>
      </c>
      <c r="CY39">
        <v>0.27</v>
      </c>
      <c r="CZ39">
        <v>-0.72</v>
      </c>
      <c r="DA39">
        <v>-0.28000000000000003</v>
      </c>
      <c r="DB39">
        <v>16.34</v>
      </c>
      <c r="DC39" t="s">
        <v>1704</v>
      </c>
      <c r="DD39">
        <v>42.94</v>
      </c>
      <c r="DE39">
        <v>-24.63</v>
      </c>
      <c r="DF39">
        <v>-25.08</v>
      </c>
      <c r="DG39">
        <v>0.51</v>
      </c>
      <c r="DH39">
        <v>2625</v>
      </c>
      <c r="DI39">
        <v>300096</v>
      </c>
      <c r="DJ39" t="s">
        <v>119</v>
      </c>
      <c r="DK39" t="s">
        <v>119</v>
      </c>
      <c r="DL39" t="s">
        <v>119</v>
      </c>
    </row>
    <row r="40" spans="1:116">
      <c r="A40" t="str">
        <f>"300134"</f>
        <v>300134</v>
      </c>
      <c r="B40" t="s">
        <v>1705</v>
      </c>
      <c r="C40">
        <v>5.16</v>
      </c>
      <c r="D40">
        <v>10.81</v>
      </c>
      <c r="E40">
        <v>0.53</v>
      </c>
      <c r="F40">
        <v>10.81</v>
      </c>
      <c r="G40">
        <v>10.82</v>
      </c>
      <c r="H40">
        <v>363740</v>
      </c>
      <c r="I40">
        <v>4943</v>
      </c>
      <c r="J40">
        <v>0.09</v>
      </c>
      <c r="K40">
        <v>5.1100000000000003</v>
      </c>
      <c r="L40">
        <v>10.119999999999999</v>
      </c>
      <c r="M40">
        <v>10.95</v>
      </c>
      <c r="N40">
        <v>10.119999999999999</v>
      </c>
      <c r="O40">
        <v>10.28</v>
      </c>
      <c r="P40">
        <v>811.88</v>
      </c>
      <c r="Q40">
        <v>38851.129999999997</v>
      </c>
      <c r="R40">
        <v>1.01</v>
      </c>
      <c r="S40" t="s">
        <v>1706</v>
      </c>
      <c r="T40" t="s">
        <v>332</v>
      </c>
      <c r="U40">
        <v>8.07</v>
      </c>
      <c r="V40">
        <v>10.68</v>
      </c>
      <c r="W40">
        <v>158875</v>
      </c>
      <c r="X40">
        <v>204865</v>
      </c>
      <c r="Y40">
        <v>0.78</v>
      </c>
      <c r="Z40">
        <v>250</v>
      </c>
      <c r="AA40">
        <v>1244</v>
      </c>
      <c r="AB40" t="s">
        <v>119</v>
      </c>
      <c r="AC40">
        <v>202</v>
      </c>
      <c r="AD40">
        <v>0.06</v>
      </c>
      <c r="AE40" t="s">
        <v>119</v>
      </c>
      <c r="AF40" t="s">
        <v>119</v>
      </c>
      <c r="AG40">
        <v>7.12</v>
      </c>
      <c r="AH40" t="s">
        <v>1707</v>
      </c>
      <c r="AI40" t="s">
        <v>1708</v>
      </c>
      <c r="AJ40">
        <v>5.0999999999999996</v>
      </c>
      <c r="AK40">
        <v>3845</v>
      </c>
      <c r="AL40">
        <v>95</v>
      </c>
      <c r="AM40">
        <v>1.2999999999999999E-3</v>
      </c>
      <c r="AN40">
        <v>1</v>
      </c>
      <c r="AO40">
        <v>-3.29</v>
      </c>
      <c r="AP40">
        <v>1.98</v>
      </c>
      <c r="AQ40">
        <v>14.27</v>
      </c>
      <c r="AR40">
        <v>5.98</v>
      </c>
      <c r="AS40">
        <v>39.299999999999997</v>
      </c>
      <c r="AT40">
        <v>0</v>
      </c>
      <c r="AU40">
        <v>10.35</v>
      </c>
      <c r="AV40" t="s">
        <v>1709</v>
      </c>
      <c r="AW40">
        <v>87.13</v>
      </c>
      <c r="AX40">
        <v>84.92</v>
      </c>
      <c r="AY40">
        <v>1.1599999999999999</v>
      </c>
      <c r="AZ40" t="s">
        <v>198</v>
      </c>
      <c r="BA40">
        <v>6</v>
      </c>
      <c r="BB40">
        <v>5</v>
      </c>
      <c r="BC40">
        <v>8</v>
      </c>
      <c r="BD40">
        <v>-1.56</v>
      </c>
      <c r="BE40">
        <v>6.52</v>
      </c>
      <c r="BF40">
        <v>-1.56</v>
      </c>
      <c r="BG40">
        <v>3.89</v>
      </c>
      <c r="BH40">
        <v>6.82</v>
      </c>
      <c r="BI40">
        <v>-1.28</v>
      </c>
      <c r="BJ40">
        <v>6.82</v>
      </c>
      <c r="BK40">
        <v>20230829</v>
      </c>
      <c r="BL40">
        <v>20101026</v>
      </c>
      <c r="BM40">
        <v>7.67</v>
      </c>
      <c r="BN40" t="s">
        <v>119</v>
      </c>
      <c r="BO40" t="s">
        <v>119</v>
      </c>
      <c r="BP40">
        <v>64.8</v>
      </c>
      <c r="BQ40">
        <v>45.99</v>
      </c>
      <c r="BR40">
        <v>1.65</v>
      </c>
      <c r="BS40">
        <v>26.48</v>
      </c>
      <c r="BT40">
        <v>26.53</v>
      </c>
      <c r="BU40">
        <v>10.92</v>
      </c>
      <c r="BV40">
        <v>3.77</v>
      </c>
      <c r="BW40">
        <v>12.66</v>
      </c>
      <c r="BX40">
        <v>7.9</v>
      </c>
      <c r="BY40">
        <v>7.06</v>
      </c>
      <c r="BZ40">
        <v>6.28</v>
      </c>
      <c r="CA40">
        <v>0.03</v>
      </c>
      <c r="CB40">
        <v>46.05</v>
      </c>
      <c r="CC40">
        <v>11.95</v>
      </c>
      <c r="CD40">
        <v>9.43</v>
      </c>
      <c r="CE40">
        <v>0.17</v>
      </c>
      <c r="CF40">
        <v>0.17</v>
      </c>
      <c r="CG40">
        <v>0.14000000000000001</v>
      </c>
      <c r="CH40">
        <v>0.03</v>
      </c>
      <c r="CI40">
        <v>0.05</v>
      </c>
      <c r="CJ40">
        <v>-0.03</v>
      </c>
      <c r="CK40">
        <v>-8.41</v>
      </c>
      <c r="CL40">
        <v>0.05</v>
      </c>
      <c r="CM40">
        <v>0.89</v>
      </c>
      <c r="CN40">
        <v>37932</v>
      </c>
      <c r="CO40">
        <v>9265</v>
      </c>
      <c r="CP40" t="s">
        <v>1710</v>
      </c>
      <c r="CQ40">
        <v>-31.6</v>
      </c>
      <c r="CR40">
        <v>2.13</v>
      </c>
      <c r="CS40">
        <v>1.8</v>
      </c>
      <c r="CT40">
        <v>1757.02</v>
      </c>
      <c r="CU40">
        <v>6.94</v>
      </c>
      <c r="CV40">
        <v>0</v>
      </c>
      <c r="CW40" t="s">
        <v>451</v>
      </c>
      <c r="CX40">
        <v>5.99</v>
      </c>
      <c r="CY40">
        <v>6</v>
      </c>
      <c r="CZ40">
        <v>-1.1000000000000001</v>
      </c>
      <c r="DA40">
        <v>0.01</v>
      </c>
      <c r="DB40">
        <v>70.97</v>
      </c>
      <c r="DC40" t="s">
        <v>1711</v>
      </c>
      <c r="DD40">
        <v>21.11</v>
      </c>
      <c r="DE40">
        <v>1.45</v>
      </c>
      <c r="DF40">
        <v>0.25</v>
      </c>
      <c r="DG40">
        <v>1.32</v>
      </c>
      <c r="DH40">
        <v>4651</v>
      </c>
      <c r="DI40">
        <v>300134</v>
      </c>
      <c r="DJ40" t="s">
        <v>119</v>
      </c>
      <c r="DK40" t="s">
        <v>119</v>
      </c>
      <c r="DL40" t="s">
        <v>119</v>
      </c>
    </row>
    <row r="41" spans="1:116">
      <c r="A41" t="str">
        <f>"300166"</f>
        <v>300166</v>
      </c>
      <c r="B41" t="s">
        <v>1712</v>
      </c>
      <c r="C41">
        <v>0.37</v>
      </c>
      <c r="D41">
        <v>10.89</v>
      </c>
      <c r="E41">
        <v>0.04</v>
      </c>
      <c r="F41">
        <v>10.88</v>
      </c>
      <c r="G41">
        <v>10.89</v>
      </c>
      <c r="H41">
        <v>537171</v>
      </c>
      <c r="I41">
        <v>7440</v>
      </c>
      <c r="J41">
        <v>0</v>
      </c>
      <c r="K41">
        <v>5.84</v>
      </c>
      <c r="L41">
        <v>10.83</v>
      </c>
      <c r="M41">
        <v>11.06</v>
      </c>
      <c r="N41">
        <v>10.71</v>
      </c>
      <c r="O41">
        <v>10.85</v>
      </c>
      <c r="P41">
        <v>92.59</v>
      </c>
      <c r="Q41">
        <v>58377.11</v>
      </c>
      <c r="R41">
        <v>0.69</v>
      </c>
      <c r="S41" t="s">
        <v>686</v>
      </c>
      <c r="T41" t="s">
        <v>291</v>
      </c>
      <c r="U41">
        <v>3.23</v>
      </c>
      <c r="V41">
        <v>10.87</v>
      </c>
      <c r="W41">
        <v>298149</v>
      </c>
      <c r="X41">
        <v>239022</v>
      </c>
      <c r="Y41">
        <v>1.25</v>
      </c>
      <c r="Z41">
        <v>1388</v>
      </c>
      <c r="AA41">
        <v>333</v>
      </c>
      <c r="AB41" t="s">
        <v>119</v>
      </c>
      <c r="AC41">
        <v>353.87</v>
      </c>
      <c r="AD41">
        <v>0.04</v>
      </c>
      <c r="AE41" t="s">
        <v>119</v>
      </c>
      <c r="AF41" t="s">
        <v>119</v>
      </c>
      <c r="AG41">
        <v>9.19</v>
      </c>
      <c r="AH41" t="s">
        <v>1713</v>
      </c>
      <c r="AI41" t="s">
        <v>1714</v>
      </c>
      <c r="AJ41">
        <v>0.32</v>
      </c>
      <c r="AK41">
        <v>4155</v>
      </c>
      <c r="AL41">
        <v>129</v>
      </c>
      <c r="AM41">
        <v>1.4E-3</v>
      </c>
      <c r="AN41">
        <v>1</v>
      </c>
      <c r="AO41">
        <v>-2.78</v>
      </c>
      <c r="AP41">
        <v>-1.45</v>
      </c>
      <c r="AQ41">
        <v>9.1199999999999992</v>
      </c>
      <c r="AR41">
        <v>-1.45</v>
      </c>
      <c r="AS41">
        <v>36.29</v>
      </c>
      <c r="AT41">
        <v>0</v>
      </c>
      <c r="AU41">
        <v>6.51</v>
      </c>
      <c r="AV41" t="s">
        <v>1715</v>
      </c>
      <c r="AW41" t="s">
        <v>119</v>
      </c>
      <c r="AX41" t="s">
        <v>119</v>
      </c>
      <c r="AY41">
        <v>0.91</v>
      </c>
      <c r="AZ41" t="s">
        <v>207</v>
      </c>
      <c r="BA41">
        <v>2</v>
      </c>
      <c r="BB41">
        <v>13</v>
      </c>
      <c r="BC41">
        <v>1</v>
      </c>
      <c r="BD41">
        <v>-0.18</v>
      </c>
      <c r="BE41">
        <v>1.94</v>
      </c>
      <c r="BF41">
        <v>-1.29</v>
      </c>
      <c r="BG41">
        <v>0.18</v>
      </c>
      <c r="BH41">
        <v>0.55000000000000004</v>
      </c>
      <c r="BI41">
        <v>-1.54</v>
      </c>
      <c r="BJ41">
        <v>1.68</v>
      </c>
      <c r="BK41">
        <v>20230829</v>
      </c>
      <c r="BL41">
        <v>20110125</v>
      </c>
      <c r="BM41">
        <v>11.52</v>
      </c>
      <c r="BN41" t="s">
        <v>119</v>
      </c>
      <c r="BO41" t="s">
        <v>119</v>
      </c>
      <c r="BP41">
        <v>80.930000000000007</v>
      </c>
      <c r="BQ41">
        <v>65.69</v>
      </c>
      <c r="BR41">
        <v>0.05</v>
      </c>
      <c r="BS41">
        <v>18.760000000000002</v>
      </c>
      <c r="BT41">
        <v>41.2</v>
      </c>
      <c r="BU41">
        <v>4.7</v>
      </c>
      <c r="BV41">
        <v>14.41</v>
      </c>
      <c r="BW41">
        <v>10.23</v>
      </c>
      <c r="BX41">
        <v>7.11</v>
      </c>
      <c r="BY41">
        <v>11.91</v>
      </c>
      <c r="BZ41">
        <v>14.72</v>
      </c>
      <c r="CA41">
        <v>3.11</v>
      </c>
      <c r="CB41">
        <v>28.25</v>
      </c>
      <c r="CC41">
        <v>9.27</v>
      </c>
      <c r="CD41">
        <v>5.74</v>
      </c>
      <c r="CE41">
        <v>0.35</v>
      </c>
      <c r="CF41">
        <v>0.09</v>
      </c>
      <c r="CG41">
        <v>0.43</v>
      </c>
      <c r="CH41">
        <v>0.69</v>
      </c>
      <c r="CI41">
        <v>0.68</v>
      </c>
      <c r="CJ41">
        <v>0.21</v>
      </c>
      <c r="CK41">
        <v>23.99</v>
      </c>
      <c r="CL41">
        <v>-2.5299999999999998</v>
      </c>
      <c r="CM41">
        <v>-3.33</v>
      </c>
      <c r="CN41">
        <v>97879</v>
      </c>
      <c r="CO41">
        <v>8427</v>
      </c>
      <c r="CP41" t="s">
        <v>1716</v>
      </c>
      <c r="CQ41">
        <v>14.62</v>
      </c>
      <c r="CR41">
        <v>3.87</v>
      </c>
      <c r="CS41">
        <v>1.91</v>
      </c>
      <c r="CT41">
        <v>-49.55</v>
      </c>
      <c r="CU41">
        <v>13.54</v>
      </c>
      <c r="CV41">
        <v>0</v>
      </c>
      <c r="CW41" t="s">
        <v>705</v>
      </c>
      <c r="CX41">
        <v>5.7</v>
      </c>
      <c r="CY41">
        <v>2.4500000000000002</v>
      </c>
      <c r="CZ41">
        <v>2.08</v>
      </c>
      <c r="DA41">
        <v>-0.22</v>
      </c>
      <c r="DB41">
        <v>81.17</v>
      </c>
      <c r="DC41" t="s">
        <v>1717</v>
      </c>
      <c r="DD41">
        <v>38.049999999999997</v>
      </c>
      <c r="DE41">
        <v>3.79</v>
      </c>
      <c r="DF41">
        <v>7.42</v>
      </c>
      <c r="DG41">
        <v>2.35</v>
      </c>
      <c r="DH41">
        <v>9136</v>
      </c>
      <c r="DI41">
        <v>300166</v>
      </c>
      <c r="DJ41" t="s">
        <v>119</v>
      </c>
      <c r="DK41" t="s">
        <v>119</v>
      </c>
      <c r="DL41" t="s">
        <v>119</v>
      </c>
    </row>
    <row r="42" spans="1:116">
      <c r="A42" t="str">
        <f>"300182"</f>
        <v>300182</v>
      </c>
      <c r="B42" t="s">
        <v>1718</v>
      </c>
      <c r="C42">
        <v>0.78</v>
      </c>
      <c r="D42">
        <v>5.2</v>
      </c>
      <c r="E42">
        <v>0.04</v>
      </c>
      <c r="F42">
        <v>5.2</v>
      </c>
      <c r="G42">
        <v>5.21</v>
      </c>
      <c r="H42">
        <v>473340</v>
      </c>
      <c r="I42">
        <v>6559</v>
      </c>
      <c r="J42">
        <v>-0.18</v>
      </c>
      <c r="K42">
        <v>2.14</v>
      </c>
      <c r="L42">
        <v>5.18</v>
      </c>
      <c r="M42">
        <v>5.24</v>
      </c>
      <c r="N42">
        <v>5.15</v>
      </c>
      <c r="O42">
        <v>5.16</v>
      </c>
      <c r="P42">
        <v>19.46</v>
      </c>
      <c r="Q42">
        <v>24643.53</v>
      </c>
      <c r="R42">
        <v>0.93</v>
      </c>
      <c r="S42" t="s">
        <v>1561</v>
      </c>
      <c r="T42" t="s">
        <v>291</v>
      </c>
      <c r="U42">
        <v>1.74</v>
      </c>
      <c r="V42">
        <v>5.21</v>
      </c>
      <c r="W42">
        <v>237015</v>
      </c>
      <c r="X42">
        <v>236325</v>
      </c>
      <c r="Y42">
        <v>1</v>
      </c>
      <c r="Z42">
        <v>4538</v>
      </c>
      <c r="AA42">
        <v>920</v>
      </c>
      <c r="AB42" t="s">
        <v>119</v>
      </c>
      <c r="AC42">
        <v>74.44</v>
      </c>
      <c r="AD42">
        <v>0.01</v>
      </c>
      <c r="AE42" t="s">
        <v>119</v>
      </c>
      <c r="AF42" t="s">
        <v>119</v>
      </c>
      <c r="AG42">
        <v>22.12</v>
      </c>
      <c r="AH42" t="s">
        <v>1719</v>
      </c>
      <c r="AI42" t="s">
        <v>1720</v>
      </c>
      <c r="AJ42">
        <v>0.72</v>
      </c>
      <c r="AK42">
        <v>3222</v>
      </c>
      <c r="AL42">
        <v>147</v>
      </c>
      <c r="AM42">
        <v>6.9999999999999999E-4</v>
      </c>
      <c r="AN42">
        <v>3</v>
      </c>
      <c r="AO42">
        <v>0.57999999999999996</v>
      </c>
      <c r="AP42">
        <v>2.96</v>
      </c>
      <c r="AQ42">
        <v>-4.0599999999999996</v>
      </c>
      <c r="AR42">
        <v>-14.61</v>
      </c>
      <c r="AS42">
        <v>16.329999999999998</v>
      </c>
      <c r="AT42">
        <v>0</v>
      </c>
      <c r="AU42">
        <v>2.27</v>
      </c>
      <c r="AV42" t="s">
        <v>1721</v>
      </c>
      <c r="AW42">
        <v>28.99</v>
      </c>
      <c r="AX42">
        <v>26.14</v>
      </c>
      <c r="AY42">
        <v>1.43</v>
      </c>
      <c r="AZ42" t="s">
        <v>207</v>
      </c>
      <c r="BA42">
        <v>13</v>
      </c>
      <c r="BB42">
        <v>9</v>
      </c>
      <c r="BC42">
        <v>10</v>
      </c>
      <c r="BD42">
        <v>0.39</v>
      </c>
      <c r="BE42">
        <v>1.55</v>
      </c>
      <c r="BF42">
        <v>-0.19</v>
      </c>
      <c r="BG42">
        <v>0.97</v>
      </c>
      <c r="BH42">
        <v>0.39</v>
      </c>
      <c r="BI42">
        <v>-0.76</v>
      </c>
      <c r="BJ42">
        <v>0.97</v>
      </c>
      <c r="BK42">
        <v>20230830</v>
      </c>
      <c r="BL42">
        <v>20110222</v>
      </c>
      <c r="BM42">
        <v>26.37</v>
      </c>
      <c r="BN42" t="s">
        <v>119</v>
      </c>
      <c r="BO42" t="s">
        <v>119</v>
      </c>
      <c r="BP42">
        <v>105.56</v>
      </c>
      <c r="BQ42">
        <v>78.150000000000006</v>
      </c>
      <c r="BR42">
        <v>0.01</v>
      </c>
      <c r="BS42">
        <v>25.96</v>
      </c>
      <c r="BT42">
        <v>28.63</v>
      </c>
      <c r="BU42">
        <v>0.18</v>
      </c>
      <c r="BV42">
        <v>17.8</v>
      </c>
      <c r="BW42">
        <v>26.26</v>
      </c>
      <c r="BX42">
        <v>1.42</v>
      </c>
      <c r="BY42">
        <v>3.52</v>
      </c>
      <c r="BZ42">
        <v>15.9</v>
      </c>
      <c r="CA42">
        <v>5.21</v>
      </c>
      <c r="CB42">
        <v>48.27</v>
      </c>
      <c r="CC42">
        <v>14.88</v>
      </c>
      <c r="CD42">
        <v>9.36</v>
      </c>
      <c r="CE42">
        <v>3.43</v>
      </c>
      <c r="CF42">
        <v>7.0000000000000007E-2</v>
      </c>
      <c r="CG42">
        <v>3.38</v>
      </c>
      <c r="CH42">
        <v>3.52</v>
      </c>
      <c r="CI42">
        <v>3.52</v>
      </c>
      <c r="CJ42">
        <v>3.3</v>
      </c>
      <c r="CK42">
        <v>3.06</v>
      </c>
      <c r="CL42">
        <v>4.42</v>
      </c>
      <c r="CM42">
        <v>0.72</v>
      </c>
      <c r="CN42">
        <v>91150</v>
      </c>
      <c r="CO42">
        <v>22881</v>
      </c>
      <c r="CP42" t="s">
        <v>1722</v>
      </c>
      <c r="CQ42">
        <v>-12.7</v>
      </c>
      <c r="CR42">
        <v>-13.47</v>
      </c>
      <c r="CS42">
        <v>1.77</v>
      </c>
      <c r="CT42">
        <v>31.02</v>
      </c>
      <c r="CU42">
        <v>9.2200000000000006</v>
      </c>
      <c r="CV42">
        <v>0</v>
      </c>
      <c r="CW42" t="s">
        <v>515</v>
      </c>
      <c r="CX42">
        <v>2.94</v>
      </c>
      <c r="CY42">
        <v>1.83</v>
      </c>
      <c r="CZ42">
        <v>0.12</v>
      </c>
      <c r="DA42">
        <v>0.17</v>
      </c>
      <c r="DB42">
        <v>74.040000000000006</v>
      </c>
      <c r="DC42" t="s">
        <v>404</v>
      </c>
      <c r="DD42">
        <v>37.090000000000003</v>
      </c>
      <c r="DE42">
        <v>23.04</v>
      </c>
      <c r="DF42">
        <v>23.68</v>
      </c>
      <c r="DG42">
        <v>0.13</v>
      </c>
      <c r="DH42">
        <v>321</v>
      </c>
      <c r="DI42">
        <v>300182</v>
      </c>
      <c r="DJ42" t="s">
        <v>119</v>
      </c>
      <c r="DK42" t="s">
        <v>119</v>
      </c>
      <c r="DL42" t="s">
        <v>119</v>
      </c>
    </row>
    <row r="43" spans="1:116">
      <c r="A43" t="str">
        <f>"300188"</f>
        <v>300188</v>
      </c>
      <c r="B43" t="s">
        <v>1723</v>
      </c>
      <c r="C43">
        <v>-0.92</v>
      </c>
      <c r="D43">
        <v>16.09</v>
      </c>
      <c r="E43">
        <v>-0.15</v>
      </c>
      <c r="F43">
        <v>16.09</v>
      </c>
      <c r="G43">
        <v>16.100000000000001</v>
      </c>
      <c r="H43">
        <v>82819</v>
      </c>
      <c r="I43">
        <v>1478</v>
      </c>
      <c r="J43">
        <v>0</v>
      </c>
      <c r="K43">
        <v>1.1399999999999999</v>
      </c>
      <c r="L43">
        <v>16.3</v>
      </c>
      <c r="M43">
        <v>16.420000000000002</v>
      </c>
      <c r="N43">
        <v>15.97</v>
      </c>
      <c r="O43">
        <v>16.239999999999998</v>
      </c>
      <c r="P43" t="s">
        <v>119</v>
      </c>
      <c r="Q43">
        <v>13359.5</v>
      </c>
      <c r="R43">
        <v>0.97</v>
      </c>
      <c r="S43" t="s">
        <v>1724</v>
      </c>
      <c r="T43" t="s">
        <v>559</v>
      </c>
      <c r="U43">
        <v>2.77</v>
      </c>
      <c r="V43">
        <v>16.13</v>
      </c>
      <c r="W43">
        <v>46186</v>
      </c>
      <c r="X43">
        <v>36633</v>
      </c>
      <c r="Y43">
        <v>1.26</v>
      </c>
      <c r="Z43">
        <v>608</v>
      </c>
      <c r="AA43">
        <v>83</v>
      </c>
      <c r="AB43" t="s">
        <v>119</v>
      </c>
      <c r="AC43">
        <v>20.05</v>
      </c>
      <c r="AD43">
        <v>0</v>
      </c>
      <c r="AE43" t="s">
        <v>119</v>
      </c>
      <c r="AF43" t="s">
        <v>119</v>
      </c>
      <c r="AG43">
        <v>7.24</v>
      </c>
      <c r="AH43" t="s">
        <v>1725</v>
      </c>
      <c r="AI43" t="s">
        <v>1726</v>
      </c>
      <c r="AJ43">
        <v>-0.98</v>
      </c>
      <c r="AK43">
        <v>2651</v>
      </c>
      <c r="AL43">
        <v>31</v>
      </c>
      <c r="AM43">
        <v>4.0000000000000002E-4</v>
      </c>
      <c r="AN43">
        <v>-1</v>
      </c>
      <c r="AO43">
        <v>0.37</v>
      </c>
      <c r="AP43">
        <v>0.94</v>
      </c>
      <c r="AQ43">
        <v>-10.81</v>
      </c>
      <c r="AR43">
        <v>-19.63</v>
      </c>
      <c r="AS43">
        <v>25.61</v>
      </c>
      <c r="AT43">
        <v>0</v>
      </c>
      <c r="AU43">
        <v>1.82</v>
      </c>
      <c r="AV43" t="s">
        <v>1727</v>
      </c>
      <c r="AW43" t="s">
        <v>119</v>
      </c>
      <c r="AX43">
        <v>94.4</v>
      </c>
      <c r="AY43">
        <v>1.32</v>
      </c>
      <c r="AZ43" t="s">
        <v>207</v>
      </c>
      <c r="BA43">
        <v>7</v>
      </c>
      <c r="BB43">
        <v>9</v>
      </c>
      <c r="BC43">
        <v>1</v>
      </c>
      <c r="BD43">
        <v>0.37</v>
      </c>
      <c r="BE43">
        <v>1.1100000000000001</v>
      </c>
      <c r="BF43">
        <v>-1.66</v>
      </c>
      <c r="BG43">
        <v>-0.68</v>
      </c>
      <c r="BH43">
        <v>-1.29</v>
      </c>
      <c r="BI43">
        <v>-2.0099999999999998</v>
      </c>
      <c r="BJ43">
        <v>0.75</v>
      </c>
      <c r="BK43">
        <v>20230921</v>
      </c>
      <c r="BL43">
        <v>20110316</v>
      </c>
      <c r="BM43">
        <v>8.59</v>
      </c>
      <c r="BN43" t="s">
        <v>119</v>
      </c>
      <c r="BO43" t="s">
        <v>119</v>
      </c>
      <c r="BP43">
        <v>54.83</v>
      </c>
      <c r="BQ43">
        <v>39.229999999999997</v>
      </c>
      <c r="BR43">
        <v>0.85</v>
      </c>
      <c r="BS43">
        <v>26.91</v>
      </c>
      <c r="BT43">
        <v>34.57</v>
      </c>
      <c r="BU43">
        <v>4.09</v>
      </c>
      <c r="BV43">
        <v>2.8</v>
      </c>
      <c r="BW43">
        <v>12.67</v>
      </c>
      <c r="BX43">
        <v>9.52</v>
      </c>
      <c r="BY43">
        <v>7.15</v>
      </c>
      <c r="BZ43">
        <v>10.039999999999999</v>
      </c>
      <c r="CA43">
        <v>3.79</v>
      </c>
      <c r="CB43">
        <v>13.37</v>
      </c>
      <c r="CC43">
        <v>4.55</v>
      </c>
      <c r="CD43">
        <v>2.35</v>
      </c>
      <c r="CE43">
        <v>-2.86</v>
      </c>
      <c r="CF43">
        <v>-0.06</v>
      </c>
      <c r="CG43">
        <v>-2.87</v>
      </c>
      <c r="CH43">
        <v>-2.9</v>
      </c>
      <c r="CI43">
        <v>-2.78</v>
      </c>
      <c r="CJ43">
        <v>-2.91</v>
      </c>
      <c r="CK43">
        <v>14.16</v>
      </c>
      <c r="CL43">
        <v>-3.57</v>
      </c>
      <c r="CM43">
        <v>-4.42</v>
      </c>
      <c r="CN43">
        <v>52021</v>
      </c>
      <c r="CO43">
        <v>8769</v>
      </c>
      <c r="CP43" t="s">
        <v>1728</v>
      </c>
      <c r="CQ43">
        <v>-146.63999999999999</v>
      </c>
      <c r="CR43">
        <v>-33.82</v>
      </c>
      <c r="CS43">
        <v>3.52</v>
      </c>
      <c r="CT43">
        <v>-38.75</v>
      </c>
      <c r="CU43">
        <v>30.38</v>
      </c>
      <c r="CV43">
        <v>0.28000000000000003</v>
      </c>
      <c r="CW43" t="s">
        <v>545</v>
      </c>
      <c r="CX43">
        <v>4.57</v>
      </c>
      <c r="CY43">
        <v>1.56</v>
      </c>
      <c r="CZ43">
        <v>1.65</v>
      </c>
      <c r="DA43">
        <v>-0.42</v>
      </c>
      <c r="DB43">
        <v>71.55</v>
      </c>
      <c r="DC43" t="s">
        <v>1729</v>
      </c>
      <c r="DD43">
        <v>48.31</v>
      </c>
      <c r="DE43">
        <v>-62.78</v>
      </c>
      <c r="DF43">
        <v>-63.67</v>
      </c>
      <c r="DG43">
        <v>2.02</v>
      </c>
      <c r="DH43">
        <v>3613</v>
      </c>
      <c r="DI43">
        <v>300188</v>
      </c>
      <c r="DJ43" t="s">
        <v>119</v>
      </c>
      <c r="DK43" t="s">
        <v>119</v>
      </c>
      <c r="DL43" t="s">
        <v>119</v>
      </c>
    </row>
    <row r="44" spans="1:116">
      <c r="A44" t="str">
        <f>"300229"</f>
        <v>300229</v>
      </c>
      <c r="B44" t="s">
        <v>1730</v>
      </c>
      <c r="C44">
        <v>0.26</v>
      </c>
      <c r="D44">
        <v>19.41</v>
      </c>
      <c r="E44">
        <v>0.05</v>
      </c>
      <c r="F44">
        <v>19.41</v>
      </c>
      <c r="G44">
        <v>19.420000000000002</v>
      </c>
      <c r="H44">
        <v>296514</v>
      </c>
      <c r="I44">
        <v>4044</v>
      </c>
      <c r="J44">
        <v>-0.04</v>
      </c>
      <c r="K44">
        <v>3.73</v>
      </c>
      <c r="L44">
        <v>19.399999999999999</v>
      </c>
      <c r="M44">
        <v>19.7</v>
      </c>
      <c r="N44">
        <v>19.350000000000001</v>
      </c>
      <c r="O44">
        <v>19.36</v>
      </c>
      <c r="P44">
        <v>110.83</v>
      </c>
      <c r="Q44">
        <v>57699.67</v>
      </c>
      <c r="R44">
        <v>0.76</v>
      </c>
      <c r="S44" t="s">
        <v>686</v>
      </c>
      <c r="T44" t="s">
        <v>291</v>
      </c>
      <c r="U44">
        <v>1.81</v>
      </c>
      <c r="V44">
        <v>19.46</v>
      </c>
      <c r="W44">
        <v>150100</v>
      </c>
      <c r="X44">
        <v>146414</v>
      </c>
      <c r="Y44">
        <v>1.03</v>
      </c>
      <c r="Z44">
        <v>628</v>
      </c>
      <c r="AA44">
        <v>1101</v>
      </c>
      <c r="AB44" t="s">
        <v>119</v>
      </c>
      <c r="AC44">
        <v>392.46</v>
      </c>
      <c r="AD44">
        <v>0.04</v>
      </c>
      <c r="AE44" t="s">
        <v>119</v>
      </c>
      <c r="AF44" t="s">
        <v>119</v>
      </c>
      <c r="AG44">
        <v>7.95</v>
      </c>
      <c r="AH44" t="s">
        <v>1731</v>
      </c>
      <c r="AI44" t="s">
        <v>1732</v>
      </c>
      <c r="AJ44">
        <v>0.21</v>
      </c>
      <c r="AK44">
        <v>4247</v>
      </c>
      <c r="AL44">
        <v>70</v>
      </c>
      <c r="AM44">
        <v>8.9999999999999998E-4</v>
      </c>
      <c r="AN44">
        <v>3</v>
      </c>
      <c r="AO44">
        <v>1.84</v>
      </c>
      <c r="AP44">
        <v>5.37</v>
      </c>
      <c r="AQ44">
        <v>-5.6</v>
      </c>
      <c r="AR44">
        <v>-23.88</v>
      </c>
      <c r="AS44">
        <v>66.180000000000007</v>
      </c>
      <c r="AT44">
        <v>2</v>
      </c>
      <c r="AU44">
        <v>5.45</v>
      </c>
      <c r="AV44" t="s">
        <v>1733</v>
      </c>
      <c r="AW44">
        <v>125.47</v>
      </c>
      <c r="AX44">
        <v>120.57</v>
      </c>
      <c r="AY44">
        <v>1.59</v>
      </c>
      <c r="AZ44" t="s">
        <v>425</v>
      </c>
      <c r="BA44">
        <v>9</v>
      </c>
      <c r="BB44">
        <v>9</v>
      </c>
      <c r="BC44">
        <v>1</v>
      </c>
      <c r="BD44">
        <v>0.21</v>
      </c>
      <c r="BE44">
        <v>1.76</v>
      </c>
      <c r="BF44">
        <v>-0.05</v>
      </c>
      <c r="BG44">
        <v>0.52</v>
      </c>
      <c r="BH44">
        <v>0.05</v>
      </c>
      <c r="BI44">
        <v>-1.47</v>
      </c>
      <c r="BJ44">
        <v>0.31</v>
      </c>
      <c r="BK44">
        <v>20230826</v>
      </c>
      <c r="BL44">
        <v>20110615</v>
      </c>
      <c r="BM44">
        <v>7.95</v>
      </c>
      <c r="BN44" t="s">
        <v>119</v>
      </c>
      <c r="BO44" t="s">
        <v>119</v>
      </c>
      <c r="BP44">
        <v>37.909999999999997</v>
      </c>
      <c r="BQ44">
        <v>33.85</v>
      </c>
      <c r="BR44">
        <v>0.11</v>
      </c>
      <c r="BS44">
        <v>10.42</v>
      </c>
      <c r="BT44">
        <v>13.21</v>
      </c>
      <c r="BU44">
        <v>5.53</v>
      </c>
      <c r="BV44">
        <v>4.2300000000000004</v>
      </c>
      <c r="BW44">
        <v>3.58</v>
      </c>
      <c r="BX44">
        <v>3.85</v>
      </c>
      <c r="BY44">
        <v>0.89</v>
      </c>
      <c r="BZ44">
        <v>2.88</v>
      </c>
      <c r="CA44">
        <v>0.48</v>
      </c>
      <c r="CB44">
        <v>11.61</v>
      </c>
      <c r="CC44">
        <v>4.4400000000000004</v>
      </c>
      <c r="CD44">
        <v>1.64</v>
      </c>
      <c r="CE44">
        <v>0.76</v>
      </c>
      <c r="CF44">
        <v>0.1</v>
      </c>
      <c r="CG44">
        <v>0.76</v>
      </c>
      <c r="CH44">
        <v>0.7</v>
      </c>
      <c r="CI44">
        <v>0.7</v>
      </c>
      <c r="CJ44">
        <v>0.5</v>
      </c>
      <c r="CK44">
        <v>12.14</v>
      </c>
      <c r="CL44">
        <v>-0.36</v>
      </c>
      <c r="CM44">
        <v>-1.43</v>
      </c>
      <c r="CN44">
        <v>118122</v>
      </c>
      <c r="CO44">
        <v>4609</v>
      </c>
      <c r="CP44" t="s">
        <v>1734</v>
      </c>
      <c r="CQ44">
        <v>-6.68</v>
      </c>
      <c r="CR44">
        <v>4.58</v>
      </c>
      <c r="CS44">
        <v>4.5599999999999996</v>
      </c>
      <c r="CT44">
        <v>-423.46</v>
      </c>
      <c r="CU44">
        <v>34.729999999999997</v>
      </c>
      <c r="CV44">
        <v>0.21</v>
      </c>
      <c r="CW44" t="s">
        <v>240</v>
      </c>
      <c r="CX44">
        <v>4.26</v>
      </c>
      <c r="CY44">
        <v>1.46</v>
      </c>
      <c r="CZ44">
        <v>1.53</v>
      </c>
      <c r="DA44">
        <v>-0.05</v>
      </c>
      <c r="DB44">
        <v>89.29</v>
      </c>
      <c r="DC44" t="s">
        <v>1735</v>
      </c>
      <c r="DD44">
        <v>63.06</v>
      </c>
      <c r="DE44">
        <v>17.010000000000002</v>
      </c>
      <c r="DF44">
        <v>15.81</v>
      </c>
      <c r="DG44">
        <v>0.67</v>
      </c>
      <c r="DH44">
        <v>1752</v>
      </c>
      <c r="DI44">
        <v>300229</v>
      </c>
      <c r="DJ44" t="s">
        <v>119</v>
      </c>
      <c r="DK44" t="s">
        <v>119</v>
      </c>
      <c r="DL44" t="s">
        <v>119</v>
      </c>
    </row>
    <row r="45" spans="1:116">
      <c r="A45" t="str">
        <f>"300235"</f>
        <v>300235</v>
      </c>
      <c r="B45" t="s">
        <v>1736</v>
      </c>
      <c r="C45">
        <v>3.12</v>
      </c>
      <c r="D45">
        <v>10.56</v>
      </c>
      <c r="E45">
        <v>0.32</v>
      </c>
      <c r="F45">
        <v>10.55</v>
      </c>
      <c r="G45">
        <v>10.56</v>
      </c>
      <c r="H45">
        <v>60011</v>
      </c>
      <c r="I45">
        <v>1278</v>
      </c>
      <c r="J45">
        <v>0</v>
      </c>
      <c r="K45">
        <v>2.95</v>
      </c>
      <c r="L45">
        <v>10.210000000000001</v>
      </c>
      <c r="M45">
        <v>10.66</v>
      </c>
      <c r="N45">
        <v>10.210000000000001</v>
      </c>
      <c r="O45">
        <v>10.24</v>
      </c>
      <c r="P45">
        <v>102.18</v>
      </c>
      <c r="Q45">
        <v>6310.54</v>
      </c>
      <c r="R45">
        <v>1.19</v>
      </c>
      <c r="S45" t="s">
        <v>686</v>
      </c>
      <c r="T45" t="s">
        <v>118</v>
      </c>
      <c r="U45">
        <v>4.3899999999999997</v>
      </c>
      <c r="V45">
        <v>10.52</v>
      </c>
      <c r="W45">
        <v>26145</v>
      </c>
      <c r="X45">
        <v>33866</v>
      </c>
      <c r="Y45">
        <v>0.77</v>
      </c>
      <c r="Z45">
        <v>100</v>
      </c>
      <c r="AA45">
        <v>486</v>
      </c>
      <c r="AB45" t="s">
        <v>119</v>
      </c>
      <c r="AC45">
        <v>19.809999999999999</v>
      </c>
      <c r="AD45">
        <v>0.01</v>
      </c>
      <c r="AE45" t="s">
        <v>119</v>
      </c>
      <c r="AF45" t="s">
        <v>119</v>
      </c>
      <c r="AG45">
        <v>2.0299999999999998</v>
      </c>
      <c r="AH45" t="s">
        <v>1737</v>
      </c>
      <c r="AI45" t="s">
        <v>1738</v>
      </c>
      <c r="AJ45">
        <v>3.07</v>
      </c>
      <c r="AK45">
        <v>1926</v>
      </c>
      <c r="AL45">
        <v>31</v>
      </c>
      <c r="AM45">
        <v>1.5E-3</v>
      </c>
      <c r="AN45">
        <v>3</v>
      </c>
      <c r="AO45">
        <v>0.99</v>
      </c>
      <c r="AP45">
        <v>5.19</v>
      </c>
      <c r="AQ45">
        <v>-2.86</v>
      </c>
      <c r="AR45">
        <v>-10.58</v>
      </c>
      <c r="AS45">
        <v>53.26</v>
      </c>
      <c r="AT45">
        <v>0</v>
      </c>
      <c r="AU45">
        <v>3.82</v>
      </c>
      <c r="AV45" t="s">
        <v>1739</v>
      </c>
      <c r="AW45">
        <v>97.55</v>
      </c>
      <c r="AX45">
        <v>110.49</v>
      </c>
      <c r="AY45">
        <v>1.22</v>
      </c>
      <c r="AZ45" t="s">
        <v>247</v>
      </c>
      <c r="BA45">
        <v>7</v>
      </c>
      <c r="BB45">
        <v>1</v>
      </c>
      <c r="BC45">
        <v>8</v>
      </c>
      <c r="BD45">
        <v>-0.28999999999999998</v>
      </c>
      <c r="BE45">
        <v>4.0999999999999996</v>
      </c>
      <c r="BF45">
        <v>-0.28999999999999998</v>
      </c>
      <c r="BG45">
        <v>2.73</v>
      </c>
      <c r="BH45">
        <v>3.43</v>
      </c>
      <c r="BI45">
        <v>-0.94</v>
      </c>
      <c r="BJ45">
        <v>3.43</v>
      </c>
      <c r="BK45">
        <v>20230829</v>
      </c>
      <c r="BL45">
        <v>20110629</v>
      </c>
      <c r="BM45">
        <v>2.52</v>
      </c>
      <c r="BN45" t="s">
        <v>119</v>
      </c>
      <c r="BO45" t="s">
        <v>119</v>
      </c>
      <c r="BP45">
        <v>7.03</v>
      </c>
      <c r="BQ45">
        <v>6.89</v>
      </c>
      <c r="BR45" t="s">
        <v>119</v>
      </c>
      <c r="BS45">
        <v>1.96</v>
      </c>
      <c r="BT45">
        <v>5.1100000000000003</v>
      </c>
      <c r="BU45">
        <v>0.77</v>
      </c>
      <c r="BV45">
        <v>0</v>
      </c>
      <c r="BW45">
        <v>0.14000000000000001</v>
      </c>
      <c r="BX45">
        <v>1.07</v>
      </c>
      <c r="BY45">
        <v>0.02</v>
      </c>
      <c r="BZ45">
        <v>0.3</v>
      </c>
      <c r="CA45">
        <v>0.02</v>
      </c>
      <c r="CB45">
        <v>1.98</v>
      </c>
      <c r="CC45">
        <v>0.37</v>
      </c>
      <c r="CD45">
        <v>7.0000000000000007E-2</v>
      </c>
      <c r="CE45">
        <v>0.14000000000000001</v>
      </c>
      <c r="CF45">
        <v>0.03</v>
      </c>
      <c r="CG45">
        <v>0.15</v>
      </c>
      <c r="CH45">
        <v>0.13</v>
      </c>
      <c r="CI45">
        <v>0.13</v>
      </c>
      <c r="CJ45">
        <v>0.08</v>
      </c>
      <c r="CK45">
        <v>2.09</v>
      </c>
      <c r="CL45">
        <v>7.0000000000000007E-2</v>
      </c>
      <c r="CM45">
        <v>-1.04</v>
      </c>
      <c r="CN45">
        <v>29680</v>
      </c>
      <c r="CO45">
        <v>5298</v>
      </c>
      <c r="CP45" t="s">
        <v>1740</v>
      </c>
      <c r="CQ45">
        <v>31.22</v>
      </c>
      <c r="CR45">
        <v>-15.76</v>
      </c>
      <c r="CS45">
        <v>3.86</v>
      </c>
      <c r="CT45">
        <v>354.86</v>
      </c>
      <c r="CU45">
        <v>71.540000000000006</v>
      </c>
      <c r="CV45">
        <v>0.26</v>
      </c>
      <c r="CW45" t="s">
        <v>200</v>
      </c>
      <c r="CX45">
        <v>2.74</v>
      </c>
      <c r="CY45">
        <v>0.79</v>
      </c>
      <c r="CZ45">
        <v>0.83</v>
      </c>
      <c r="DA45">
        <v>0.03</v>
      </c>
      <c r="DB45">
        <v>98.04</v>
      </c>
      <c r="DC45" t="s">
        <v>1741</v>
      </c>
      <c r="DD45">
        <v>82.04</v>
      </c>
      <c r="DE45">
        <v>38.770000000000003</v>
      </c>
      <c r="DF45">
        <v>35.01</v>
      </c>
      <c r="DG45">
        <v>0.09</v>
      </c>
      <c r="DH45">
        <v>117</v>
      </c>
      <c r="DI45">
        <v>300235</v>
      </c>
      <c r="DJ45" t="s">
        <v>119</v>
      </c>
      <c r="DK45" t="s">
        <v>119</v>
      </c>
      <c r="DL45" t="s">
        <v>119</v>
      </c>
    </row>
    <row r="46" spans="1:116">
      <c r="A46" t="str">
        <f>"300245"</f>
        <v>300245</v>
      </c>
      <c r="B46" t="s">
        <v>1742</v>
      </c>
      <c r="C46">
        <v>2.39</v>
      </c>
      <c r="D46">
        <v>9</v>
      </c>
      <c r="E46">
        <v>0.21</v>
      </c>
      <c r="F46">
        <v>8.99</v>
      </c>
      <c r="G46">
        <v>9</v>
      </c>
      <c r="H46">
        <v>71289</v>
      </c>
      <c r="I46">
        <v>1731</v>
      </c>
      <c r="J46">
        <v>0</v>
      </c>
      <c r="K46">
        <v>2.29</v>
      </c>
      <c r="L46">
        <v>8.7899999999999991</v>
      </c>
      <c r="M46">
        <v>9.0399999999999991</v>
      </c>
      <c r="N46">
        <v>8.7899999999999991</v>
      </c>
      <c r="O46">
        <v>8.7899999999999991</v>
      </c>
      <c r="P46" t="s">
        <v>119</v>
      </c>
      <c r="Q46">
        <v>6388.38</v>
      </c>
      <c r="R46">
        <v>0.5</v>
      </c>
      <c r="S46" t="s">
        <v>686</v>
      </c>
      <c r="T46" t="s">
        <v>610</v>
      </c>
      <c r="U46">
        <v>2.84</v>
      </c>
      <c r="V46">
        <v>8.9600000000000009</v>
      </c>
      <c r="W46">
        <v>30475</v>
      </c>
      <c r="X46">
        <v>40814</v>
      </c>
      <c r="Y46">
        <v>0.75</v>
      </c>
      <c r="Z46">
        <v>983</v>
      </c>
      <c r="AA46">
        <v>168</v>
      </c>
      <c r="AB46" t="s">
        <v>119</v>
      </c>
      <c r="AC46">
        <v>27.34</v>
      </c>
      <c r="AD46">
        <v>0.01</v>
      </c>
      <c r="AE46" t="s">
        <v>119</v>
      </c>
      <c r="AF46" t="s">
        <v>119</v>
      </c>
      <c r="AG46">
        <v>3.11</v>
      </c>
      <c r="AH46" t="s">
        <v>1743</v>
      </c>
      <c r="AI46" t="s">
        <v>1744</v>
      </c>
      <c r="AJ46">
        <v>2.34</v>
      </c>
      <c r="AK46">
        <v>2013</v>
      </c>
      <c r="AL46">
        <v>35</v>
      </c>
      <c r="AM46">
        <v>1.1000000000000001E-3</v>
      </c>
      <c r="AN46">
        <v>1</v>
      </c>
      <c r="AO46">
        <v>-0.23</v>
      </c>
      <c r="AP46">
        <v>4.04</v>
      </c>
      <c r="AQ46">
        <v>-11.16</v>
      </c>
      <c r="AR46">
        <v>-2.7</v>
      </c>
      <c r="AS46">
        <v>18.579999999999998</v>
      </c>
      <c r="AT46">
        <v>0</v>
      </c>
      <c r="AU46">
        <v>2.64</v>
      </c>
      <c r="AV46" t="s">
        <v>1745</v>
      </c>
      <c r="AW46" t="s">
        <v>119</v>
      </c>
      <c r="AX46" t="s">
        <v>119</v>
      </c>
      <c r="AY46">
        <v>1.47</v>
      </c>
      <c r="AZ46" t="s">
        <v>207</v>
      </c>
      <c r="BA46">
        <v>1</v>
      </c>
      <c r="BB46">
        <v>1</v>
      </c>
      <c r="BC46">
        <v>8</v>
      </c>
      <c r="BD46">
        <v>0</v>
      </c>
      <c r="BE46">
        <v>2.84</v>
      </c>
      <c r="BF46">
        <v>0</v>
      </c>
      <c r="BG46">
        <v>1.93</v>
      </c>
      <c r="BH46">
        <v>2.39</v>
      </c>
      <c r="BI46">
        <v>-0.44</v>
      </c>
      <c r="BJ46">
        <v>2.39</v>
      </c>
      <c r="BK46">
        <v>20230829</v>
      </c>
      <c r="BL46">
        <v>20110719</v>
      </c>
      <c r="BM46">
        <v>3.13</v>
      </c>
      <c r="BN46" t="s">
        <v>119</v>
      </c>
      <c r="BO46" t="s">
        <v>119</v>
      </c>
      <c r="BP46">
        <v>16.170000000000002</v>
      </c>
      <c r="BQ46">
        <v>14.28</v>
      </c>
      <c r="BR46">
        <v>7.0000000000000007E-2</v>
      </c>
      <c r="BS46">
        <v>11.27</v>
      </c>
      <c r="BT46">
        <v>10.220000000000001</v>
      </c>
      <c r="BU46">
        <v>2.59</v>
      </c>
      <c r="BV46">
        <v>0.11</v>
      </c>
      <c r="BW46">
        <v>1.74</v>
      </c>
      <c r="BX46">
        <v>6.15</v>
      </c>
      <c r="BY46">
        <v>0.49</v>
      </c>
      <c r="BZ46">
        <v>2.0099999999999998</v>
      </c>
      <c r="CA46">
        <v>0.37</v>
      </c>
      <c r="CB46">
        <v>7</v>
      </c>
      <c r="CC46">
        <v>1.52</v>
      </c>
      <c r="CD46">
        <v>1.1499999999999999</v>
      </c>
      <c r="CE46">
        <v>-0.35</v>
      </c>
      <c r="CF46">
        <v>-0.05</v>
      </c>
      <c r="CG46">
        <v>-0.3</v>
      </c>
      <c r="CH46">
        <v>-0.26</v>
      </c>
      <c r="CI46">
        <v>-0.25</v>
      </c>
      <c r="CJ46">
        <v>-0.32</v>
      </c>
      <c r="CK46">
        <v>3.85</v>
      </c>
      <c r="CL46">
        <v>-0.86</v>
      </c>
      <c r="CM46">
        <v>-0.85</v>
      </c>
      <c r="CN46">
        <v>25271</v>
      </c>
      <c r="CO46">
        <v>10696</v>
      </c>
      <c r="CP46" t="s">
        <v>1746</v>
      </c>
      <c r="CQ46">
        <v>-29.48</v>
      </c>
      <c r="CR46">
        <v>2.02</v>
      </c>
      <c r="CS46">
        <v>1.98</v>
      </c>
      <c r="CT46">
        <v>-32.74</v>
      </c>
      <c r="CU46">
        <v>18.5</v>
      </c>
      <c r="CV46">
        <v>0</v>
      </c>
      <c r="CW46" t="s">
        <v>1747</v>
      </c>
      <c r="CX46">
        <v>4.55</v>
      </c>
      <c r="CY46">
        <v>2.23</v>
      </c>
      <c r="CZ46">
        <v>1.23</v>
      </c>
      <c r="DA46">
        <v>-0.27</v>
      </c>
      <c r="DB46">
        <v>88.32</v>
      </c>
      <c r="DC46" t="s">
        <v>1748</v>
      </c>
      <c r="DD46">
        <v>24.71</v>
      </c>
      <c r="DE46">
        <v>-22.94</v>
      </c>
      <c r="DF46">
        <v>-17.260000000000002</v>
      </c>
      <c r="DG46">
        <v>0.2</v>
      </c>
      <c r="DH46">
        <v>928</v>
      </c>
      <c r="DI46">
        <v>300245</v>
      </c>
      <c r="DJ46" t="s">
        <v>119</v>
      </c>
      <c r="DK46" t="s">
        <v>119</v>
      </c>
      <c r="DL46" t="s">
        <v>119</v>
      </c>
    </row>
    <row r="47" spans="1:116">
      <c r="A47" t="str">
        <f>"300250"</f>
        <v>300250</v>
      </c>
      <c r="B47" t="s">
        <v>1749</v>
      </c>
      <c r="C47">
        <v>0.67</v>
      </c>
      <c r="D47">
        <v>16.54</v>
      </c>
      <c r="E47">
        <v>0.11</v>
      </c>
      <c r="F47">
        <v>16.53</v>
      </c>
      <c r="G47">
        <v>16.54</v>
      </c>
      <c r="H47">
        <v>101665</v>
      </c>
      <c r="I47">
        <v>1619</v>
      </c>
      <c r="J47">
        <v>0.12</v>
      </c>
      <c r="K47">
        <v>6.22</v>
      </c>
      <c r="L47">
        <v>16.510000000000002</v>
      </c>
      <c r="M47">
        <v>16.68</v>
      </c>
      <c r="N47">
        <v>16.36</v>
      </c>
      <c r="O47">
        <v>16.43</v>
      </c>
      <c r="P47">
        <v>135.57</v>
      </c>
      <c r="Q47">
        <v>16830.2</v>
      </c>
      <c r="R47">
        <v>0.56000000000000005</v>
      </c>
      <c r="S47" t="s">
        <v>686</v>
      </c>
      <c r="T47" t="s">
        <v>324</v>
      </c>
      <c r="U47">
        <v>1.95</v>
      </c>
      <c r="V47">
        <v>16.55</v>
      </c>
      <c r="W47">
        <v>55202</v>
      </c>
      <c r="X47">
        <v>46463</v>
      </c>
      <c r="Y47">
        <v>1.19</v>
      </c>
      <c r="Z47">
        <v>339</v>
      </c>
      <c r="AA47">
        <v>511</v>
      </c>
      <c r="AB47" t="s">
        <v>119</v>
      </c>
      <c r="AC47">
        <v>91.96</v>
      </c>
      <c r="AD47">
        <v>0.04</v>
      </c>
      <c r="AE47" t="s">
        <v>119</v>
      </c>
      <c r="AF47" t="s">
        <v>119</v>
      </c>
      <c r="AG47">
        <v>1.64</v>
      </c>
      <c r="AH47" t="s">
        <v>1750</v>
      </c>
      <c r="AI47" t="s">
        <v>1751</v>
      </c>
      <c r="AJ47">
        <v>0.62</v>
      </c>
      <c r="AK47">
        <v>2609</v>
      </c>
      <c r="AL47">
        <v>39</v>
      </c>
      <c r="AM47">
        <v>2.3999999999999998E-3</v>
      </c>
      <c r="AN47">
        <v>1</v>
      </c>
      <c r="AO47">
        <v>-2.4300000000000002</v>
      </c>
      <c r="AP47">
        <v>-3.95</v>
      </c>
      <c r="AQ47">
        <v>7.12</v>
      </c>
      <c r="AR47">
        <v>4.22</v>
      </c>
      <c r="AS47">
        <v>54.44</v>
      </c>
      <c r="AT47">
        <v>2</v>
      </c>
      <c r="AU47">
        <v>7.02</v>
      </c>
      <c r="AV47" t="s">
        <v>1752</v>
      </c>
      <c r="AW47" t="s">
        <v>119</v>
      </c>
      <c r="AX47" t="s">
        <v>119</v>
      </c>
      <c r="AY47">
        <v>0.84</v>
      </c>
      <c r="AZ47" t="s">
        <v>256</v>
      </c>
      <c r="BA47">
        <v>2</v>
      </c>
      <c r="BB47">
        <v>5</v>
      </c>
      <c r="BC47">
        <v>1</v>
      </c>
      <c r="BD47">
        <v>0.49</v>
      </c>
      <c r="BE47">
        <v>1.52</v>
      </c>
      <c r="BF47">
        <v>-0.43</v>
      </c>
      <c r="BG47">
        <v>0.73</v>
      </c>
      <c r="BH47">
        <v>0.18</v>
      </c>
      <c r="BI47">
        <v>-0.84</v>
      </c>
      <c r="BJ47">
        <v>1.1000000000000001</v>
      </c>
      <c r="BK47">
        <v>20230830</v>
      </c>
      <c r="BL47">
        <v>20110803</v>
      </c>
      <c r="BM47">
        <v>2.2000000000000002</v>
      </c>
      <c r="BN47" t="s">
        <v>119</v>
      </c>
      <c r="BO47" t="s">
        <v>119</v>
      </c>
      <c r="BP47">
        <v>8.0299999999999994</v>
      </c>
      <c r="BQ47">
        <v>6.17</v>
      </c>
      <c r="BR47">
        <v>-0.02</v>
      </c>
      <c r="BS47">
        <v>23.38</v>
      </c>
      <c r="BT47">
        <v>5.16</v>
      </c>
      <c r="BU47">
        <v>0.49</v>
      </c>
      <c r="BV47">
        <v>0.13</v>
      </c>
      <c r="BW47">
        <v>1.8</v>
      </c>
      <c r="BX47">
        <v>2.85</v>
      </c>
      <c r="BY47">
        <v>0.55000000000000004</v>
      </c>
      <c r="BZ47">
        <v>1.47</v>
      </c>
      <c r="CA47">
        <v>0.18</v>
      </c>
      <c r="CB47">
        <v>8.26</v>
      </c>
      <c r="CC47">
        <v>1.61</v>
      </c>
      <c r="CD47">
        <v>0.64</v>
      </c>
      <c r="CE47">
        <v>0.1</v>
      </c>
      <c r="CF47">
        <v>0</v>
      </c>
      <c r="CG47">
        <v>0.09</v>
      </c>
      <c r="CH47">
        <v>0.1</v>
      </c>
      <c r="CI47">
        <v>0.13</v>
      </c>
      <c r="CJ47">
        <v>7.0000000000000007E-2</v>
      </c>
      <c r="CK47">
        <v>-3.94</v>
      </c>
      <c r="CL47">
        <v>-0.2</v>
      </c>
      <c r="CM47">
        <v>0.4</v>
      </c>
      <c r="CN47">
        <v>38149</v>
      </c>
      <c r="CO47">
        <v>3798</v>
      </c>
      <c r="CP47" t="s">
        <v>1753</v>
      </c>
      <c r="CQ47">
        <v>-35.19</v>
      </c>
      <c r="CR47">
        <v>-21.05</v>
      </c>
      <c r="CS47">
        <v>5.89</v>
      </c>
      <c r="CT47">
        <v>-185.93</v>
      </c>
      <c r="CU47">
        <v>22.58</v>
      </c>
      <c r="CV47">
        <v>0</v>
      </c>
      <c r="CW47" t="s">
        <v>705</v>
      </c>
      <c r="CX47">
        <v>2.81</v>
      </c>
      <c r="CY47">
        <v>3.76</v>
      </c>
      <c r="CZ47">
        <v>-1.79</v>
      </c>
      <c r="DA47">
        <v>-0.09</v>
      </c>
      <c r="DB47">
        <v>76.81</v>
      </c>
      <c r="DC47" t="s">
        <v>1754</v>
      </c>
      <c r="DD47">
        <v>60.3</v>
      </c>
      <c r="DE47">
        <v>6.36</v>
      </c>
      <c r="DF47">
        <v>5.96</v>
      </c>
      <c r="DG47">
        <v>0.51</v>
      </c>
      <c r="DH47">
        <v>1002</v>
      </c>
      <c r="DI47">
        <v>300250</v>
      </c>
      <c r="DJ47" t="s">
        <v>119</v>
      </c>
      <c r="DK47" t="s">
        <v>119</v>
      </c>
      <c r="DL47" t="s">
        <v>119</v>
      </c>
    </row>
    <row r="48" spans="1:116">
      <c r="A48" t="str">
        <f>"300253"</f>
        <v>300253</v>
      </c>
      <c r="B48" t="s">
        <v>1755</v>
      </c>
      <c r="C48">
        <v>1.25</v>
      </c>
      <c r="D48">
        <v>7.29</v>
      </c>
      <c r="E48">
        <v>0.09</v>
      </c>
      <c r="F48">
        <v>7.28</v>
      </c>
      <c r="G48">
        <v>7.29</v>
      </c>
      <c r="H48">
        <v>306485</v>
      </c>
      <c r="I48">
        <v>4784</v>
      </c>
      <c r="J48">
        <v>0.28000000000000003</v>
      </c>
      <c r="K48">
        <v>1.66</v>
      </c>
      <c r="L48">
        <v>7.23</v>
      </c>
      <c r="M48">
        <v>7.31</v>
      </c>
      <c r="N48">
        <v>7.15</v>
      </c>
      <c r="O48">
        <v>7.2</v>
      </c>
      <c r="P48">
        <v>471.84</v>
      </c>
      <c r="Q48">
        <v>22215.32</v>
      </c>
      <c r="R48">
        <v>1.06</v>
      </c>
      <c r="S48" t="s">
        <v>686</v>
      </c>
      <c r="T48" t="s">
        <v>610</v>
      </c>
      <c r="U48">
        <v>2.2200000000000002</v>
      </c>
      <c r="V48">
        <v>7.25</v>
      </c>
      <c r="W48">
        <v>152559</v>
      </c>
      <c r="X48">
        <v>153926</v>
      </c>
      <c r="Y48">
        <v>0.99</v>
      </c>
      <c r="Z48">
        <v>1328</v>
      </c>
      <c r="AA48">
        <v>2636</v>
      </c>
      <c r="AB48" t="s">
        <v>119</v>
      </c>
      <c r="AC48">
        <v>162.68</v>
      </c>
      <c r="AD48">
        <v>0.01</v>
      </c>
      <c r="AE48" t="s">
        <v>119</v>
      </c>
      <c r="AF48" t="s">
        <v>119</v>
      </c>
      <c r="AG48">
        <v>18.489999999999998</v>
      </c>
      <c r="AH48" t="s">
        <v>1756</v>
      </c>
      <c r="AI48" t="s">
        <v>1757</v>
      </c>
      <c r="AJ48">
        <v>1.2</v>
      </c>
      <c r="AK48">
        <v>3652</v>
      </c>
      <c r="AL48">
        <v>84</v>
      </c>
      <c r="AM48">
        <v>5.0000000000000001E-4</v>
      </c>
      <c r="AN48">
        <v>3</v>
      </c>
      <c r="AO48">
        <v>0.56000000000000005</v>
      </c>
      <c r="AP48">
        <v>3.11</v>
      </c>
      <c r="AQ48">
        <v>1.1100000000000001</v>
      </c>
      <c r="AR48">
        <v>-5.7</v>
      </c>
      <c r="AS48">
        <v>-29.01</v>
      </c>
      <c r="AT48">
        <v>1</v>
      </c>
      <c r="AU48">
        <v>1.79</v>
      </c>
      <c r="AV48" t="s">
        <v>1758</v>
      </c>
      <c r="AW48">
        <v>266.02</v>
      </c>
      <c r="AX48">
        <v>142.61000000000001</v>
      </c>
      <c r="AY48">
        <v>1.0900000000000001</v>
      </c>
      <c r="AZ48" t="s">
        <v>141</v>
      </c>
      <c r="BA48">
        <v>11</v>
      </c>
      <c r="BB48">
        <v>9</v>
      </c>
      <c r="BC48">
        <v>1</v>
      </c>
      <c r="BD48">
        <v>0.42</v>
      </c>
      <c r="BE48">
        <v>1.53</v>
      </c>
      <c r="BF48">
        <v>-0.69</v>
      </c>
      <c r="BG48">
        <v>0.69</v>
      </c>
      <c r="BH48">
        <v>0.83</v>
      </c>
      <c r="BI48">
        <v>-0.27</v>
      </c>
      <c r="BJ48">
        <v>1.96</v>
      </c>
      <c r="BK48">
        <v>20230921</v>
      </c>
      <c r="BL48">
        <v>20110818</v>
      </c>
      <c r="BM48">
        <v>21.48</v>
      </c>
      <c r="BN48" t="s">
        <v>119</v>
      </c>
      <c r="BO48" t="s">
        <v>119</v>
      </c>
      <c r="BP48">
        <v>78.08</v>
      </c>
      <c r="BQ48">
        <v>52.44</v>
      </c>
      <c r="BR48">
        <v>-0.03</v>
      </c>
      <c r="BS48">
        <v>32.89</v>
      </c>
      <c r="BT48">
        <v>41.24</v>
      </c>
      <c r="BU48">
        <v>4.8600000000000003</v>
      </c>
      <c r="BV48">
        <v>11.09</v>
      </c>
      <c r="BW48">
        <v>14.26</v>
      </c>
      <c r="BX48">
        <v>8.58</v>
      </c>
      <c r="BY48">
        <v>1.1100000000000001</v>
      </c>
      <c r="BZ48">
        <v>8.18</v>
      </c>
      <c r="CA48">
        <v>1.91</v>
      </c>
      <c r="CB48">
        <v>7.74</v>
      </c>
      <c r="CC48">
        <v>11.92</v>
      </c>
      <c r="CD48">
        <v>7.07</v>
      </c>
      <c r="CE48">
        <v>-0.53</v>
      </c>
      <c r="CF48">
        <v>0.33</v>
      </c>
      <c r="CG48">
        <v>-0.54</v>
      </c>
      <c r="CH48">
        <v>-0.17</v>
      </c>
      <c r="CI48">
        <v>0.17</v>
      </c>
      <c r="CJ48">
        <v>-0.45</v>
      </c>
      <c r="CK48">
        <v>21.14</v>
      </c>
      <c r="CL48">
        <v>-2.85</v>
      </c>
      <c r="CM48">
        <v>-4.51</v>
      </c>
      <c r="CN48">
        <v>86556</v>
      </c>
      <c r="CO48">
        <v>19817</v>
      </c>
      <c r="CP48" t="s">
        <v>1759</v>
      </c>
      <c r="CQ48">
        <v>-75.2</v>
      </c>
      <c r="CR48">
        <v>8.75</v>
      </c>
      <c r="CS48">
        <v>3.05</v>
      </c>
      <c r="CT48">
        <v>-54.84</v>
      </c>
      <c r="CU48">
        <v>13.14</v>
      </c>
      <c r="CV48">
        <v>0.14000000000000001</v>
      </c>
      <c r="CW48" t="s">
        <v>451</v>
      </c>
      <c r="CX48">
        <v>2.39</v>
      </c>
      <c r="CY48">
        <v>0.36</v>
      </c>
      <c r="CZ48">
        <v>0.98</v>
      </c>
      <c r="DA48">
        <v>-0.13</v>
      </c>
      <c r="DB48">
        <v>67.16</v>
      </c>
      <c r="DC48" t="s">
        <v>1760</v>
      </c>
      <c r="DD48">
        <v>40.67</v>
      </c>
      <c r="DE48">
        <v>-4.4800000000000004</v>
      </c>
      <c r="DF48">
        <v>-1.39</v>
      </c>
      <c r="DG48">
        <v>1.7</v>
      </c>
      <c r="DH48">
        <v>6902</v>
      </c>
      <c r="DI48">
        <v>300253</v>
      </c>
      <c r="DJ48" t="s">
        <v>119</v>
      </c>
      <c r="DK48" t="s">
        <v>119</v>
      </c>
      <c r="DL48" t="s">
        <v>119</v>
      </c>
    </row>
    <row r="49" spans="1:116">
      <c r="A49" t="str">
        <f>"300271"</f>
        <v>300271</v>
      </c>
      <c r="B49" t="s">
        <v>1761</v>
      </c>
      <c r="C49">
        <v>3.48</v>
      </c>
      <c r="D49">
        <v>9.2200000000000006</v>
      </c>
      <c r="E49">
        <v>0.31</v>
      </c>
      <c r="F49">
        <v>9.2100000000000009</v>
      </c>
      <c r="G49">
        <v>9.2200000000000006</v>
      </c>
      <c r="H49">
        <v>133111</v>
      </c>
      <c r="I49">
        <v>745</v>
      </c>
      <c r="J49">
        <v>-0.1</v>
      </c>
      <c r="K49">
        <v>1.66</v>
      </c>
      <c r="L49">
        <v>8.9499999999999993</v>
      </c>
      <c r="M49">
        <v>9.2799999999999994</v>
      </c>
      <c r="N49">
        <v>8.92</v>
      </c>
      <c r="O49">
        <v>8.91</v>
      </c>
      <c r="P49" t="s">
        <v>119</v>
      </c>
      <c r="Q49">
        <v>12189.78</v>
      </c>
      <c r="R49">
        <v>1.57</v>
      </c>
      <c r="S49" t="s">
        <v>686</v>
      </c>
      <c r="T49" t="s">
        <v>291</v>
      </c>
      <c r="U49">
        <v>4.04</v>
      </c>
      <c r="V49">
        <v>9.16</v>
      </c>
      <c r="W49">
        <v>55206</v>
      </c>
      <c r="X49">
        <v>77905</v>
      </c>
      <c r="Y49">
        <v>0.71</v>
      </c>
      <c r="Z49">
        <v>988</v>
      </c>
      <c r="AA49">
        <v>248</v>
      </c>
      <c r="AB49" t="s">
        <v>119</v>
      </c>
      <c r="AC49">
        <v>8.9499999999999993</v>
      </c>
      <c r="AD49">
        <v>0</v>
      </c>
      <c r="AE49" t="s">
        <v>119</v>
      </c>
      <c r="AF49" t="s">
        <v>119</v>
      </c>
      <c r="AG49">
        <v>8.02</v>
      </c>
      <c r="AH49" t="s">
        <v>1762</v>
      </c>
      <c r="AI49" t="s">
        <v>1763</v>
      </c>
      <c r="AJ49">
        <v>3.43</v>
      </c>
      <c r="AK49">
        <v>3055</v>
      </c>
      <c r="AL49">
        <v>44</v>
      </c>
      <c r="AM49">
        <v>5.0000000000000001E-4</v>
      </c>
      <c r="AN49">
        <v>1</v>
      </c>
      <c r="AO49">
        <v>-0.78</v>
      </c>
      <c r="AP49">
        <v>2.56</v>
      </c>
      <c r="AQ49">
        <v>3.37</v>
      </c>
      <c r="AR49">
        <v>-14.31</v>
      </c>
      <c r="AS49">
        <v>34.99</v>
      </c>
      <c r="AT49">
        <v>0</v>
      </c>
      <c r="AU49">
        <v>2.0499999999999998</v>
      </c>
      <c r="AV49" t="s">
        <v>1764</v>
      </c>
      <c r="AW49" t="s">
        <v>119</v>
      </c>
      <c r="AX49" t="s">
        <v>119</v>
      </c>
      <c r="AY49">
        <v>1.21</v>
      </c>
      <c r="AZ49" t="s">
        <v>207</v>
      </c>
      <c r="BA49">
        <v>13</v>
      </c>
      <c r="BB49">
        <v>13</v>
      </c>
      <c r="BC49">
        <v>10</v>
      </c>
      <c r="BD49">
        <v>0.45</v>
      </c>
      <c r="BE49">
        <v>4.1500000000000004</v>
      </c>
      <c r="BF49">
        <v>0.11</v>
      </c>
      <c r="BG49">
        <v>2.81</v>
      </c>
      <c r="BH49">
        <v>3.02</v>
      </c>
      <c r="BI49">
        <v>-0.65</v>
      </c>
      <c r="BJ49">
        <v>3.36</v>
      </c>
      <c r="BK49">
        <v>20230901</v>
      </c>
      <c r="BL49">
        <v>20111026</v>
      </c>
      <c r="BM49">
        <v>8.1999999999999993</v>
      </c>
      <c r="BN49" t="s">
        <v>119</v>
      </c>
      <c r="BO49" t="s">
        <v>119</v>
      </c>
      <c r="BP49">
        <v>68.010000000000005</v>
      </c>
      <c r="BQ49">
        <v>55.08</v>
      </c>
      <c r="BR49">
        <v>1.1299999999999999</v>
      </c>
      <c r="BS49">
        <v>17.36</v>
      </c>
      <c r="BT49">
        <v>43.01</v>
      </c>
      <c r="BU49">
        <v>2.04</v>
      </c>
      <c r="BV49">
        <v>5.63</v>
      </c>
      <c r="BW49">
        <v>11.49</v>
      </c>
      <c r="BX49">
        <v>20.25</v>
      </c>
      <c r="BY49">
        <v>9.83</v>
      </c>
      <c r="BZ49">
        <v>10.62</v>
      </c>
      <c r="CA49">
        <v>5.33</v>
      </c>
      <c r="CB49">
        <v>32.83</v>
      </c>
      <c r="CC49">
        <v>6.33</v>
      </c>
      <c r="CD49">
        <v>4.28</v>
      </c>
      <c r="CE49">
        <v>-1.87</v>
      </c>
      <c r="CF49">
        <v>-0.01</v>
      </c>
      <c r="CG49">
        <v>-1.93</v>
      </c>
      <c r="CH49">
        <v>-1.68</v>
      </c>
      <c r="CI49">
        <v>-1.54</v>
      </c>
      <c r="CJ49">
        <v>-1.62</v>
      </c>
      <c r="CK49">
        <v>14.45</v>
      </c>
      <c r="CL49">
        <v>-3.44</v>
      </c>
      <c r="CM49">
        <v>-4.62</v>
      </c>
      <c r="CN49">
        <v>36736</v>
      </c>
      <c r="CO49">
        <v>17683</v>
      </c>
      <c r="CP49" t="s">
        <v>1765</v>
      </c>
      <c r="CQ49">
        <v>-8.27</v>
      </c>
      <c r="CR49">
        <v>-25.51</v>
      </c>
      <c r="CS49">
        <v>1.38</v>
      </c>
      <c r="CT49">
        <v>-21.97</v>
      </c>
      <c r="CU49">
        <v>11.93</v>
      </c>
      <c r="CV49">
        <v>0</v>
      </c>
      <c r="CW49" t="s">
        <v>1766</v>
      </c>
      <c r="CX49">
        <v>6.68</v>
      </c>
      <c r="CY49">
        <v>4.01</v>
      </c>
      <c r="CZ49">
        <v>1.76</v>
      </c>
      <c r="DA49">
        <v>-0.42</v>
      </c>
      <c r="DB49">
        <v>80.98</v>
      </c>
      <c r="DC49" t="s">
        <v>1767</v>
      </c>
      <c r="DD49">
        <v>32.450000000000003</v>
      </c>
      <c r="DE49">
        <v>-29.51</v>
      </c>
      <c r="DF49">
        <v>-26.54</v>
      </c>
      <c r="DG49">
        <v>2.13</v>
      </c>
      <c r="DH49">
        <v>5250</v>
      </c>
      <c r="DI49">
        <v>300271</v>
      </c>
      <c r="DJ49" t="s">
        <v>119</v>
      </c>
      <c r="DK49" t="s">
        <v>119</v>
      </c>
      <c r="DL49" t="s">
        <v>119</v>
      </c>
    </row>
    <row r="50" spans="1:116">
      <c r="A50" t="str">
        <f>"300287"</f>
        <v>300287</v>
      </c>
      <c r="B50" t="s">
        <v>1768</v>
      </c>
      <c r="C50">
        <v>3.71</v>
      </c>
      <c r="D50">
        <v>3.91</v>
      </c>
      <c r="E50">
        <v>0.14000000000000001</v>
      </c>
      <c r="F50">
        <v>3.9</v>
      </c>
      <c r="G50">
        <v>3.91</v>
      </c>
      <c r="H50">
        <v>371358</v>
      </c>
      <c r="I50">
        <v>4022</v>
      </c>
      <c r="J50">
        <v>0</v>
      </c>
      <c r="K50">
        <v>2.87</v>
      </c>
      <c r="L50">
        <v>3.78</v>
      </c>
      <c r="M50">
        <v>3.93</v>
      </c>
      <c r="N50">
        <v>3.77</v>
      </c>
      <c r="O50">
        <v>3.77</v>
      </c>
      <c r="P50" t="s">
        <v>119</v>
      </c>
      <c r="Q50">
        <v>14417.06</v>
      </c>
      <c r="R50">
        <v>1.85</v>
      </c>
      <c r="S50" t="s">
        <v>686</v>
      </c>
      <c r="T50" t="s">
        <v>291</v>
      </c>
      <c r="U50">
        <v>4.24</v>
      </c>
      <c r="V50">
        <v>3.88</v>
      </c>
      <c r="W50">
        <v>157839</v>
      </c>
      <c r="X50">
        <v>213519</v>
      </c>
      <c r="Y50">
        <v>0.74</v>
      </c>
      <c r="Z50">
        <v>2781</v>
      </c>
      <c r="AA50">
        <v>13141</v>
      </c>
      <c r="AB50" t="s">
        <v>119</v>
      </c>
      <c r="AC50">
        <v>12.59</v>
      </c>
      <c r="AD50">
        <v>0</v>
      </c>
      <c r="AE50" t="s">
        <v>119</v>
      </c>
      <c r="AF50" t="s">
        <v>119</v>
      </c>
      <c r="AG50">
        <v>12.95</v>
      </c>
      <c r="AH50" t="s">
        <v>1769</v>
      </c>
      <c r="AI50" t="s">
        <v>1770</v>
      </c>
      <c r="AJ50">
        <v>3.66</v>
      </c>
      <c r="AK50">
        <v>2440</v>
      </c>
      <c r="AL50">
        <v>152</v>
      </c>
      <c r="AM50">
        <v>1.1999999999999999E-3</v>
      </c>
      <c r="AN50">
        <v>1</v>
      </c>
      <c r="AO50">
        <v>-0.79</v>
      </c>
      <c r="AP50">
        <v>3.98</v>
      </c>
      <c r="AQ50">
        <v>2.09</v>
      </c>
      <c r="AR50">
        <v>-8.2100000000000009</v>
      </c>
      <c r="AS50">
        <v>12.68</v>
      </c>
      <c r="AT50">
        <v>0</v>
      </c>
      <c r="AU50">
        <v>2.91</v>
      </c>
      <c r="AV50" t="s">
        <v>1771</v>
      </c>
      <c r="AW50" t="s">
        <v>119</v>
      </c>
      <c r="AX50" t="s">
        <v>119</v>
      </c>
      <c r="AY50">
        <v>1.17</v>
      </c>
      <c r="AZ50" t="s">
        <v>207</v>
      </c>
      <c r="BA50">
        <v>7</v>
      </c>
      <c r="BB50">
        <v>7</v>
      </c>
      <c r="BC50">
        <v>11</v>
      </c>
      <c r="BD50">
        <v>0.27</v>
      </c>
      <c r="BE50">
        <v>4.24</v>
      </c>
      <c r="BF50">
        <v>0</v>
      </c>
      <c r="BG50">
        <v>2.92</v>
      </c>
      <c r="BH50">
        <v>3.44</v>
      </c>
      <c r="BI50">
        <v>-0.51</v>
      </c>
      <c r="BJ50">
        <v>3.71</v>
      </c>
      <c r="BK50">
        <v>20230922</v>
      </c>
      <c r="BL50">
        <v>20120201</v>
      </c>
      <c r="BM50">
        <v>14.35</v>
      </c>
      <c r="BN50" t="s">
        <v>119</v>
      </c>
      <c r="BO50" t="s">
        <v>119</v>
      </c>
      <c r="BP50">
        <v>29.35</v>
      </c>
      <c r="BQ50">
        <v>15.39</v>
      </c>
      <c r="BR50">
        <v>-0.05</v>
      </c>
      <c r="BS50">
        <v>47.73</v>
      </c>
      <c r="BT50">
        <v>16.329999999999998</v>
      </c>
      <c r="BU50">
        <v>2.97</v>
      </c>
      <c r="BV50">
        <v>0.43</v>
      </c>
      <c r="BW50">
        <v>13.55</v>
      </c>
      <c r="BX50">
        <v>0.26</v>
      </c>
      <c r="BY50">
        <v>4.5599999999999996</v>
      </c>
      <c r="BZ50">
        <v>8.48</v>
      </c>
      <c r="CA50">
        <v>3.07</v>
      </c>
      <c r="CB50">
        <v>33.07</v>
      </c>
      <c r="CC50">
        <v>4.16</v>
      </c>
      <c r="CD50">
        <v>3.25</v>
      </c>
      <c r="CE50">
        <v>-1.29</v>
      </c>
      <c r="CF50">
        <v>-0.06</v>
      </c>
      <c r="CG50">
        <v>-1.29</v>
      </c>
      <c r="CH50">
        <v>-1.26</v>
      </c>
      <c r="CI50">
        <v>-1.26</v>
      </c>
      <c r="CJ50">
        <v>-1.3</v>
      </c>
      <c r="CK50">
        <v>-31.99</v>
      </c>
      <c r="CL50">
        <v>-0.51</v>
      </c>
      <c r="CM50">
        <v>-0.68</v>
      </c>
      <c r="CN50">
        <v>88243</v>
      </c>
      <c r="CO50">
        <v>14440</v>
      </c>
      <c r="CP50" t="s">
        <v>1649</v>
      </c>
      <c r="CQ50">
        <v>-50.22</v>
      </c>
      <c r="CR50">
        <v>-22.58</v>
      </c>
      <c r="CS50">
        <v>3.65</v>
      </c>
      <c r="CT50">
        <v>-109.65</v>
      </c>
      <c r="CU50">
        <v>13.5</v>
      </c>
      <c r="CV50">
        <v>0</v>
      </c>
      <c r="CW50" t="s">
        <v>418</v>
      </c>
      <c r="CX50">
        <v>1.07</v>
      </c>
      <c r="CY50">
        <v>2.2999999999999998</v>
      </c>
      <c r="CZ50">
        <v>-2.23</v>
      </c>
      <c r="DA50">
        <v>-0.04</v>
      </c>
      <c r="DB50">
        <v>52.43</v>
      </c>
      <c r="DC50" t="s">
        <v>1772</v>
      </c>
      <c r="DD50">
        <v>21.78</v>
      </c>
      <c r="DE50">
        <v>-31.1</v>
      </c>
      <c r="DF50">
        <v>-30.37</v>
      </c>
      <c r="DG50">
        <v>0.38</v>
      </c>
      <c r="DH50">
        <v>1102</v>
      </c>
      <c r="DI50">
        <v>300287</v>
      </c>
      <c r="DJ50" t="s">
        <v>119</v>
      </c>
      <c r="DK50" t="s">
        <v>119</v>
      </c>
      <c r="DL50" t="s">
        <v>119</v>
      </c>
    </row>
    <row r="51" spans="1:116">
      <c r="A51" t="str">
        <f>"300292"</f>
        <v>300292</v>
      </c>
      <c r="B51" t="s">
        <v>1773</v>
      </c>
      <c r="C51">
        <v>3.1</v>
      </c>
      <c r="D51">
        <v>3.66</v>
      </c>
      <c r="E51">
        <v>0.11</v>
      </c>
      <c r="F51">
        <v>3.66</v>
      </c>
      <c r="G51">
        <v>3.67</v>
      </c>
      <c r="H51">
        <v>268349</v>
      </c>
      <c r="I51">
        <v>6411</v>
      </c>
      <c r="J51">
        <v>-0.26</v>
      </c>
      <c r="K51">
        <v>2.4</v>
      </c>
      <c r="L51">
        <v>3.58</v>
      </c>
      <c r="M51">
        <v>3.68</v>
      </c>
      <c r="N51">
        <v>3.57</v>
      </c>
      <c r="O51">
        <v>3.55</v>
      </c>
      <c r="P51">
        <v>80.56</v>
      </c>
      <c r="Q51">
        <v>9790.0499999999993</v>
      </c>
      <c r="R51">
        <v>1.49</v>
      </c>
      <c r="S51" t="s">
        <v>1522</v>
      </c>
      <c r="T51" t="s">
        <v>154</v>
      </c>
      <c r="U51">
        <v>3.1</v>
      </c>
      <c r="V51">
        <v>3.65</v>
      </c>
      <c r="W51">
        <v>93640</v>
      </c>
      <c r="X51">
        <v>174709</v>
      </c>
      <c r="Y51">
        <v>0.54</v>
      </c>
      <c r="Z51">
        <v>2754</v>
      </c>
      <c r="AA51">
        <v>10026</v>
      </c>
      <c r="AB51" t="s">
        <v>119</v>
      </c>
      <c r="AC51">
        <v>30.75</v>
      </c>
      <c r="AD51">
        <v>0.01</v>
      </c>
      <c r="AE51" t="s">
        <v>119</v>
      </c>
      <c r="AF51" t="s">
        <v>119</v>
      </c>
      <c r="AG51">
        <v>11.16</v>
      </c>
      <c r="AH51" t="s">
        <v>1774</v>
      </c>
      <c r="AI51" t="s">
        <v>1775</v>
      </c>
      <c r="AJ51">
        <v>3.05</v>
      </c>
      <c r="AK51">
        <v>2272</v>
      </c>
      <c r="AL51">
        <v>118</v>
      </c>
      <c r="AM51">
        <v>1.1000000000000001E-3</v>
      </c>
      <c r="AN51">
        <v>1</v>
      </c>
      <c r="AO51">
        <v>-0.84</v>
      </c>
      <c r="AP51">
        <v>1.95</v>
      </c>
      <c r="AQ51">
        <v>2.52</v>
      </c>
      <c r="AR51">
        <v>-4.4400000000000004</v>
      </c>
      <c r="AS51">
        <v>24.91</v>
      </c>
      <c r="AT51">
        <v>0</v>
      </c>
      <c r="AU51">
        <v>2.57</v>
      </c>
      <c r="AV51" t="s">
        <v>1776</v>
      </c>
      <c r="AW51">
        <v>167.94</v>
      </c>
      <c r="AX51">
        <v>235.28</v>
      </c>
      <c r="AY51">
        <v>1.22</v>
      </c>
      <c r="AZ51" t="s">
        <v>141</v>
      </c>
      <c r="BA51">
        <v>9</v>
      </c>
      <c r="BB51">
        <v>1</v>
      </c>
      <c r="BC51">
        <v>2</v>
      </c>
      <c r="BD51">
        <v>0.85</v>
      </c>
      <c r="BE51">
        <v>3.66</v>
      </c>
      <c r="BF51">
        <v>0.56000000000000005</v>
      </c>
      <c r="BG51">
        <v>2.82</v>
      </c>
      <c r="BH51">
        <v>2.23</v>
      </c>
      <c r="BI51">
        <v>-0.54</v>
      </c>
      <c r="BJ51">
        <v>2.52</v>
      </c>
      <c r="BK51">
        <v>20230904</v>
      </c>
      <c r="BL51">
        <v>20120229</v>
      </c>
      <c r="BM51">
        <v>13.42</v>
      </c>
      <c r="BN51" t="s">
        <v>119</v>
      </c>
      <c r="BO51" t="s">
        <v>119</v>
      </c>
      <c r="BP51">
        <v>25.13</v>
      </c>
      <c r="BQ51">
        <v>12.93</v>
      </c>
      <c r="BR51">
        <v>-0.04</v>
      </c>
      <c r="BS51">
        <v>48.7</v>
      </c>
      <c r="BT51">
        <v>21.18</v>
      </c>
      <c r="BU51">
        <v>1.97</v>
      </c>
      <c r="BV51">
        <v>0.34</v>
      </c>
      <c r="BW51">
        <v>12.18</v>
      </c>
      <c r="BX51">
        <v>4.01</v>
      </c>
      <c r="BY51">
        <v>2.35</v>
      </c>
      <c r="BZ51">
        <v>3.85</v>
      </c>
      <c r="CA51">
        <v>0.27</v>
      </c>
      <c r="CB51">
        <v>9.94</v>
      </c>
      <c r="CC51">
        <v>16.43</v>
      </c>
      <c r="CD51">
        <v>14.46</v>
      </c>
      <c r="CE51">
        <v>0.38</v>
      </c>
      <c r="CF51">
        <v>0.02</v>
      </c>
      <c r="CG51">
        <v>0.38</v>
      </c>
      <c r="CH51">
        <v>0.32</v>
      </c>
      <c r="CI51">
        <v>0.3</v>
      </c>
      <c r="CJ51">
        <v>0.36</v>
      </c>
      <c r="CK51">
        <v>-10.78</v>
      </c>
      <c r="CL51">
        <v>0</v>
      </c>
      <c r="CM51">
        <v>-1.57</v>
      </c>
      <c r="CN51">
        <v>64522</v>
      </c>
      <c r="CO51">
        <v>16171</v>
      </c>
      <c r="CP51" t="s">
        <v>591</v>
      </c>
      <c r="CQ51">
        <v>36.299999999999997</v>
      </c>
      <c r="CR51">
        <v>-13.11</v>
      </c>
      <c r="CS51">
        <v>3.8</v>
      </c>
      <c r="CT51">
        <v>24432.14</v>
      </c>
      <c r="CU51">
        <v>2.99</v>
      </c>
      <c r="CV51">
        <v>0</v>
      </c>
      <c r="CW51" t="s">
        <v>465</v>
      </c>
      <c r="CX51">
        <v>0.96</v>
      </c>
      <c r="CY51">
        <v>0.74</v>
      </c>
      <c r="CZ51">
        <v>-0.8</v>
      </c>
      <c r="DA51">
        <v>0</v>
      </c>
      <c r="DB51">
        <v>51.46</v>
      </c>
      <c r="DC51" t="s">
        <v>1777</v>
      </c>
      <c r="DD51">
        <v>11.98</v>
      </c>
      <c r="DE51">
        <v>2.2999999999999998</v>
      </c>
      <c r="DF51">
        <v>1.92</v>
      </c>
      <c r="DG51">
        <v>0.45</v>
      </c>
      <c r="DH51">
        <v>1105</v>
      </c>
      <c r="DI51">
        <v>300292</v>
      </c>
      <c r="DJ51" t="s">
        <v>119</v>
      </c>
      <c r="DK51" t="s">
        <v>119</v>
      </c>
      <c r="DL51" t="s">
        <v>119</v>
      </c>
    </row>
    <row r="52" spans="1:116">
      <c r="A52" t="str">
        <f>"300338"</f>
        <v>300338</v>
      </c>
      <c r="B52" t="s">
        <v>1778</v>
      </c>
      <c r="C52">
        <v>3.33</v>
      </c>
      <c r="D52">
        <v>4.66</v>
      </c>
      <c r="E52">
        <v>0.15</v>
      </c>
      <c r="F52">
        <v>4.6500000000000004</v>
      </c>
      <c r="G52">
        <v>4.66</v>
      </c>
      <c r="H52">
        <v>130311</v>
      </c>
      <c r="I52">
        <v>2463</v>
      </c>
      <c r="J52">
        <v>0.43</v>
      </c>
      <c r="K52">
        <v>4.28</v>
      </c>
      <c r="L52">
        <v>4.53</v>
      </c>
      <c r="M52">
        <v>4.68</v>
      </c>
      <c r="N52">
        <v>4.53</v>
      </c>
      <c r="O52">
        <v>4.51</v>
      </c>
      <c r="P52" t="s">
        <v>119</v>
      </c>
      <c r="Q52">
        <v>6042.96</v>
      </c>
      <c r="R52">
        <v>1.32</v>
      </c>
      <c r="S52" t="s">
        <v>1652</v>
      </c>
      <c r="T52" t="s">
        <v>525</v>
      </c>
      <c r="U52">
        <v>3.33</v>
      </c>
      <c r="V52">
        <v>4.6399999999999997</v>
      </c>
      <c r="W52">
        <v>49037</v>
      </c>
      <c r="X52">
        <v>81274</v>
      </c>
      <c r="Y52">
        <v>0.6</v>
      </c>
      <c r="Z52">
        <v>848</v>
      </c>
      <c r="AA52">
        <v>3413</v>
      </c>
      <c r="AB52" t="s">
        <v>119</v>
      </c>
      <c r="AC52">
        <v>8.83</v>
      </c>
      <c r="AD52">
        <v>0.01</v>
      </c>
      <c r="AE52" t="s">
        <v>119</v>
      </c>
      <c r="AF52" t="s">
        <v>119</v>
      </c>
      <c r="AG52">
        <v>3.05</v>
      </c>
      <c r="AH52" t="s">
        <v>1779</v>
      </c>
      <c r="AI52" t="s">
        <v>1780</v>
      </c>
      <c r="AJ52">
        <v>3.27</v>
      </c>
      <c r="AK52">
        <v>1403</v>
      </c>
      <c r="AL52">
        <v>93</v>
      </c>
      <c r="AM52">
        <v>3.0000000000000001E-3</v>
      </c>
      <c r="AN52">
        <v>1</v>
      </c>
      <c r="AO52">
        <v>-0.22</v>
      </c>
      <c r="AP52">
        <v>1.0900000000000001</v>
      </c>
      <c r="AQ52">
        <v>-16.940000000000001</v>
      </c>
      <c r="AR52">
        <v>-11.41</v>
      </c>
      <c r="AS52">
        <v>4.0199999999999996</v>
      </c>
      <c r="AT52">
        <v>0</v>
      </c>
      <c r="AU52">
        <v>4.49</v>
      </c>
      <c r="AV52" t="s">
        <v>1781</v>
      </c>
      <c r="AW52">
        <v>18.579999999999998</v>
      </c>
      <c r="AX52">
        <v>53.77</v>
      </c>
      <c r="AY52">
        <v>0.27</v>
      </c>
      <c r="AZ52" t="s">
        <v>256</v>
      </c>
      <c r="BA52">
        <v>7</v>
      </c>
      <c r="BB52">
        <v>8</v>
      </c>
      <c r="BC52">
        <v>8</v>
      </c>
      <c r="BD52">
        <v>0.44</v>
      </c>
      <c r="BE52">
        <v>3.77</v>
      </c>
      <c r="BF52">
        <v>0.44</v>
      </c>
      <c r="BG52">
        <v>2.88</v>
      </c>
      <c r="BH52">
        <v>2.87</v>
      </c>
      <c r="BI52">
        <v>-0.43</v>
      </c>
      <c r="BJ52">
        <v>2.87</v>
      </c>
      <c r="BK52">
        <v>20230828</v>
      </c>
      <c r="BL52">
        <v>20120726</v>
      </c>
      <c r="BM52">
        <v>4.03</v>
      </c>
      <c r="BN52" t="s">
        <v>119</v>
      </c>
      <c r="BO52" t="s">
        <v>119</v>
      </c>
      <c r="BP52">
        <v>7.97</v>
      </c>
      <c r="BQ52">
        <v>1.17</v>
      </c>
      <c r="BR52">
        <v>-0.02</v>
      </c>
      <c r="BS52">
        <v>85.57</v>
      </c>
      <c r="BT52">
        <v>2.16</v>
      </c>
      <c r="BU52">
        <v>0.5</v>
      </c>
      <c r="BV52">
        <v>0.28000000000000003</v>
      </c>
      <c r="BW52">
        <v>6.16</v>
      </c>
      <c r="BX52">
        <v>0.2</v>
      </c>
      <c r="BY52">
        <v>0.06</v>
      </c>
      <c r="BZ52">
        <v>0.48</v>
      </c>
      <c r="CA52">
        <v>1.73</v>
      </c>
      <c r="CB52">
        <v>12.39</v>
      </c>
      <c r="CC52">
        <v>2.15</v>
      </c>
      <c r="CD52">
        <v>0.72</v>
      </c>
      <c r="CE52">
        <v>7.0000000000000007E-2</v>
      </c>
      <c r="CF52">
        <v>-0.01</v>
      </c>
      <c r="CG52">
        <v>0.04</v>
      </c>
      <c r="CH52">
        <v>-7.0000000000000007E-2</v>
      </c>
      <c r="CI52">
        <v>-0.05</v>
      </c>
      <c r="CJ52">
        <v>-0.03</v>
      </c>
      <c r="CK52">
        <v>-14.09</v>
      </c>
      <c r="CL52">
        <v>-0.84</v>
      </c>
      <c r="CM52">
        <v>0</v>
      </c>
      <c r="CN52">
        <v>13267</v>
      </c>
      <c r="CO52">
        <v>21869</v>
      </c>
      <c r="CP52" t="s">
        <v>1782</v>
      </c>
      <c r="CQ52">
        <v>93.12</v>
      </c>
      <c r="CR52">
        <v>-29.77</v>
      </c>
      <c r="CS52">
        <v>16.12</v>
      </c>
      <c r="CT52">
        <v>-22.38</v>
      </c>
      <c r="CU52">
        <v>8.74</v>
      </c>
      <c r="CV52">
        <v>0</v>
      </c>
      <c r="CW52" t="s">
        <v>676</v>
      </c>
      <c r="CX52">
        <v>0.28999999999999998</v>
      </c>
      <c r="CY52">
        <v>3.08</v>
      </c>
      <c r="CZ52">
        <v>-3.5</v>
      </c>
      <c r="DA52">
        <v>-0.21</v>
      </c>
      <c r="DB52">
        <v>14.63</v>
      </c>
      <c r="DC52" t="s">
        <v>1783</v>
      </c>
      <c r="DD52">
        <v>66.23</v>
      </c>
      <c r="DE52">
        <v>3.04</v>
      </c>
      <c r="DF52">
        <v>-3.14</v>
      </c>
      <c r="DG52">
        <v>0.14000000000000001</v>
      </c>
      <c r="DH52">
        <v>885</v>
      </c>
      <c r="DI52">
        <v>300338</v>
      </c>
      <c r="DJ52" t="s">
        <v>119</v>
      </c>
      <c r="DK52" t="s">
        <v>119</v>
      </c>
      <c r="DL52" t="s">
        <v>119</v>
      </c>
    </row>
    <row r="53" spans="1:116">
      <c r="A53" t="str">
        <f>"300339"</f>
        <v>300339</v>
      </c>
      <c r="B53" t="s">
        <v>1784</v>
      </c>
      <c r="C53">
        <v>1.66</v>
      </c>
      <c r="D53">
        <v>22.65</v>
      </c>
      <c r="E53">
        <v>0.37</v>
      </c>
      <c r="F53">
        <v>22.65</v>
      </c>
      <c r="G53">
        <v>22.66</v>
      </c>
      <c r="H53">
        <v>387478</v>
      </c>
      <c r="I53">
        <v>8958</v>
      </c>
      <c r="J53">
        <v>-0.12</v>
      </c>
      <c r="K53">
        <v>5.01</v>
      </c>
      <c r="L53">
        <v>22.23</v>
      </c>
      <c r="M53">
        <v>22.93</v>
      </c>
      <c r="N53">
        <v>22.23</v>
      </c>
      <c r="O53">
        <v>22.28</v>
      </c>
      <c r="P53">
        <v>113.21</v>
      </c>
      <c r="Q53">
        <v>87671.78</v>
      </c>
      <c r="R53">
        <v>0.46</v>
      </c>
      <c r="S53" t="s">
        <v>686</v>
      </c>
      <c r="T53" t="s">
        <v>154</v>
      </c>
      <c r="U53">
        <v>3.14</v>
      </c>
      <c r="V53">
        <v>22.63</v>
      </c>
      <c r="W53">
        <v>181501</v>
      </c>
      <c r="X53">
        <v>205977</v>
      </c>
      <c r="Y53">
        <v>0.88</v>
      </c>
      <c r="Z53">
        <v>2222</v>
      </c>
      <c r="AA53">
        <v>449</v>
      </c>
      <c r="AB53" t="s">
        <v>119</v>
      </c>
      <c r="AC53">
        <v>775.08</v>
      </c>
      <c r="AD53">
        <v>0.05</v>
      </c>
      <c r="AE53" t="s">
        <v>119</v>
      </c>
      <c r="AF53" t="s">
        <v>119</v>
      </c>
      <c r="AG53">
        <v>7.73</v>
      </c>
      <c r="AH53" t="s">
        <v>1785</v>
      </c>
      <c r="AI53" t="s">
        <v>1786</v>
      </c>
      <c r="AJ53">
        <v>1.61</v>
      </c>
      <c r="AK53">
        <v>4376</v>
      </c>
      <c r="AL53">
        <v>89</v>
      </c>
      <c r="AM53">
        <v>1.1000000000000001E-3</v>
      </c>
      <c r="AN53">
        <v>1</v>
      </c>
      <c r="AO53">
        <v>-0.8</v>
      </c>
      <c r="AP53">
        <v>-7.06</v>
      </c>
      <c r="AQ53">
        <v>11.3</v>
      </c>
      <c r="AR53">
        <v>-9.58</v>
      </c>
      <c r="AS53">
        <v>21.97</v>
      </c>
      <c r="AT53">
        <v>0</v>
      </c>
      <c r="AU53">
        <v>5.26</v>
      </c>
      <c r="AV53" t="s">
        <v>1787</v>
      </c>
      <c r="AW53">
        <v>180.79</v>
      </c>
      <c r="AX53">
        <v>168.33</v>
      </c>
      <c r="AY53">
        <v>1.27</v>
      </c>
      <c r="AZ53" t="s">
        <v>1788</v>
      </c>
      <c r="BA53">
        <v>5</v>
      </c>
      <c r="BB53">
        <v>9</v>
      </c>
      <c r="BC53">
        <v>10</v>
      </c>
      <c r="BD53">
        <v>-0.22</v>
      </c>
      <c r="BE53">
        <v>2.92</v>
      </c>
      <c r="BF53">
        <v>-0.22</v>
      </c>
      <c r="BG53">
        <v>1.57</v>
      </c>
      <c r="BH53">
        <v>1.89</v>
      </c>
      <c r="BI53">
        <v>-1.22</v>
      </c>
      <c r="BJ53">
        <v>1.89</v>
      </c>
      <c r="BK53">
        <v>20230817</v>
      </c>
      <c r="BL53">
        <v>20120718</v>
      </c>
      <c r="BM53">
        <v>7.96</v>
      </c>
      <c r="BN53" t="s">
        <v>119</v>
      </c>
      <c r="BO53" t="s">
        <v>119</v>
      </c>
      <c r="BP53">
        <v>48.45</v>
      </c>
      <c r="BQ53">
        <v>32.869999999999997</v>
      </c>
      <c r="BR53">
        <v>0.04</v>
      </c>
      <c r="BS53">
        <v>32.090000000000003</v>
      </c>
      <c r="BT53">
        <v>25.28</v>
      </c>
      <c r="BU53">
        <v>6.01</v>
      </c>
      <c r="BV53">
        <v>1.99</v>
      </c>
      <c r="BW53">
        <v>10.65</v>
      </c>
      <c r="BX53">
        <v>4.7699999999999996</v>
      </c>
      <c r="BY53">
        <v>3.22</v>
      </c>
      <c r="BZ53">
        <v>15.74</v>
      </c>
      <c r="CA53">
        <v>1.1599999999999999</v>
      </c>
      <c r="CB53">
        <v>29.46</v>
      </c>
      <c r="CC53">
        <v>14.35</v>
      </c>
      <c r="CD53">
        <v>10.53</v>
      </c>
      <c r="CE53">
        <v>0.72</v>
      </c>
      <c r="CF53">
        <v>0.38</v>
      </c>
      <c r="CG53">
        <v>0.8</v>
      </c>
      <c r="CH53">
        <v>0.78</v>
      </c>
      <c r="CI53">
        <v>0.8</v>
      </c>
      <c r="CJ53">
        <v>0.3</v>
      </c>
      <c r="CK53">
        <v>-3.41</v>
      </c>
      <c r="CL53">
        <v>-2.0499999999999998</v>
      </c>
      <c r="CM53">
        <v>-2.71</v>
      </c>
      <c r="CN53">
        <v>163795</v>
      </c>
      <c r="CO53">
        <v>4494</v>
      </c>
      <c r="CP53" t="s">
        <v>1789</v>
      </c>
      <c r="CQ53">
        <v>-8.36</v>
      </c>
      <c r="CR53">
        <v>-3.24</v>
      </c>
      <c r="CS53">
        <v>5.49</v>
      </c>
      <c r="CT53">
        <v>-87.88</v>
      </c>
      <c r="CU53">
        <v>12.57</v>
      </c>
      <c r="CV53">
        <v>0</v>
      </c>
      <c r="CW53" t="s">
        <v>990</v>
      </c>
      <c r="CX53">
        <v>4.13</v>
      </c>
      <c r="CY53">
        <v>3.7</v>
      </c>
      <c r="CZ53">
        <v>-0.43</v>
      </c>
      <c r="DA53">
        <v>-0.26</v>
      </c>
      <c r="DB53">
        <v>67.84</v>
      </c>
      <c r="DC53" t="s">
        <v>1790</v>
      </c>
      <c r="DD53">
        <v>26.64</v>
      </c>
      <c r="DE53">
        <v>5.03</v>
      </c>
      <c r="DF53">
        <v>5.42</v>
      </c>
      <c r="DG53">
        <v>1.54</v>
      </c>
      <c r="DH53">
        <v>12370</v>
      </c>
      <c r="DI53">
        <v>300339</v>
      </c>
      <c r="DJ53" t="s">
        <v>119</v>
      </c>
      <c r="DK53" t="s">
        <v>119</v>
      </c>
      <c r="DL53" t="s">
        <v>119</v>
      </c>
    </row>
    <row r="54" spans="1:116">
      <c r="A54" t="str">
        <f>"300352"</f>
        <v>300352</v>
      </c>
      <c r="B54" t="s">
        <v>1791</v>
      </c>
      <c r="C54">
        <v>1.49</v>
      </c>
      <c r="D54">
        <v>4.76</v>
      </c>
      <c r="E54">
        <v>7.0000000000000007E-2</v>
      </c>
      <c r="F54">
        <v>4.75</v>
      </c>
      <c r="G54">
        <v>4.76</v>
      </c>
      <c r="H54">
        <v>164495</v>
      </c>
      <c r="I54">
        <v>1399</v>
      </c>
      <c r="J54">
        <v>0.21</v>
      </c>
      <c r="K54">
        <v>1.35</v>
      </c>
      <c r="L54">
        <v>4.6900000000000004</v>
      </c>
      <c r="M54">
        <v>4.7699999999999996</v>
      </c>
      <c r="N54">
        <v>4.6900000000000004</v>
      </c>
      <c r="O54">
        <v>4.6900000000000004</v>
      </c>
      <c r="P54">
        <v>960.55</v>
      </c>
      <c r="Q54">
        <v>7805.14</v>
      </c>
      <c r="R54">
        <v>1.1100000000000001</v>
      </c>
      <c r="S54" t="s">
        <v>1724</v>
      </c>
      <c r="T54" t="s">
        <v>291</v>
      </c>
      <c r="U54">
        <v>1.71</v>
      </c>
      <c r="V54">
        <v>4.74</v>
      </c>
      <c r="W54">
        <v>75201</v>
      </c>
      <c r="X54">
        <v>89294</v>
      </c>
      <c r="Y54">
        <v>0.84</v>
      </c>
      <c r="Z54">
        <v>1869</v>
      </c>
      <c r="AA54">
        <v>4671</v>
      </c>
      <c r="AB54" t="s">
        <v>119</v>
      </c>
      <c r="AC54">
        <v>25.23</v>
      </c>
      <c r="AD54">
        <v>0</v>
      </c>
      <c r="AE54" t="s">
        <v>119</v>
      </c>
      <c r="AF54" t="s">
        <v>119</v>
      </c>
      <c r="AG54">
        <v>12.2</v>
      </c>
      <c r="AH54" t="s">
        <v>1792</v>
      </c>
      <c r="AI54" t="s">
        <v>1793</v>
      </c>
      <c r="AJ54">
        <v>1.44</v>
      </c>
      <c r="AK54">
        <v>1914</v>
      </c>
      <c r="AL54">
        <v>86</v>
      </c>
      <c r="AM54">
        <v>6.9999999999999999E-4</v>
      </c>
      <c r="AN54">
        <v>1</v>
      </c>
      <c r="AO54">
        <v>-0.85</v>
      </c>
      <c r="AP54">
        <v>0.63</v>
      </c>
      <c r="AQ54">
        <v>-2.66</v>
      </c>
      <c r="AR54">
        <v>-3.05</v>
      </c>
      <c r="AS54">
        <v>16.670000000000002</v>
      </c>
      <c r="AT54">
        <v>0</v>
      </c>
      <c r="AU54">
        <v>1.43</v>
      </c>
      <c r="AV54" t="s">
        <v>1794</v>
      </c>
      <c r="AW54" t="s">
        <v>119</v>
      </c>
      <c r="AX54" t="s">
        <v>119</v>
      </c>
      <c r="AY54">
        <v>1.1399999999999999</v>
      </c>
      <c r="AZ54" t="s">
        <v>207</v>
      </c>
      <c r="BA54">
        <v>5</v>
      </c>
      <c r="BB54">
        <v>13</v>
      </c>
      <c r="BC54">
        <v>1</v>
      </c>
      <c r="BD54">
        <v>0</v>
      </c>
      <c r="BE54">
        <v>1.71</v>
      </c>
      <c r="BF54">
        <v>0</v>
      </c>
      <c r="BG54">
        <v>1.07</v>
      </c>
      <c r="BH54">
        <v>1.49</v>
      </c>
      <c r="BI54">
        <v>-0.21</v>
      </c>
      <c r="BJ54">
        <v>1.49</v>
      </c>
      <c r="BK54">
        <v>20230825</v>
      </c>
      <c r="BL54">
        <v>20120912</v>
      </c>
      <c r="BM54">
        <v>14.5</v>
      </c>
      <c r="BN54" t="s">
        <v>119</v>
      </c>
      <c r="BO54" t="s">
        <v>119</v>
      </c>
      <c r="BP54">
        <v>27.21</v>
      </c>
      <c r="BQ54">
        <v>15.54</v>
      </c>
      <c r="BR54">
        <v>-0.1</v>
      </c>
      <c r="BS54">
        <v>43.25</v>
      </c>
      <c r="BT54">
        <v>16.510000000000002</v>
      </c>
      <c r="BU54">
        <v>0.74</v>
      </c>
      <c r="BV54">
        <v>1.73</v>
      </c>
      <c r="BW54">
        <v>11.54</v>
      </c>
      <c r="BX54">
        <v>0.81</v>
      </c>
      <c r="BY54">
        <v>7.69</v>
      </c>
      <c r="BZ54">
        <v>4.76</v>
      </c>
      <c r="CA54">
        <v>2.48</v>
      </c>
      <c r="CB54">
        <v>3.16</v>
      </c>
      <c r="CC54">
        <v>3.2</v>
      </c>
      <c r="CD54">
        <v>1.04</v>
      </c>
      <c r="CE54">
        <v>0.02</v>
      </c>
      <c r="CF54">
        <v>-0.03</v>
      </c>
      <c r="CG54">
        <v>0.01</v>
      </c>
      <c r="CH54">
        <v>0.03</v>
      </c>
      <c r="CI54">
        <v>0.04</v>
      </c>
      <c r="CJ54">
        <v>0</v>
      </c>
      <c r="CK54">
        <v>-2.67</v>
      </c>
      <c r="CL54">
        <v>-0.3</v>
      </c>
      <c r="CM54">
        <v>-0.98</v>
      </c>
      <c r="CN54">
        <v>83823</v>
      </c>
      <c r="CO54">
        <v>13684</v>
      </c>
      <c r="CP54" t="s">
        <v>1795</v>
      </c>
      <c r="CQ54">
        <v>107.9</v>
      </c>
      <c r="CR54">
        <v>38.270000000000003</v>
      </c>
      <c r="CS54">
        <v>4.4400000000000004</v>
      </c>
      <c r="CT54">
        <v>-227.41</v>
      </c>
      <c r="CU54">
        <v>21.59</v>
      </c>
      <c r="CV54">
        <v>0</v>
      </c>
      <c r="CW54" t="s">
        <v>1796</v>
      </c>
      <c r="CX54">
        <v>1.07</v>
      </c>
      <c r="CY54">
        <v>0.22</v>
      </c>
      <c r="CZ54">
        <v>-0.18</v>
      </c>
      <c r="DA54">
        <v>-0.02</v>
      </c>
      <c r="DB54">
        <v>57.11</v>
      </c>
      <c r="DC54" t="s">
        <v>1797</v>
      </c>
      <c r="DD54">
        <v>67.38</v>
      </c>
      <c r="DE54">
        <v>0.51</v>
      </c>
      <c r="DF54">
        <v>0.9</v>
      </c>
      <c r="DG54">
        <v>0.61</v>
      </c>
      <c r="DH54">
        <v>1696</v>
      </c>
      <c r="DI54">
        <v>300352</v>
      </c>
      <c r="DJ54" t="s">
        <v>119</v>
      </c>
      <c r="DK54" t="s">
        <v>119</v>
      </c>
      <c r="DL54" t="s">
        <v>119</v>
      </c>
    </row>
    <row r="55" spans="1:116">
      <c r="A55" t="str">
        <f>"300364"</f>
        <v>300364</v>
      </c>
      <c r="B55" t="s">
        <v>1798</v>
      </c>
      <c r="C55">
        <v>0.92</v>
      </c>
      <c r="D55">
        <v>14.3</v>
      </c>
      <c r="E55">
        <v>0.13</v>
      </c>
      <c r="F55">
        <v>14.3</v>
      </c>
      <c r="G55">
        <v>14.31</v>
      </c>
      <c r="H55">
        <v>354837</v>
      </c>
      <c r="I55">
        <v>4299</v>
      </c>
      <c r="J55">
        <v>-0.06</v>
      </c>
      <c r="K55">
        <v>5.38</v>
      </c>
      <c r="L55">
        <v>14.23</v>
      </c>
      <c r="M55">
        <v>14.6</v>
      </c>
      <c r="N55">
        <v>14.18</v>
      </c>
      <c r="O55">
        <v>14.17</v>
      </c>
      <c r="P55" t="s">
        <v>119</v>
      </c>
      <c r="Q55">
        <v>50958.33</v>
      </c>
      <c r="R55">
        <v>0.85</v>
      </c>
      <c r="S55" t="s">
        <v>1799</v>
      </c>
      <c r="T55" t="s">
        <v>291</v>
      </c>
      <c r="U55">
        <v>2.96</v>
      </c>
      <c r="V55">
        <v>14.36</v>
      </c>
      <c r="W55">
        <v>181575</v>
      </c>
      <c r="X55">
        <v>173262</v>
      </c>
      <c r="Y55">
        <v>1.05</v>
      </c>
      <c r="Z55">
        <v>428</v>
      </c>
      <c r="AA55">
        <v>484</v>
      </c>
      <c r="AB55" t="s">
        <v>119</v>
      </c>
      <c r="AC55">
        <v>146.43</v>
      </c>
      <c r="AD55">
        <v>0.02</v>
      </c>
      <c r="AE55" t="s">
        <v>119</v>
      </c>
      <c r="AF55" t="s">
        <v>119</v>
      </c>
      <c r="AG55">
        <v>6.6</v>
      </c>
      <c r="AH55" t="s">
        <v>1800</v>
      </c>
      <c r="AI55" t="s">
        <v>1801</v>
      </c>
      <c r="AJ55">
        <v>0.87</v>
      </c>
      <c r="AK55">
        <v>3888</v>
      </c>
      <c r="AL55">
        <v>91</v>
      </c>
      <c r="AM55">
        <v>1.4E-3</v>
      </c>
      <c r="AN55">
        <v>5</v>
      </c>
      <c r="AO55">
        <v>1.94</v>
      </c>
      <c r="AP55">
        <v>5.07</v>
      </c>
      <c r="AQ55">
        <v>-9.09</v>
      </c>
      <c r="AR55">
        <v>-15.43</v>
      </c>
      <c r="AS55">
        <v>44.15</v>
      </c>
      <c r="AT55">
        <v>4</v>
      </c>
      <c r="AU55">
        <v>6.25</v>
      </c>
      <c r="AV55" t="s">
        <v>1802</v>
      </c>
      <c r="AW55" t="s">
        <v>119</v>
      </c>
      <c r="AX55" t="s">
        <v>119</v>
      </c>
      <c r="AY55">
        <v>1.94</v>
      </c>
      <c r="AZ55" t="s">
        <v>207</v>
      </c>
      <c r="BA55">
        <v>13</v>
      </c>
      <c r="BB55">
        <v>1</v>
      </c>
      <c r="BC55">
        <v>8</v>
      </c>
      <c r="BD55">
        <v>0.42</v>
      </c>
      <c r="BE55">
        <v>3.03</v>
      </c>
      <c r="BF55">
        <v>7.0000000000000007E-2</v>
      </c>
      <c r="BG55">
        <v>1.34</v>
      </c>
      <c r="BH55">
        <v>0.49</v>
      </c>
      <c r="BI55">
        <v>-2.0499999999999998</v>
      </c>
      <c r="BJ55">
        <v>0.85</v>
      </c>
      <c r="BK55">
        <v>20230831</v>
      </c>
      <c r="BL55">
        <v>20150121</v>
      </c>
      <c r="BM55">
        <v>7.3</v>
      </c>
      <c r="BN55" t="s">
        <v>119</v>
      </c>
      <c r="BO55" t="s">
        <v>119</v>
      </c>
      <c r="BP55">
        <v>17.010000000000002</v>
      </c>
      <c r="BQ55">
        <v>11.35</v>
      </c>
      <c r="BR55">
        <v>0.01</v>
      </c>
      <c r="BS55">
        <v>33.24</v>
      </c>
      <c r="BT55">
        <v>8.41</v>
      </c>
      <c r="BU55">
        <v>0.21</v>
      </c>
      <c r="BV55">
        <v>2.85</v>
      </c>
      <c r="BW55">
        <v>5.42</v>
      </c>
      <c r="BX55">
        <v>3.26</v>
      </c>
      <c r="BY55">
        <v>0.02</v>
      </c>
      <c r="BZ55">
        <v>0.7</v>
      </c>
      <c r="CA55">
        <v>1.25</v>
      </c>
      <c r="CB55">
        <v>24.94</v>
      </c>
      <c r="CC55">
        <v>6.51</v>
      </c>
      <c r="CD55">
        <v>3.56</v>
      </c>
      <c r="CE55">
        <v>-0.35</v>
      </c>
      <c r="CF55">
        <v>0.55000000000000004</v>
      </c>
      <c r="CG55">
        <v>-0.34</v>
      </c>
      <c r="CH55">
        <v>-0.36</v>
      </c>
      <c r="CI55">
        <v>-0.37</v>
      </c>
      <c r="CJ55">
        <v>-1.08</v>
      </c>
      <c r="CK55">
        <v>-20.68</v>
      </c>
      <c r="CL55">
        <v>-0.17</v>
      </c>
      <c r="CM55">
        <v>-1.85</v>
      </c>
      <c r="CN55">
        <v>86781</v>
      </c>
      <c r="CO55">
        <v>6538</v>
      </c>
      <c r="CP55" t="s">
        <v>1803</v>
      </c>
      <c r="CQ55">
        <v>38.840000000000003</v>
      </c>
      <c r="CR55">
        <v>34.54</v>
      </c>
      <c r="CS55">
        <v>9.1999999999999993</v>
      </c>
      <c r="CT55">
        <v>-605.85</v>
      </c>
      <c r="CU55">
        <v>16.03</v>
      </c>
      <c r="CV55">
        <v>0</v>
      </c>
      <c r="CW55" t="s">
        <v>908</v>
      </c>
      <c r="CX55">
        <v>1.55</v>
      </c>
      <c r="CY55">
        <v>3.42</v>
      </c>
      <c r="CZ55">
        <v>-2.83</v>
      </c>
      <c r="DA55">
        <v>-0.02</v>
      </c>
      <c r="DB55">
        <v>66.72</v>
      </c>
      <c r="DC55" t="s">
        <v>1804</v>
      </c>
      <c r="DD55">
        <v>45.33</v>
      </c>
      <c r="DE55">
        <v>-5.38</v>
      </c>
      <c r="DF55">
        <v>-5.57</v>
      </c>
      <c r="DG55">
        <v>0.51</v>
      </c>
      <c r="DH55">
        <v>649</v>
      </c>
      <c r="DI55">
        <v>300364</v>
      </c>
      <c r="DJ55" t="s">
        <v>119</v>
      </c>
      <c r="DK55" t="s">
        <v>119</v>
      </c>
      <c r="DL55" t="s">
        <v>119</v>
      </c>
    </row>
    <row r="56" spans="1:116">
      <c r="A56" t="str">
        <f>"300378"</f>
        <v>300378</v>
      </c>
      <c r="B56" t="s">
        <v>1805</v>
      </c>
      <c r="C56">
        <v>-2.56</v>
      </c>
      <c r="D56">
        <v>24.79</v>
      </c>
      <c r="E56">
        <v>-0.65</v>
      </c>
      <c r="F56">
        <v>24.78</v>
      </c>
      <c r="G56">
        <v>24.79</v>
      </c>
      <c r="H56">
        <v>233811</v>
      </c>
      <c r="I56">
        <v>4047</v>
      </c>
      <c r="J56">
        <v>-7.0000000000000007E-2</v>
      </c>
      <c r="K56">
        <v>8.74</v>
      </c>
      <c r="L56">
        <v>25.6</v>
      </c>
      <c r="M56">
        <v>25.8</v>
      </c>
      <c r="N56">
        <v>24.72</v>
      </c>
      <c r="O56">
        <v>25.44</v>
      </c>
      <c r="P56">
        <v>92.4</v>
      </c>
      <c r="Q56">
        <v>58634.96</v>
      </c>
      <c r="R56">
        <v>0.86</v>
      </c>
      <c r="S56" t="s">
        <v>1724</v>
      </c>
      <c r="T56" t="s">
        <v>610</v>
      </c>
      <c r="U56">
        <v>4.25</v>
      </c>
      <c r="V56">
        <v>25.08</v>
      </c>
      <c r="W56">
        <v>126217</v>
      </c>
      <c r="X56">
        <v>107594</v>
      </c>
      <c r="Y56">
        <v>1.17</v>
      </c>
      <c r="Z56">
        <v>240</v>
      </c>
      <c r="AA56">
        <v>3131</v>
      </c>
      <c r="AB56" t="s">
        <v>119</v>
      </c>
      <c r="AC56">
        <v>305.66000000000003</v>
      </c>
      <c r="AD56">
        <v>0.06</v>
      </c>
      <c r="AE56" t="s">
        <v>119</v>
      </c>
      <c r="AF56" t="s">
        <v>119</v>
      </c>
      <c r="AG56">
        <v>2.68</v>
      </c>
      <c r="AH56" t="s">
        <v>1806</v>
      </c>
      <c r="AI56" t="s">
        <v>1807</v>
      </c>
      <c r="AJ56">
        <v>-2.61</v>
      </c>
      <c r="AK56">
        <v>4022</v>
      </c>
      <c r="AL56">
        <v>58</v>
      </c>
      <c r="AM56">
        <v>2.2000000000000001E-3</v>
      </c>
      <c r="AN56">
        <v>-2</v>
      </c>
      <c r="AO56">
        <v>-4</v>
      </c>
      <c r="AP56">
        <v>-3.39</v>
      </c>
      <c r="AQ56">
        <v>-7.6</v>
      </c>
      <c r="AR56">
        <v>-23.37</v>
      </c>
      <c r="AS56">
        <v>62.77</v>
      </c>
      <c r="AT56">
        <v>3</v>
      </c>
      <c r="AU56">
        <v>11.21</v>
      </c>
      <c r="AV56" t="s">
        <v>1808</v>
      </c>
      <c r="AW56">
        <v>50.65</v>
      </c>
      <c r="AX56">
        <v>51.28</v>
      </c>
      <c r="AY56">
        <v>1.26</v>
      </c>
      <c r="AZ56" t="s">
        <v>207</v>
      </c>
      <c r="BA56">
        <v>9</v>
      </c>
      <c r="BB56">
        <v>10</v>
      </c>
      <c r="BC56">
        <v>3</v>
      </c>
      <c r="BD56">
        <v>0.63</v>
      </c>
      <c r="BE56">
        <v>1.42</v>
      </c>
      <c r="BF56">
        <v>-2.83</v>
      </c>
      <c r="BG56">
        <v>-1.42</v>
      </c>
      <c r="BH56">
        <v>-3.16</v>
      </c>
      <c r="BI56">
        <v>-3.91</v>
      </c>
      <c r="BJ56">
        <v>0.28000000000000003</v>
      </c>
      <c r="BK56">
        <v>20230921</v>
      </c>
      <c r="BL56">
        <v>20140127</v>
      </c>
      <c r="BM56">
        <v>2.69</v>
      </c>
      <c r="BN56" t="s">
        <v>119</v>
      </c>
      <c r="BO56" t="s">
        <v>119</v>
      </c>
      <c r="BP56">
        <v>29.81</v>
      </c>
      <c r="BQ56">
        <v>19.399999999999999</v>
      </c>
      <c r="BR56">
        <v>1.28</v>
      </c>
      <c r="BS56">
        <v>30.63</v>
      </c>
      <c r="BT56">
        <v>17.22</v>
      </c>
      <c r="BU56">
        <v>7.31</v>
      </c>
      <c r="BV56">
        <v>1.5</v>
      </c>
      <c r="BW56">
        <v>8.26</v>
      </c>
      <c r="BX56">
        <v>10.52</v>
      </c>
      <c r="BY56">
        <v>0.46</v>
      </c>
      <c r="BZ56">
        <v>3.18</v>
      </c>
      <c r="CA56">
        <v>2.3199999999999998</v>
      </c>
      <c r="CB56">
        <v>8.8000000000000007</v>
      </c>
      <c r="CC56">
        <v>9.0500000000000007</v>
      </c>
      <c r="CD56">
        <v>3.51</v>
      </c>
      <c r="CE56">
        <v>0.5</v>
      </c>
      <c r="CF56">
        <v>0.01</v>
      </c>
      <c r="CG56">
        <v>0.5</v>
      </c>
      <c r="CH56">
        <v>0.37</v>
      </c>
      <c r="CI56">
        <v>0.36</v>
      </c>
      <c r="CJ56">
        <v>0.26</v>
      </c>
      <c r="CK56">
        <v>7.54</v>
      </c>
      <c r="CL56">
        <v>-0.91</v>
      </c>
      <c r="CM56">
        <v>-0.36</v>
      </c>
      <c r="CN56">
        <v>27000</v>
      </c>
      <c r="CO56">
        <v>7727</v>
      </c>
      <c r="CP56" t="s">
        <v>1809</v>
      </c>
      <c r="CQ56">
        <v>4.82</v>
      </c>
      <c r="CR56">
        <v>11.07</v>
      </c>
      <c r="CS56">
        <v>3.44</v>
      </c>
      <c r="CT56">
        <v>-73</v>
      </c>
      <c r="CU56">
        <v>7.38</v>
      </c>
      <c r="CV56">
        <v>0.39</v>
      </c>
      <c r="CW56" t="s">
        <v>895</v>
      </c>
      <c r="CX56">
        <v>7.21</v>
      </c>
      <c r="CY56">
        <v>3.27</v>
      </c>
      <c r="CZ56">
        <v>2.8</v>
      </c>
      <c r="DA56">
        <v>-0.34</v>
      </c>
      <c r="DB56">
        <v>65.099999999999994</v>
      </c>
      <c r="DC56" t="s">
        <v>1810</v>
      </c>
      <c r="DD56">
        <v>61.16</v>
      </c>
      <c r="DE56">
        <v>5.53</v>
      </c>
      <c r="DF56">
        <v>4.08</v>
      </c>
      <c r="DG56">
        <v>1.1599999999999999</v>
      </c>
      <c r="DH56">
        <v>4978</v>
      </c>
      <c r="DI56">
        <v>300378</v>
      </c>
      <c r="DJ56" t="s">
        <v>119</v>
      </c>
      <c r="DK56" t="s">
        <v>119</v>
      </c>
      <c r="DL56" t="s">
        <v>119</v>
      </c>
    </row>
    <row r="57" spans="1:116">
      <c r="A57" t="str">
        <f>"300379"</f>
        <v>300379</v>
      </c>
      <c r="B57" t="s">
        <v>1811</v>
      </c>
      <c r="C57">
        <v>1.54</v>
      </c>
      <c r="D57">
        <v>17.09</v>
      </c>
      <c r="E57">
        <v>0.26</v>
      </c>
      <c r="F57">
        <v>17.09</v>
      </c>
      <c r="G57">
        <v>17.100000000000001</v>
      </c>
      <c r="H57">
        <v>55942</v>
      </c>
      <c r="I57">
        <v>1319</v>
      </c>
      <c r="J57">
        <v>0</v>
      </c>
      <c r="K57">
        <v>1.29</v>
      </c>
      <c r="L57">
        <v>16.920000000000002</v>
      </c>
      <c r="M57">
        <v>17.149999999999999</v>
      </c>
      <c r="N57">
        <v>16.86</v>
      </c>
      <c r="O57">
        <v>16.829999999999998</v>
      </c>
      <c r="P57" t="s">
        <v>119</v>
      </c>
      <c r="Q57">
        <v>9524.93</v>
      </c>
      <c r="R57">
        <v>0.8</v>
      </c>
      <c r="S57" t="s">
        <v>1724</v>
      </c>
      <c r="T57" t="s">
        <v>291</v>
      </c>
      <c r="U57">
        <v>1.72</v>
      </c>
      <c r="V57">
        <v>17.03</v>
      </c>
      <c r="W57">
        <v>22556</v>
      </c>
      <c r="X57">
        <v>33386</v>
      </c>
      <c r="Y57">
        <v>0.68</v>
      </c>
      <c r="Z57">
        <v>184</v>
      </c>
      <c r="AA57">
        <v>618</v>
      </c>
      <c r="AB57" t="s">
        <v>119</v>
      </c>
      <c r="AC57">
        <v>24.36</v>
      </c>
      <c r="AD57">
        <v>0</v>
      </c>
      <c r="AE57" t="s">
        <v>119</v>
      </c>
      <c r="AF57" t="s">
        <v>119</v>
      </c>
      <c r="AG57">
        <v>4.33</v>
      </c>
      <c r="AH57" t="s">
        <v>1812</v>
      </c>
      <c r="AI57" t="s">
        <v>1813</v>
      </c>
      <c r="AJ57">
        <v>1.49</v>
      </c>
      <c r="AK57">
        <v>2065</v>
      </c>
      <c r="AL57">
        <v>27</v>
      </c>
      <c r="AM57">
        <v>5.9999999999999995E-4</v>
      </c>
      <c r="AN57">
        <v>1</v>
      </c>
      <c r="AO57">
        <v>-0.53</v>
      </c>
      <c r="AP57">
        <v>0.59</v>
      </c>
      <c r="AQ57">
        <v>-5.16</v>
      </c>
      <c r="AR57">
        <v>-16.43</v>
      </c>
      <c r="AS57">
        <v>-16.23</v>
      </c>
      <c r="AT57">
        <v>0</v>
      </c>
      <c r="AU57">
        <v>1.32</v>
      </c>
      <c r="AV57" t="s">
        <v>1814</v>
      </c>
      <c r="AW57" t="s">
        <v>119</v>
      </c>
      <c r="AX57">
        <v>161.08000000000001</v>
      </c>
      <c r="AY57">
        <v>1.01</v>
      </c>
      <c r="AZ57" t="s">
        <v>207</v>
      </c>
      <c r="BA57">
        <v>9</v>
      </c>
      <c r="BB57">
        <v>9</v>
      </c>
      <c r="BC57">
        <v>1</v>
      </c>
      <c r="BD57">
        <v>0.53</v>
      </c>
      <c r="BE57">
        <v>1.9</v>
      </c>
      <c r="BF57">
        <v>0.18</v>
      </c>
      <c r="BG57">
        <v>1.19</v>
      </c>
      <c r="BH57">
        <v>1</v>
      </c>
      <c r="BI57">
        <v>-0.35</v>
      </c>
      <c r="BJ57">
        <v>1.36</v>
      </c>
      <c r="BK57">
        <v>20230831</v>
      </c>
      <c r="BL57">
        <v>20140128</v>
      </c>
      <c r="BM57">
        <v>5.67</v>
      </c>
      <c r="BN57" t="s">
        <v>119</v>
      </c>
      <c r="BO57" t="s">
        <v>119</v>
      </c>
      <c r="BP57">
        <v>48.88</v>
      </c>
      <c r="BQ57">
        <v>43.98</v>
      </c>
      <c r="BR57" t="s">
        <v>119</v>
      </c>
      <c r="BS57">
        <v>10.02</v>
      </c>
      <c r="BT57">
        <v>31.95</v>
      </c>
      <c r="BU57">
        <v>1.1599999999999999</v>
      </c>
      <c r="BV57">
        <v>1.02</v>
      </c>
      <c r="BW57">
        <v>4.3099999999999996</v>
      </c>
      <c r="BX57">
        <v>22.38</v>
      </c>
      <c r="BY57">
        <v>1.59</v>
      </c>
      <c r="BZ57">
        <v>7.2</v>
      </c>
      <c r="CA57">
        <v>0.7</v>
      </c>
      <c r="CB57">
        <v>32.479999999999997</v>
      </c>
      <c r="CC57">
        <v>1.46</v>
      </c>
      <c r="CD57">
        <v>0.42</v>
      </c>
      <c r="CE57">
        <v>-2.1800000000000002</v>
      </c>
      <c r="CF57">
        <v>0.02</v>
      </c>
      <c r="CG57">
        <v>-2.19</v>
      </c>
      <c r="CH57">
        <v>-1.8</v>
      </c>
      <c r="CI57">
        <v>-1.8</v>
      </c>
      <c r="CJ57">
        <v>-1.91</v>
      </c>
      <c r="CK57">
        <v>4.21</v>
      </c>
      <c r="CL57">
        <v>-1.56</v>
      </c>
      <c r="CM57">
        <v>20.64</v>
      </c>
      <c r="CN57">
        <v>36298</v>
      </c>
      <c r="CO57">
        <v>11679</v>
      </c>
      <c r="CP57" t="s">
        <v>834</v>
      </c>
      <c r="CQ57">
        <v>-98.48</v>
      </c>
      <c r="CR57">
        <v>-27.54</v>
      </c>
      <c r="CS57">
        <v>2.2000000000000002</v>
      </c>
      <c r="CT57">
        <v>-62.03</v>
      </c>
      <c r="CU57">
        <v>66.41</v>
      </c>
      <c r="CV57">
        <v>0.18</v>
      </c>
      <c r="CW57" t="s">
        <v>1815</v>
      </c>
      <c r="CX57">
        <v>7.76</v>
      </c>
      <c r="CY57">
        <v>5.73</v>
      </c>
      <c r="CZ57">
        <v>0.74</v>
      </c>
      <c r="DA57">
        <v>-0.28000000000000003</v>
      </c>
      <c r="DB57">
        <v>89.98</v>
      </c>
      <c r="DC57" t="s">
        <v>1816</v>
      </c>
      <c r="DD57">
        <v>71.19</v>
      </c>
      <c r="DE57">
        <v>-149.71</v>
      </c>
      <c r="DF57">
        <v>-123.61</v>
      </c>
      <c r="DG57">
        <v>1.49</v>
      </c>
      <c r="DH57">
        <v>2146</v>
      </c>
      <c r="DI57">
        <v>300379</v>
      </c>
      <c r="DJ57" t="s">
        <v>119</v>
      </c>
      <c r="DK57" t="s">
        <v>119</v>
      </c>
      <c r="DL57" t="s">
        <v>119</v>
      </c>
    </row>
    <row r="58" spans="1:116">
      <c r="A58" t="str">
        <f>"300399"</f>
        <v>300399</v>
      </c>
      <c r="B58" t="s">
        <v>1817</v>
      </c>
      <c r="C58">
        <v>1.94</v>
      </c>
      <c r="D58">
        <v>13.12</v>
      </c>
      <c r="E58">
        <v>0.25</v>
      </c>
      <c r="F58">
        <v>13.11</v>
      </c>
      <c r="G58">
        <v>13.12</v>
      </c>
      <c r="H58">
        <v>40440</v>
      </c>
      <c r="I58">
        <v>756</v>
      </c>
      <c r="J58">
        <v>0</v>
      </c>
      <c r="K58">
        <v>2.09</v>
      </c>
      <c r="L58">
        <v>12.92</v>
      </c>
      <c r="M58">
        <v>13.17</v>
      </c>
      <c r="N58">
        <v>12.8</v>
      </c>
      <c r="O58">
        <v>12.87</v>
      </c>
      <c r="P58" t="s">
        <v>119</v>
      </c>
      <c r="Q58">
        <v>5281.88</v>
      </c>
      <c r="R58">
        <v>1.1200000000000001</v>
      </c>
      <c r="S58" t="s">
        <v>686</v>
      </c>
      <c r="T58" t="s">
        <v>300</v>
      </c>
      <c r="U58">
        <v>2.87</v>
      </c>
      <c r="V58">
        <v>13.06</v>
      </c>
      <c r="W58">
        <v>21690</v>
      </c>
      <c r="X58">
        <v>18750</v>
      </c>
      <c r="Y58">
        <v>1.1599999999999999</v>
      </c>
      <c r="Z58">
        <v>99</v>
      </c>
      <c r="AA58">
        <v>97</v>
      </c>
      <c r="AB58" t="s">
        <v>119</v>
      </c>
      <c r="AC58">
        <v>25.32</v>
      </c>
      <c r="AD58">
        <v>0.02</v>
      </c>
      <c r="AE58" t="s">
        <v>119</v>
      </c>
      <c r="AF58" t="s">
        <v>119</v>
      </c>
      <c r="AG58">
        <v>1.94</v>
      </c>
      <c r="AH58" t="s">
        <v>1818</v>
      </c>
      <c r="AI58" t="s">
        <v>1819</v>
      </c>
      <c r="AJ58">
        <v>1.89</v>
      </c>
      <c r="AK58">
        <v>1610</v>
      </c>
      <c r="AL58">
        <v>25</v>
      </c>
      <c r="AM58">
        <v>1.2999999999999999E-3</v>
      </c>
      <c r="AN58">
        <v>3</v>
      </c>
      <c r="AO58">
        <v>0.16</v>
      </c>
      <c r="AP58">
        <v>3.15</v>
      </c>
      <c r="AQ58">
        <v>-6.62</v>
      </c>
      <c r="AR58">
        <v>2.1800000000000002</v>
      </c>
      <c r="AS58">
        <v>29.26</v>
      </c>
      <c r="AT58">
        <v>2</v>
      </c>
      <c r="AU58">
        <v>4.09</v>
      </c>
      <c r="AV58" t="s">
        <v>1820</v>
      </c>
      <c r="AW58">
        <v>180.52</v>
      </c>
      <c r="AX58">
        <v>150.62</v>
      </c>
      <c r="AY58">
        <v>1.43</v>
      </c>
      <c r="AZ58" t="s">
        <v>247</v>
      </c>
      <c r="BA58">
        <v>1</v>
      </c>
      <c r="BB58">
        <v>10</v>
      </c>
      <c r="BC58">
        <v>10</v>
      </c>
      <c r="BD58">
        <v>0.39</v>
      </c>
      <c r="BE58">
        <v>2.33</v>
      </c>
      <c r="BF58">
        <v>-0.54</v>
      </c>
      <c r="BG58">
        <v>1.48</v>
      </c>
      <c r="BH58">
        <v>1.55</v>
      </c>
      <c r="BI58">
        <v>-0.38</v>
      </c>
      <c r="BJ58">
        <v>2.5</v>
      </c>
      <c r="BK58">
        <v>20230818</v>
      </c>
      <c r="BL58">
        <v>20141009</v>
      </c>
      <c r="BM58">
        <v>1.98</v>
      </c>
      <c r="BN58" t="s">
        <v>119</v>
      </c>
      <c r="BO58" t="s">
        <v>119</v>
      </c>
      <c r="BP58">
        <v>5.34</v>
      </c>
      <c r="BQ58">
        <v>4.84</v>
      </c>
      <c r="BR58">
        <v>0.09</v>
      </c>
      <c r="BS58">
        <v>7.88</v>
      </c>
      <c r="BT58">
        <v>4.43</v>
      </c>
      <c r="BU58">
        <v>0.11</v>
      </c>
      <c r="BV58">
        <v>0.04</v>
      </c>
      <c r="BW58">
        <v>0.38</v>
      </c>
      <c r="BX58">
        <v>2.8</v>
      </c>
      <c r="BY58">
        <v>0</v>
      </c>
      <c r="BZ58">
        <v>0.79</v>
      </c>
      <c r="CA58">
        <v>0</v>
      </c>
      <c r="CB58">
        <v>0.21</v>
      </c>
      <c r="CC58">
        <v>2.14</v>
      </c>
      <c r="CD58">
        <v>2.04</v>
      </c>
      <c r="CE58">
        <v>-0.02</v>
      </c>
      <c r="CF58">
        <v>0.05</v>
      </c>
      <c r="CG58">
        <v>-0.02</v>
      </c>
      <c r="CH58">
        <v>-0.02</v>
      </c>
      <c r="CI58">
        <v>-0.02</v>
      </c>
      <c r="CJ58">
        <v>-0.06</v>
      </c>
      <c r="CK58">
        <v>2.2999999999999998</v>
      </c>
      <c r="CL58">
        <v>-0.65</v>
      </c>
      <c r="CM58">
        <v>-0.26</v>
      </c>
      <c r="CN58">
        <v>17586</v>
      </c>
      <c r="CO58">
        <v>5625</v>
      </c>
      <c r="CP58" t="s">
        <v>1821</v>
      </c>
      <c r="CQ58">
        <v>-276.91000000000003</v>
      </c>
      <c r="CR58">
        <v>-14.11</v>
      </c>
      <c r="CS58">
        <v>5.36</v>
      </c>
      <c r="CT58">
        <v>-39.799999999999997</v>
      </c>
      <c r="CU58">
        <v>12.09</v>
      </c>
      <c r="CV58">
        <v>0.08</v>
      </c>
      <c r="CW58" t="s">
        <v>676</v>
      </c>
      <c r="CX58">
        <v>2.4500000000000002</v>
      </c>
      <c r="CY58">
        <v>0.11</v>
      </c>
      <c r="CZ58">
        <v>1.1599999999999999</v>
      </c>
      <c r="DA58">
        <v>-0.33</v>
      </c>
      <c r="DB58">
        <v>90.51</v>
      </c>
      <c r="DC58" t="s">
        <v>1822</v>
      </c>
      <c r="DD58">
        <v>4.63</v>
      </c>
      <c r="DE58">
        <v>-0.72</v>
      </c>
      <c r="DF58">
        <v>-0.94</v>
      </c>
      <c r="DG58">
        <v>0.05</v>
      </c>
      <c r="DH58">
        <v>142</v>
      </c>
      <c r="DI58">
        <v>300399</v>
      </c>
      <c r="DJ58" t="s">
        <v>119</v>
      </c>
      <c r="DK58" t="s">
        <v>119</v>
      </c>
      <c r="DL58" t="s">
        <v>119</v>
      </c>
    </row>
    <row r="59" spans="1:116">
      <c r="A59" t="str">
        <f>"300418"</f>
        <v>300418</v>
      </c>
      <c r="B59" t="s">
        <v>1823</v>
      </c>
      <c r="C59">
        <v>0.16</v>
      </c>
      <c r="D59">
        <v>38.340000000000003</v>
      </c>
      <c r="E59">
        <v>0.06</v>
      </c>
      <c r="F59">
        <v>38.340000000000003</v>
      </c>
      <c r="G59">
        <v>38.35</v>
      </c>
      <c r="H59">
        <v>743128</v>
      </c>
      <c r="I59">
        <v>17266</v>
      </c>
      <c r="J59">
        <v>-0.02</v>
      </c>
      <c r="K59">
        <v>6.72</v>
      </c>
      <c r="L59">
        <v>39.28</v>
      </c>
      <c r="M59">
        <v>39.47</v>
      </c>
      <c r="N59">
        <v>38.1</v>
      </c>
      <c r="O59">
        <v>38.28</v>
      </c>
      <c r="P59">
        <v>65.03</v>
      </c>
      <c r="Q59">
        <v>286668.42</v>
      </c>
      <c r="R59">
        <v>0.59</v>
      </c>
      <c r="S59" t="s">
        <v>1568</v>
      </c>
      <c r="T59" t="s">
        <v>291</v>
      </c>
      <c r="U59">
        <v>3.58</v>
      </c>
      <c r="V59">
        <v>38.58</v>
      </c>
      <c r="W59">
        <v>374123</v>
      </c>
      <c r="X59">
        <v>369005</v>
      </c>
      <c r="Y59">
        <v>1.01</v>
      </c>
      <c r="Z59">
        <v>111</v>
      </c>
      <c r="AA59">
        <v>1002</v>
      </c>
      <c r="AB59" t="s">
        <v>119</v>
      </c>
      <c r="AC59">
        <v>2447.9299999999998</v>
      </c>
      <c r="AD59">
        <v>0.08</v>
      </c>
      <c r="AE59" t="s">
        <v>119</v>
      </c>
      <c r="AF59" t="s">
        <v>119</v>
      </c>
      <c r="AG59">
        <v>11.06</v>
      </c>
      <c r="AH59" t="s">
        <v>1824</v>
      </c>
      <c r="AI59" t="s">
        <v>1825</v>
      </c>
      <c r="AJ59">
        <v>0.11</v>
      </c>
      <c r="AK59">
        <v>4738</v>
      </c>
      <c r="AL59">
        <v>157</v>
      </c>
      <c r="AM59">
        <v>1.4E-3</v>
      </c>
      <c r="AN59">
        <v>1</v>
      </c>
      <c r="AO59">
        <v>-1.01</v>
      </c>
      <c r="AP59">
        <v>4.53</v>
      </c>
      <c r="AQ59">
        <v>5.97</v>
      </c>
      <c r="AR59">
        <v>-6</v>
      </c>
      <c r="AS59">
        <v>166.07</v>
      </c>
      <c r="AT59">
        <v>3</v>
      </c>
      <c r="AU59">
        <v>9.86</v>
      </c>
      <c r="AV59" t="s">
        <v>1826</v>
      </c>
      <c r="AW59">
        <v>53.61</v>
      </c>
      <c r="AX59">
        <v>40.36</v>
      </c>
      <c r="AY59">
        <v>1.79</v>
      </c>
      <c r="AZ59" t="s">
        <v>207</v>
      </c>
      <c r="BA59">
        <v>9</v>
      </c>
      <c r="BB59">
        <v>9</v>
      </c>
      <c r="BC59">
        <v>10</v>
      </c>
      <c r="BD59">
        <v>2.61</v>
      </c>
      <c r="BE59">
        <v>3.11</v>
      </c>
      <c r="BF59">
        <v>-0.47</v>
      </c>
      <c r="BG59">
        <v>0.78</v>
      </c>
      <c r="BH59">
        <v>-2.39</v>
      </c>
      <c r="BI59">
        <v>-2.86</v>
      </c>
      <c r="BJ59">
        <v>0.63</v>
      </c>
      <c r="BK59">
        <v>20230905</v>
      </c>
      <c r="BL59">
        <v>20150121</v>
      </c>
      <c r="BM59">
        <v>12.15</v>
      </c>
      <c r="BN59" t="s">
        <v>119</v>
      </c>
      <c r="BO59" t="s">
        <v>119</v>
      </c>
      <c r="BP59">
        <v>196.51</v>
      </c>
      <c r="BQ59">
        <v>141.58000000000001</v>
      </c>
      <c r="BR59">
        <v>24.12</v>
      </c>
      <c r="BS59">
        <v>15.68</v>
      </c>
      <c r="BT59">
        <v>35.83</v>
      </c>
      <c r="BU59">
        <v>2.68</v>
      </c>
      <c r="BV59">
        <v>7.91</v>
      </c>
      <c r="BW59">
        <v>28.13</v>
      </c>
      <c r="BX59">
        <v>13.42</v>
      </c>
      <c r="BY59">
        <v>0</v>
      </c>
      <c r="BZ59">
        <v>6.62</v>
      </c>
      <c r="CA59">
        <v>1.49</v>
      </c>
      <c r="CB59">
        <v>22.08</v>
      </c>
      <c r="CC59">
        <v>24.25</v>
      </c>
      <c r="CD59">
        <v>4.8099999999999996</v>
      </c>
      <c r="CE59">
        <v>5.29</v>
      </c>
      <c r="CF59">
        <v>0.12</v>
      </c>
      <c r="CG59">
        <v>5.26</v>
      </c>
      <c r="CH59">
        <v>4.41</v>
      </c>
      <c r="CI59">
        <v>3.58</v>
      </c>
      <c r="CJ59">
        <v>3.12</v>
      </c>
      <c r="CK59">
        <v>108.36</v>
      </c>
      <c r="CL59">
        <v>5.33</v>
      </c>
      <c r="CM59">
        <v>2.86</v>
      </c>
      <c r="CN59">
        <v>158748</v>
      </c>
      <c r="CO59">
        <v>4747</v>
      </c>
      <c r="CP59" t="s">
        <v>1827</v>
      </c>
      <c r="CQ59">
        <v>-44.31</v>
      </c>
      <c r="CR59">
        <v>7.83</v>
      </c>
      <c r="CS59">
        <v>3.24</v>
      </c>
      <c r="CT59">
        <v>87.38</v>
      </c>
      <c r="CU59">
        <v>19.21</v>
      </c>
      <c r="CV59">
        <v>0</v>
      </c>
      <c r="CW59" t="s">
        <v>1828</v>
      </c>
      <c r="CX59">
        <v>11.84</v>
      </c>
      <c r="CY59">
        <v>1.82</v>
      </c>
      <c r="CZ59">
        <v>8.92</v>
      </c>
      <c r="DA59">
        <v>0.44</v>
      </c>
      <c r="DB59">
        <v>72.040000000000006</v>
      </c>
      <c r="DC59" t="s">
        <v>896</v>
      </c>
      <c r="DD59">
        <v>80.180000000000007</v>
      </c>
      <c r="DE59">
        <v>21.83</v>
      </c>
      <c r="DF59">
        <v>18.170000000000002</v>
      </c>
      <c r="DG59">
        <v>3.51</v>
      </c>
      <c r="DH59">
        <v>1745</v>
      </c>
      <c r="DI59">
        <v>300418</v>
      </c>
      <c r="DJ59" t="s">
        <v>119</v>
      </c>
      <c r="DK59" t="s">
        <v>119</v>
      </c>
      <c r="DL59" t="s">
        <v>119</v>
      </c>
    </row>
    <row r="60" spans="1:116">
      <c r="A60" t="str">
        <f>"300454"</f>
        <v>300454</v>
      </c>
      <c r="B60" t="s">
        <v>1829</v>
      </c>
      <c r="C60">
        <v>1.0900000000000001</v>
      </c>
      <c r="D60">
        <v>93.31</v>
      </c>
      <c r="E60">
        <v>1.01</v>
      </c>
      <c r="F60">
        <v>93.31</v>
      </c>
      <c r="G60">
        <v>93.41</v>
      </c>
      <c r="H60">
        <v>18995</v>
      </c>
      <c r="I60">
        <v>264</v>
      </c>
      <c r="J60">
        <v>-0.24</v>
      </c>
      <c r="K60">
        <v>0.7</v>
      </c>
      <c r="L60">
        <v>92.1</v>
      </c>
      <c r="M60">
        <v>93.98</v>
      </c>
      <c r="N60">
        <v>92.02</v>
      </c>
      <c r="O60">
        <v>92.3</v>
      </c>
      <c r="P60" t="s">
        <v>119</v>
      </c>
      <c r="Q60">
        <v>17668.98</v>
      </c>
      <c r="R60">
        <v>1.06</v>
      </c>
      <c r="S60" t="s">
        <v>1724</v>
      </c>
      <c r="T60" t="s">
        <v>118</v>
      </c>
      <c r="U60">
        <v>2.12</v>
      </c>
      <c r="V60">
        <v>93.02</v>
      </c>
      <c r="W60">
        <v>8216</v>
      </c>
      <c r="X60">
        <v>10779</v>
      </c>
      <c r="Y60">
        <v>0.76</v>
      </c>
      <c r="Z60">
        <v>4</v>
      </c>
      <c r="AA60">
        <v>1</v>
      </c>
      <c r="AB60" t="s">
        <v>119</v>
      </c>
      <c r="AC60">
        <v>58.94</v>
      </c>
      <c r="AD60">
        <v>0</v>
      </c>
      <c r="AE60" t="s">
        <v>119</v>
      </c>
      <c r="AF60" t="s">
        <v>119</v>
      </c>
      <c r="AG60">
        <v>2.73</v>
      </c>
      <c r="AH60" t="s">
        <v>1830</v>
      </c>
      <c r="AI60" t="s">
        <v>1831</v>
      </c>
      <c r="AJ60">
        <v>1.04</v>
      </c>
      <c r="AK60">
        <v>2509</v>
      </c>
      <c r="AL60">
        <v>8</v>
      </c>
      <c r="AM60">
        <v>2.9999999999999997E-4</v>
      </c>
      <c r="AN60">
        <v>1</v>
      </c>
      <c r="AO60">
        <v>-0.42</v>
      </c>
      <c r="AP60">
        <v>0.11</v>
      </c>
      <c r="AQ60">
        <v>-14.45</v>
      </c>
      <c r="AR60">
        <v>-15.98</v>
      </c>
      <c r="AS60">
        <v>-17.09</v>
      </c>
      <c r="AT60">
        <v>0</v>
      </c>
      <c r="AU60">
        <v>0.84</v>
      </c>
      <c r="AV60" t="s">
        <v>1832</v>
      </c>
      <c r="AW60">
        <v>116.52</v>
      </c>
      <c r="AX60">
        <v>198.17</v>
      </c>
      <c r="AY60">
        <v>1.27</v>
      </c>
      <c r="AZ60" t="s">
        <v>256</v>
      </c>
      <c r="BA60">
        <v>7</v>
      </c>
      <c r="BB60">
        <v>9</v>
      </c>
      <c r="BC60">
        <v>1</v>
      </c>
      <c r="BD60">
        <v>-0.22</v>
      </c>
      <c r="BE60">
        <v>1.82</v>
      </c>
      <c r="BF60">
        <v>-0.3</v>
      </c>
      <c r="BG60">
        <v>0.78</v>
      </c>
      <c r="BH60">
        <v>1.31</v>
      </c>
      <c r="BI60">
        <v>-0.71</v>
      </c>
      <c r="BJ60">
        <v>1.4</v>
      </c>
      <c r="BK60">
        <v>20230831</v>
      </c>
      <c r="BL60">
        <v>20180516</v>
      </c>
      <c r="BM60">
        <v>4.17</v>
      </c>
      <c r="BN60" t="s">
        <v>119</v>
      </c>
      <c r="BO60" t="s">
        <v>119</v>
      </c>
      <c r="BP60">
        <v>119.6</v>
      </c>
      <c r="BQ60">
        <v>76.55</v>
      </c>
      <c r="BR60">
        <v>0.01</v>
      </c>
      <c r="BS60">
        <v>35.979999999999997</v>
      </c>
      <c r="BT60">
        <v>42.94</v>
      </c>
      <c r="BU60">
        <v>3.29</v>
      </c>
      <c r="BV60">
        <v>2.71</v>
      </c>
      <c r="BW60">
        <v>37.53</v>
      </c>
      <c r="BX60">
        <v>8.48</v>
      </c>
      <c r="BY60">
        <v>2.94</v>
      </c>
      <c r="BZ60">
        <v>5.52</v>
      </c>
      <c r="CA60">
        <v>11.62</v>
      </c>
      <c r="CB60">
        <v>48.5</v>
      </c>
      <c r="CC60">
        <v>29.34</v>
      </c>
      <c r="CD60">
        <v>10.42</v>
      </c>
      <c r="CE60">
        <v>-5.7</v>
      </c>
      <c r="CF60">
        <v>0.21</v>
      </c>
      <c r="CG60">
        <v>-5.68</v>
      </c>
      <c r="CH60">
        <v>-5.54</v>
      </c>
      <c r="CI60">
        <v>-5.54</v>
      </c>
      <c r="CJ60">
        <v>-5.88</v>
      </c>
      <c r="CK60">
        <v>21.7</v>
      </c>
      <c r="CL60">
        <v>-2.87</v>
      </c>
      <c r="CM60">
        <v>-5.94</v>
      </c>
      <c r="CN60">
        <v>22332</v>
      </c>
      <c r="CO60">
        <v>10091</v>
      </c>
      <c r="CP60" t="s">
        <v>1833</v>
      </c>
      <c r="CQ60">
        <v>19.73</v>
      </c>
      <c r="CR60">
        <v>4.22</v>
      </c>
      <c r="CS60">
        <v>5.08</v>
      </c>
      <c r="CT60">
        <v>-135.38999999999999</v>
      </c>
      <c r="CU60">
        <v>13.26</v>
      </c>
      <c r="CV60">
        <v>0</v>
      </c>
      <c r="CW60" t="s">
        <v>1834</v>
      </c>
      <c r="CX60">
        <v>18.36</v>
      </c>
      <c r="CY60">
        <v>11.63</v>
      </c>
      <c r="CZ60">
        <v>5.21</v>
      </c>
      <c r="DA60">
        <v>-0.69</v>
      </c>
      <c r="DB60">
        <v>64.010000000000005</v>
      </c>
      <c r="DC60" t="s">
        <v>1835</v>
      </c>
      <c r="DD60">
        <v>64.48</v>
      </c>
      <c r="DE60">
        <v>-19.420000000000002</v>
      </c>
      <c r="DF60">
        <v>-18.87</v>
      </c>
      <c r="DG60">
        <v>11.38</v>
      </c>
      <c r="DH60">
        <v>9156</v>
      </c>
      <c r="DI60">
        <v>300454</v>
      </c>
      <c r="DJ60" t="s">
        <v>119</v>
      </c>
      <c r="DK60" t="s">
        <v>119</v>
      </c>
      <c r="DL60" t="s">
        <v>119</v>
      </c>
    </row>
    <row r="61" spans="1:116">
      <c r="A61" t="str">
        <f>"300459"</f>
        <v>300459</v>
      </c>
      <c r="B61" t="s">
        <v>1836</v>
      </c>
      <c r="C61">
        <v>2.95</v>
      </c>
      <c r="D61">
        <v>5.23</v>
      </c>
      <c r="E61">
        <v>0.15</v>
      </c>
      <c r="F61">
        <v>5.22</v>
      </c>
      <c r="G61">
        <v>5.23</v>
      </c>
      <c r="H61">
        <v>1633208</v>
      </c>
      <c r="I61">
        <v>19677</v>
      </c>
      <c r="J61">
        <v>-0.18</v>
      </c>
      <c r="K61">
        <v>5.34</v>
      </c>
      <c r="L61">
        <v>5.1100000000000003</v>
      </c>
      <c r="M61">
        <v>5.28</v>
      </c>
      <c r="N61">
        <v>5.0999999999999996</v>
      </c>
      <c r="O61">
        <v>5.08</v>
      </c>
      <c r="P61">
        <v>49.22</v>
      </c>
      <c r="Q61">
        <v>84914.8</v>
      </c>
      <c r="R61">
        <v>1.57</v>
      </c>
      <c r="S61" t="s">
        <v>1568</v>
      </c>
      <c r="T61" t="s">
        <v>324</v>
      </c>
      <c r="U61">
        <v>3.54</v>
      </c>
      <c r="V61">
        <v>5.2</v>
      </c>
      <c r="W61">
        <v>685767</v>
      </c>
      <c r="X61">
        <v>947441</v>
      </c>
      <c r="Y61">
        <v>0.72</v>
      </c>
      <c r="Z61">
        <v>9668</v>
      </c>
      <c r="AA61">
        <v>1059</v>
      </c>
      <c r="AB61" t="s">
        <v>119</v>
      </c>
      <c r="AC61">
        <v>132.44999999999999</v>
      </c>
      <c r="AD61">
        <v>0.01</v>
      </c>
      <c r="AE61" t="s">
        <v>119</v>
      </c>
      <c r="AF61" t="s">
        <v>119</v>
      </c>
      <c r="AG61">
        <v>30.61</v>
      </c>
      <c r="AH61" t="s">
        <v>1837</v>
      </c>
      <c r="AI61" t="s">
        <v>1838</v>
      </c>
      <c r="AJ61">
        <v>2.9</v>
      </c>
      <c r="AK61">
        <v>4432</v>
      </c>
      <c r="AL61">
        <v>369</v>
      </c>
      <c r="AM61">
        <v>1.1999999999999999E-3</v>
      </c>
      <c r="AN61">
        <v>1</v>
      </c>
      <c r="AO61">
        <v>0</v>
      </c>
      <c r="AP61">
        <v>4.5999999999999996</v>
      </c>
      <c r="AQ61">
        <v>-4.04</v>
      </c>
      <c r="AR61">
        <v>-19.79</v>
      </c>
      <c r="AS61">
        <v>66.03</v>
      </c>
      <c r="AT61">
        <v>1</v>
      </c>
      <c r="AU61">
        <v>6.07</v>
      </c>
      <c r="AV61" t="s">
        <v>1839</v>
      </c>
      <c r="AW61">
        <v>53.19</v>
      </c>
      <c r="AX61">
        <v>40.590000000000003</v>
      </c>
      <c r="AY61">
        <v>1.67</v>
      </c>
      <c r="AZ61" t="s">
        <v>207</v>
      </c>
      <c r="BA61">
        <v>13</v>
      </c>
      <c r="BB61">
        <v>13</v>
      </c>
      <c r="BC61">
        <v>1</v>
      </c>
      <c r="BD61">
        <v>0.59</v>
      </c>
      <c r="BE61">
        <v>3.94</v>
      </c>
      <c r="BF61">
        <v>0.39</v>
      </c>
      <c r="BG61">
        <v>2.36</v>
      </c>
      <c r="BH61">
        <v>2.35</v>
      </c>
      <c r="BI61">
        <v>-0.95</v>
      </c>
      <c r="BJ61">
        <v>2.5499999999999998</v>
      </c>
      <c r="BK61">
        <v>20230830</v>
      </c>
      <c r="BL61">
        <v>20150515</v>
      </c>
      <c r="BM61">
        <v>35.159999999999997</v>
      </c>
      <c r="BN61" t="s">
        <v>119</v>
      </c>
      <c r="BO61" t="s">
        <v>119</v>
      </c>
      <c r="BP61">
        <v>63.39</v>
      </c>
      <c r="BQ61">
        <v>40.76</v>
      </c>
      <c r="BR61">
        <v>-0.01</v>
      </c>
      <c r="BS61">
        <v>35.71</v>
      </c>
      <c r="BT61">
        <v>12.04</v>
      </c>
      <c r="BU61">
        <v>2.85</v>
      </c>
      <c r="BV61">
        <v>2.66</v>
      </c>
      <c r="BW61">
        <v>16.36</v>
      </c>
      <c r="BX61">
        <v>7.18</v>
      </c>
      <c r="BY61">
        <v>0.05</v>
      </c>
      <c r="BZ61">
        <v>2.0299999999999998</v>
      </c>
      <c r="CA61">
        <v>0.32</v>
      </c>
      <c r="CB61">
        <v>5.2</v>
      </c>
      <c r="CC61">
        <v>6.88</v>
      </c>
      <c r="CD61">
        <v>0.62</v>
      </c>
      <c r="CE61">
        <v>1.98</v>
      </c>
      <c r="CF61">
        <v>0.03</v>
      </c>
      <c r="CG61">
        <v>1.97</v>
      </c>
      <c r="CH61">
        <v>1.86</v>
      </c>
      <c r="CI61">
        <v>1.87</v>
      </c>
      <c r="CJ61">
        <v>1.81</v>
      </c>
      <c r="CK61">
        <v>3.17</v>
      </c>
      <c r="CL61">
        <v>2.16</v>
      </c>
      <c r="CM61">
        <v>0.21</v>
      </c>
      <c r="CN61">
        <v>267307</v>
      </c>
      <c r="CO61">
        <v>10065</v>
      </c>
      <c r="CP61" t="s">
        <v>1840</v>
      </c>
      <c r="CQ61">
        <v>-35.81</v>
      </c>
      <c r="CR61">
        <v>-19.27</v>
      </c>
      <c r="CS61">
        <v>4.51</v>
      </c>
      <c r="CT61">
        <v>84.93</v>
      </c>
      <c r="CU61">
        <v>26.72</v>
      </c>
      <c r="CV61">
        <v>0</v>
      </c>
      <c r="CW61" t="s">
        <v>200</v>
      </c>
      <c r="CX61">
        <v>1.1599999999999999</v>
      </c>
      <c r="CY61">
        <v>0.15</v>
      </c>
      <c r="CZ61">
        <v>0.09</v>
      </c>
      <c r="DA61">
        <v>0.06</v>
      </c>
      <c r="DB61">
        <v>64.3</v>
      </c>
      <c r="DC61" t="s">
        <v>1841</v>
      </c>
      <c r="DD61">
        <v>91</v>
      </c>
      <c r="DE61">
        <v>28.77</v>
      </c>
      <c r="DF61">
        <v>27.03</v>
      </c>
      <c r="DG61">
        <v>0.6</v>
      </c>
      <c r="DH61">
        <v>1067</v>
      </c>
      <c r="DI61">
        <v>300459</v>
      </c>
      <c r="DJ61" t="s">
        <v>119</v>
      </c>
      <c r="DK61" t="s">
        <v>119</v>
      </c>
      <c r="DL61" t="s">
        <v>119</v>
      </c>
    </row>
    <row r="62" spans="1:116">
      <c r="A62" t="str">
        <f>"300465"</f>
        <v>300465</v>
      </c>
      <c r="B62" t="s">
        <v>1842</v>
      </c>
      <c r="C62">
        <v>1.39</v>
      </c>
      <c r="D62">
        <v>10.210000000000001</v>
      </c>
      <c r="E62">
        <v>0.14000000000000001</v>
      </c>
      <c r="F62">
        <v>10.210000000000001</v>
      </c>
      <c r="G62">
        <v>10.220000000000001</v>
      </c>
      <c r="H62">
        <v>100962</v>
      </c>
      <c r="I62">
        <v>2232</v>
      </c>
      <c r="J62">
        <v>0.1</v>
      </c>
      <c r="K62">
        <v>2.2599999999999998</v>
      </c>
      <c r="L62">
        <v>10.1</v>
      </c>
      <c r="M62">
        <v>10.28</v>
      </c>
      <c r="N62">
        <v>10.1</v>
      </c>
      <c r="O62">
        <v>10.07</v>
      </c>
      <c r="P62">
        <v>154.97999999999999</v>
      </c>
      <c r="Q62">
        <v>10295.07</v>
      </c>
      <c r="R62">
        <v>0.82</v>
      </c>
      <c r="S62" t="s">
        <v>686</v>
      </c>
      <c r="T62" t="s">
        <v>291</v>
      </c>
      <c r="U62">
        <v>1.79</v>
      </c>
      <c r="V62">
        <v>10.199999999999999</v>
      </c>
      <c r="W62">
        <v>48742</v>
      </c>
      <c r="X62">
        <v>52220</v>
      </c>
      <c r="Y62">
        <v>0.93</v>
      </c>
      <c r="Z62">
        <v>122</v>
      </c>
      <c r="AA62">
        <v>1412</v>
      </c>
      <c r="AB62" t="s">
        <v>119</v>
      </c>
      <c r="AC62">
        <v>30.81</v>
      </c>
      <c r="AD62">
        <v>0.01</v>
      </c>
      <c r="AE62" t="s">
        <v>119</v>
      </c>
      <c r="AF62" t="s">
        <v>119</v>
      </c>
      <c r="AG62">
        <v>4.47</v>
      </c>
      <c r="AH62" t="s">
        <v>1843</v>
      </c>
      <c r="AI62" t="s">
        <v>1843</v>
      </c>
      <c r="AJ62">
        <v>1.34</v>
      </c>
      <c r="AK62">
        <v>2123</v>
      </c>
      <c r="AL62">
        <v>48</v>
      </c>
      <c r="AM62">
        <v>1.1000000000000001E-3</v>
      </c>
      <c r="AN62">
        <v>1</v>
      </c>
      <c r="AO62">
        <v>-0.59</v>
      </c>
      <c r="AP62">
        <v>1.8</v>
      </c>
      <c r="AQ62">
        <v>-14.27</v>
      </c>
      <c r="AR62">
        <v>2.82</v>
      </c>
      <c r="AS62">
        <v>31.07</v>
      </c>
      <c r="AT62">
        <v>0</v>
      </c>
      <c r="AU62">
        <v>3.28</v>
      </c>
      <c r="AV62" t="s">
        <v>1844</v>
      </c>
      <c r="AW62" t="s">
        <v>119</v>
      </c>
      <c r="AX62" t="s">
        <v>119</v>
      </c>
      <c r="AY62">
        <v>1.28</v>
      </c>
      <c r="AZ62" t="s">
        <v>207</v>
      </c>
      <c r="BA62">
        <v>10</v>
      </c>
      <c r="BB62">
        <v>2</v>
      </c>
      <c r="BC62">
        <v>1</v>
      </c>
      <c r="BD62">
        <v>0.3</v>
      </c>
      <c r="BE62">
        <v>2.09</v>
      </c>
      <c r="BF62">
        <v>0.3</v>
      </c>
      <c r="BG62">
        <v>1.29</v>
      </c>
      <c r="BH62">
        <v>1.0900000000000001</v>
      </c>
      <c r="BI62">
        <v>-0.68</v>
      </c>
      <c r="BJ62">
        <v>1.0900000000000001</v>
      </c>
      <c r="BK62">
        <v>20230824</v>
      </c>
      <c r="BL62">
        <v>20150528</v>
      </c>
      <c r="BM62">
        <v>4.47</v>
      </c>
      <c r="BN62" t="s">
        <v>119</v>
      </c>
      <c r="BO62" t="s">
        <v>119</v>
      </c>
      <c r="BP62">
        <v>13.84</v>
      </c>
      <c r="BQ62">
        <v>6.32</v>
      </c>
      <c r="BR62">
        <v>0.16</v>
      </c>
      <c r="BS62">
        <v>53.19</v>
      </c>
      <c r="BT62">
        <v>12.32</v>
      </c>
      <c r="BU62">
        <v>0.08</v>
      </c>
      <c r="BV62">
        <v>0.01</v>
      </c>
      <c r="BW62">
        <v>7.15</v>
      </c>
      <c r="BX62">
        <v>1.53</v>
      </c>
      <c r="BY62">
        <v>5.99</v>
      </c>
      <c r="BZ62">
        <v>4.04</v>
      </c>
      <c r="CA62">
        <v>1.72</v>
      </c>
      <c r="CB62">
        <v>3.47</v>
      </c>
      <c r="CC62">
        <v>6.05</v>
      </c>
      <c r="CD62">
        <v>4.7</v>
      </c>
      <c r="CE62">
        <v>0.15</v>
      </c>
      <c r="CF62">
        <v>-0.01</v>
      </c>
      <c r="CG62">
        <v>0.15</v>
      </c>
      <c r="CH62">
        <v>0.15</v>
      </c>
      <c r="CI62">
        <v>0.15</v>
      </c>
      <c r="CJ62">
        <v>0.14000000000000001</v>
      </c>
      <c r="CK62">
        <v>-1.85</v>
      </c>
      <c r="CL62">
        <v>-1.52</v>
      </c>
      <c r="CM62">
        <v>-1.29</v>
      </c>
      <c r="CN62">
        <v>48340</v>
      </c>
      <c r="CO62">
        <v>6367</v>
      </c>
      <c r="CP62" t="s">
        <v>1845</v>
      </c>
      <c r="CQ62">
        <v>266.41000000000003</v>
      </c>
      <c r="CR62">
        <v>0.11</v>
      </c>
      <c r="CS62">
        <v>7.22</v>
      </c>
      <c r="CT62">
        <v>-30.03</v>
      </c>
      <c r="CU62">
        <v>7.54</v>
      </c>
      <c r="CV62">
        <v>0</v>
      </c>
      <c r="CW62" t="s">
        <v>167</v>
      </c>
      <c r="CX62">
        <v>1.41</v>
      </c>
      <c r="CY62">
        <v>0.78</v>
      </c>
      <c r="CZ62">
        <v>-0.42</v>
      </c>
      <c r="DA62">
        <v>-0.34</v>
      </c>
      <c r="DB62">
        <v>45.69</v>
      </c>
      <c r="DC62" t="s">
        <v>1228</v>
      </c>
      <c r="DD62">
        <v>22.18</v>
      </c>
      <c r="DE62">
        <v>2.4</v>
      </c>
      <c r="DF62">
        <v>2.52</v>
      </c>
      <c r="DG62">
        <v>0.39</v>
      </c>
      <c r="DH62">
        <v>4483</v>
      </c>
      <c r="DI62">
        <v>300465</v>
      </c>
      <c r="DJ62" t="s">
        <v>119</v>
      </c>
      <c r="DK62" t="s">
        <v>119</v>
      </c>
      <c r="DL62" t="s">
        <v>119</v>
      </c>
    </row>
    <row r="63" spans="1:116">
      <c r="A63" t="str">
        <f>"300479"</f>
        <v>300479</v>
      </c>
      <c r="B63" t="s">
        <v>1846</v>
      </c>
      <c r="C63">
        <v>4.76</v>
      </c>
      <c r="D63">
        <v>20.89</v>
      </c>
      <c r="E63">
        <v>0.95</v>
      </c>
      <c r="F63">
        <v>20.88</v>
      </c>
      <c r="G63">
        <v>20.89</v>
      </c>
      <c r="H63">
        <v>171681</v>
      </c>
      <c r="I63">
        <v>1931</v>
      </c>
      <c r="J63">
        <v>-0.23</v>
      </c>
      <c r="K63">
        <v>8.7100000000000009</v>
      </c>
      <c r="L63">
        <v>20.100000000000001</v>
      </c>
      <c r="M63">
        <v>21.23</v>
      </c>
      <c r="N63">
        <v>20.07</v>
      </c>
      <c r="O63">
        <v>19.940000000000001</v>
      </c>
      <c r="P63" t="s">
        <v>119</v>
      </c>
      <c r="Q63">
        <v>35674.54</v>
      </c>
      <c r="R63">
        <v>0.92</v>
      </c>
      <c r="S63" t="s">
        <v>1847</v>
      </c>
      <c r="T63" t="s">
        <v>137</v>
      </c>
      <c r="U63">
        <v>5.82</v>
      </c>
      <c r="V63">
        <v>20.78</v>
      </c>
      <c r="W63">
        <v>75831</v>
      </c>
      <c r="X63">
        <v>95850</v>
      </c>
      <c r="Y63">
        <v>0.79</v>
      </c>
      <c r="Z63">
        <v>70</v>
      </c>
      <c r="AA63">
        <v>216</v>
      </c>
      <c r="AB63" t="s">
        <v>119</v>
      </c>
      <c r="AC63">
        <v>39.200000000000003</v>
      </c>
      <c r="AD63">
        <v>0.01</v>
      </c>
      <c r="AE63" t="s">
        <v>119</v>
      </c>
      <c r="AF63" t="s">
        <v>119</v>
      </c>
      <c r="AG63">
        <v>1.97</v>
      </c>
      <c r="AH63" t="s">
        <v>1848</v>
      </c>
      <c r="AI63" t="s">
        <v>1848</v>
      </c>
      <c r="AJ63">
        <v>4.71</v>
      </c>
      <c r="AK63">
        <v>3183</v>
      </c>
      <c r="AL63">
        <v>54</v>
      </c>
      <c r="AM63">
        <v>2.7000000000000001E-3</v>
      </c>
      <c r="AN63">
        <v>1</v>
      </c>
      <c r="AO63">
        <v>-2.68</v>
      </c>
      <c r="AP63">
        <v>-0.28999999999999998</v>
      </c>
      <c r="AQ63">
        <v>14.28</v>
      </c>
      <c r="AR63">
        <v>3.06</v>
      </c>
      <c r="AS63">
        <v>22.24</v>
      </c>
      <c r="AT63">
        <v>1</v>
      </c>
      <c r="AU63">
        <v>11.91</v>
      </c>
      <c r="AV63" t="s">
        <v>1849</v>
      </c>
      <c r="AW63" t="s">
        <v>119</v>
      </c>
      <c r="AX63" t="s">
        <v>119</v>
      </c>
      <c r="AY63">
        <v>1.0900000000000001</v>
      </c>
      <c r="AZ63" t="s">
        <v>207</v>
      </c>
      <c r="BA63">
        <v>2</v>
      </c>
      <c r="BB63">
        <v>9</v>
      </c>
      <c r="BC63">
        <v>1</v>
      </c>
      <c r="BD63">
        <v>0.8</v>
      </c>
      <c r="BE63">
        <v>6.47</v>
      </c>
      <c r="BF63">
        <v>0.65</v>
      </c>
      <c r="BG63">
        <v>4.21</v>
      </c>
      <c r="BH63">
        <v>3.93</v>
      </c>
      <c r="BI63">
        <v>-1.6</v>
      </c>
      <c r="BJ63">
        <v>4.09</v>
      </c>
      <c r="BK63">
        <v>20230817</v>
      </c>
      <c r="BL63">
        <v>20150612</v>
      </c>
      <c r="BM63">
        <v>1.97</v>
      </c>
      <c r="BN63" t="s">
        <v>119</v>
      </c>
      <c r="BO63" t="s">
        <v>119</v>
      </c>
      <c r="BP63">
        <v>8.41</v>
      </c>
      <c r="BQ63">
        <v>6.08</v>
      </c>
      <c r="BR63">
        <v>0.2</v>
      </c>
      <c r="BS63">
        <v>25.32</v>
      </c>
      <c r="BT63">
        <v>6.47</v>
      </c>
      <c r="BU63">
        <v>0.71</v>
      </c>
      <c r="BV63">
        <v>0.39</v>
      </c>
      <c r="BW63">
        <v>1.83</v>
      </c>
      <c r="BX63">
        <v>2.65</v>
      </c>
      <c r="BY63">
        <v>1.6</v>
      </c>
      <c r="BZ63">
        <v>1.84</v>
      </c>
      <c r="CA63">
        <v>0.09</v>
      </c>
      <c r="CB63">
        <v>5.3</v>
      </c>
      <c r="CC63">
        <v>1.52</v>
      </c>
      <c r="CD63">
        <v>0.98</v>
      </c>
      <c r="CE63">
        <v>-0.25</v>
      </c>
      <c r="CF63">
        <v>0</v>
      </c>
      <c r="CG63">
        <v>-0.25</v>
      </c>
      <c r="CH63">
        <v>-0.24</v>
      </c>
      <c r="CI63">
        <v>-0.22</v>
      </c>
      <c r="CJ63">
        <v>-0.28000000000000003</v>
      </c>
      <c r="CK63">
        <v>-1.4</v>
      </c>
      <c r="CL63">
        <v>-0.46</v>
      </c>
      <c r="CM63">
        <v>-0.64</v>
      </c>
      <c r="CN63">
        <v>34348</v>
      </c>
      <c r="CO63">
        <v>4198</v>
      </c>
      <c r="CP63" t="s">
        <v>1850</v>
      </c>
      <c r="CQ63">
        <v>-96.87</v>
      </c>
      <c r="CR63">
        <v>-12.7</v>
      </c>
      <c r="CS63">
        <v>6.77</v>
      </c>
      <c r="CT63">
        <v>-88.91</v>
      </c>
      <c r="CU63">
        <v>27.15</v>
      </c>
      <c r="CV63">
        <v>0</v>
      </c>
      <c r="CW63" t="s">
        <v>669</v>
      </c>
      <c r="CX63">
        <v>3.08</v>
      </c>
      <c r="CY63">
        <v>2.69</v>
      </c>
      <c r="CZ63">
        <v>-0.71</v>
      </c>
      <c r="DA63">
        <v>-0.23</v>
      </c>
      <c r="DB63">
        <v>72.27</v>
      </c>
      <c r="DC63" t="s">
        <v>1851</v>
      </c>
      <c r="DD63">
        <v>35.21</v>
      </c>
      <c r="DE63">
        <v>-16.55</v>
      </c>
      <c r="DF63">
        <v>-15.84</v>
      </c>
      <c r="DG63">
        <v>0.33</v>
      </c>
      <c r="DH63">
        <v>611</v>
      </c>
      <c r="DI63">
        <v>300479</v>
      </c>
      <c r="DJ63" t="s">
        <v>119</v>
      </c>
      <c r="DK63" t="s">
        <v>119</v>
      </c>
      <c r="DL63" t="s">
        <v>119</v>
      </c>
    </row>
    <row r="64" spans="1:116">
      <c r="A64" t="str">
        <f>"300496"</f>
        <v>300496</v>
      </c>
      <c r="B64" t="s">
        <v>1852</v>
      </c>
      <c r="C64">
        <v>1</v>
      </c>
      <c r="D64">
        <v>76.569999999999993</v>
      </c>
      <c r="E64">
        <v>0.76</v>
      </c>
      <c r="F64">
        <v>76.56</v>
      </c>
      <c r="G64">
        <v>76.569999999999993</v>
      </c>
      <c r="H64">
        <v>40822</v>
      </c>
      <c r="I64">
        <v>699</v>
      </c>
      <c r="J64">
        <v>-0.15</v>
      </c>
      <c r="K64">
        <v>1.1100000000000001</v>
      </c>
      <c r="L64">
        <v>76.099999999999994</v>
      </c>
      <c r="M64">
        <v>77.28</v>
      </c>
      <c r="N64">
        <v>75.849999999999994</v>
      </c>
      <c r="O64">
        <v>75.81</v>
      </c>
      <c r="P64">
        <v>45.32</v>
      </c>
      <c r="Q64">
        <v>31247.53</v>
      </c>
      <c r="R64">
        <v>0.9</v>
      </c>
      <c r="S64" t="s">
        <v>686</v>
      </c>
      <c r="T64" t="s">
        <v>291</v>
      </c>
      <c r="U64">
        <v>1.89</v>
      </c>
      <c r="V64">
        <v>76.55</v>
      </c>
      <c r="W64">
        <v>19579</v>
      </c>
      <c r="X64">
        <v>21243</v>
      </c>
      <c r="Y64">
        <v>0.92</v>
      </c>
      <c r="Z64">
        <v>27</v>
      </c>
      <c r="AA64">
        <v>97</v>
      </c>
      <c r="AB64" t="s">
        <v>119</v>
      </c>
      <c r="AC64">
        <v>57.08</v>
      </c>
      <c r="AD64">
        <v>0</v>
      </c>
      <c r="AE64" t="s">
        <v>119</v>
      </c>
      <c r="AF64" t="s">
        <v>119</v>
      </c>
      <c r="AG64">
        <v>3.66</v>
      </c>
      <c r="AH64" t="s">
        <v>1853</v>
      </c>
      <c r="AI64" t="s">
        <v>1854</v>
      </c>
      <c r="AJ64">
        <v>0.95</v>
      </c>
      <c r="AK64">
        <v>3297</v>
      </c>
      <c r="AL64">
        <v>12</v>
      </c>
      <c r="AM64">
        <v>2.9999999999999997E-4</v>
      </c>
      <c r="AN64">
        <v>1</v>
      </c>
      <c r="AO64">
        <v>-0.62</v>
      </c>
      <c r="AP64">
        <v>-0.18</v>
      </c>
      <c r="AQ64">
        <v>-4.37</v>
      </c>
      <c r="AR64">
        <v>-27.54</v>
      </c>
      <c r="AS64">
        <v>-23.4</v>
      </c>
      <c r="AT64">
        <v>0</v>
      </c>
      <c r="AU64">
        <v>1.22</v>
      </c>
      <c r="AV64" t="s">
        <v>1855</v>
      </c>
      <c r="AW64">
        <v>45.57</v>
      </c>
      <c r="AX64">
        <v>45.29</v>
      </c>
      <c r="AY64">
        <v>1.47</v>
      </c>
      <c r="AZ64" t="s">
        <v>122</v>
      </c>
      <c r="BA64">
        <v>13</v>
      </c>
      <c r="BB64">
        <v>13</v>
      </c>
      <c r="BC64">
        <v>9</v>
      </c>
      <c r="BD64">
        <v>0.38</v>
      </c>
      <c r="BE64">
        <v>1.94</v>
      </c>
      <c r="BF64">
        <v>0.05</v>
      </c>
      <c r="BG64">
        <v>0.98</v>
      </c>
      <c r="BH64">
        <v>0.62</v>
      </c>
      <c r="BI64">
        <v>-0.92</v>
      </c>
      <c r="BJ64">
        <v>0.95</v>
      </c>
      <c r="BK64">
        <v>20230921</v>
      </c>
      <c r="BL64">
        <v>20151210</v>
      </c>
      <c r="BM64">
        <v>4.59</v>
      </c>
      <c r="BN64" t="s">
        <v>119</v>
      </c>
      <c r="BO64" t="s">
        <v>119</v>
      </c>
      <c r="BP64">
        <v>111</v>
      </c>
      <c r="BQ64">
        <v>93.91</v>
      </c>
      <c r="BR64">
        <v>1.98</v>
      </c>
      <c r="BS64">
        <v>13.61</v>
      </c>
      <c r="BT64">
        <v>76.69</v>
      </c>
      <c r="BU64">
        <v>4.3600000000000003</v>
      </c>
      <c r="BV64">
        <v>7.5</v>
      </c>
      <c r="BW64">
        <v>13.06</v>
      </c>
      <c r="BX64">
        <v>46.52</v>
      </c>
      <c r="BY64">
        <v>10.82</v>
      </c>
      <c r="BZ64">
        <v>17.13</v>
      </c>
      <c r="CA64">
        <v>6.21</v>
      </c>
      <c r="CB64">
        <v>58.83</v>
      </c>
      <c r="CC64">
        <v>24.85</v>
      </c>
      <c r="CD64">
        <v>14.59</v>
      </c>
      <c r="CE64">
        <v>3.52</v>
      </c>
      <c r="CF64">
        <v>0.14000000000000001</v>
      </c>
      <c r="CG64">
        <v>3.49</v>
      </c>
      <c r="CH64">
        <v>3.34</v>
      </c>
      <c r="CI64">
        <v>3.88</v>
      </c>
      <c r="CJ64">
        <v>3.56</v>
      </c>
      <c r="CK64">
        <v>24.64</v>
      </c>
      <c r="CL64">
        <v>4.1399999999999997</v>
      </c>
      <c r="CM64">
        <v>-0.25</v>
      </c>
      <c r="CN64">
        <v>55005</v>
      </c>
      <c r="CO64">
        <v>6105</v>
      </c>
      <c r="CP64" t="s">
        <v>1856</v>
      </c>
      <c r="CQ64">
        <v>-1.21</v>
      </c>
      <c r="CR64">
        <v>0.32</v>
      </c>
      <c r="CS64">
        <v>3.74</v>
      </c>
      <c r="CT64">
        <v>85.01</v>
      </c>
      <c r="CU64">
        <v>14.15</v>
      </c>
      <c r="CV64">
        <v>0.44</v>
      </c>
      <c r="CW64" t="s">
        <v>974</v>
      </c>
      <c r="CX64">
        <v>20.49</v>
      </c>
      <c r="CY64">
        <v>12.81</v>
      </c>
      <c r="CZ64">
        <v>5.36</v>
      </c>
      <c r="DA64">
        <v>0.9</v>
      </c>
      <c r="DB64">
        <v>84.6</v>
      </c>
      <c r="DC64" t="s">
        <v>1857</v>
      </c>
      <c r="DD64">
        <v>41.29</v>
      </c>
      <c r="DE64">
        <v>14.17</v>
      </c>
      <c r="DF64">
        <v>13.43</v>
      </c>
      <c r="DG64">
        <v>4.43</v>
      </c>
      <c r="DH64">
        <v>13232</v>
      </c>
      <c r="DI64">
        <v>300496</v>
      </c>
      <c r="DJ64" t="s">
        <v>119</v>
      </c>
      <c r="DK64" t="s">
        <v>119</v>
      </c>
      <c r="DL64" t="s">
        <v>119</v>
      </c>
    </row>
    <row r="65" spans="1:116">
      <c r="A65" t="str">
        <f>"300520"</f>
        <v>300520</v>
      </c>
      <c r="B65" t="s">
        <v>1858</v>
      </c>
      <c r="C65">
        <v>1.9</v>
      </c>
      <c r="D65">
        <v>20.36</v>
      </c>
      <c r="E65">
        <v>0.38</v>
      </c>
      <c r="F65">
        <v>20.350000000000001</v>
      </c>
      <c r="G65">
        <v>20.36</v>
      </c>
      <c r="H65">
        <v>45578</v>
      </c>
      <c r="I65">
        <v>618</v>
      </c>
      <c r="J65">
        <v>0</v>
      </c>
      <c r="K65">
        <v>1.96</v>
      </c>
      <c r="L65">
        <v>20.05</v>
      </c>
      <c r="M65">
        <v>20.440000000000001</v>
      </c>
      <c r="N65">
        <v>20.010000000000002</v>
      </c>
      <c r="O65">
        <v>19.98</v>
      </c>
      <c r="P65">
        <v>53.9</v>
      </c>
      <c r="Q65">
        <v>9255.3799999999992</v>
      </c>
      <c r="R65">
        <v>0.81</v>
      </c>
      <c r="S65" t="s">
        <v>686</v>
      </c>
      <c r="T65" t="s">
        <v>332</v>
      </c>
      <c r="U65">
        <v>2.15</v>
      </c>
      <c r="V65">
        <v>20.309999999999999</v>
      </c>
      <c r="W65">
        <v>22014</v>
      </c>
      <c r="X65">
        <v>23564</v>
      </c>
      <c r="Y65">
        <v>0.93</v>
      </c>
      <c r="Z65">
        <v>122</v>
      </c>
      <c r="AA65">
        <v>27</v>
      </c>
      <c r="AB65" t="s">
        <v>119</v>
      </c>
      <c r="AC65">
        <v>35.49</v>
      </c>
      <c r="AD65">
        <v>0.01</v>
      </c>
      <c r="AE65" t="s">
        <v>119</v>
      </c>
      <c r="AF65" t="s">
        <v>119</v>
      </c>
      <c r="AG65">
        <v>2.33</v>
      </c>
      <c r="AH65" t="s">
        <v>1859</v>
      </c>
      <c r="AI65" t="s">
        <v>1860</v>
      </c>
      <c r="AJ65">
        <v>1.85</v>
      </c>
      <c r="AK65">
        <v>2328</v>
      </c>
      <c r="AL65">
        <v>20</v>
      </c>
      <c r="AM65">
        <v>8.0000000000000004E-4</v>
      </c>
      <c r="AN65">
        <v>1</v>
      </c>
      <c r="AO65">
        <v>-1.43</v>
      </c>
      <c r="AP65">
        <v>1.1000000000000001</v>
      </c>
      <c r="AQ65">
        <v>0.25</v>
      </c>
      <c r="AR65">
        <v>-11.87</v>
      </c>
      <c r="AS65">
        <v>28.38</v>
      </c>
      <c r="AT65">
        <v>1</v>
      </c>
      <c r="AU65">
        <v>2.62</v>
      </c>
      <c r="AV65" t="s">
        <v>1861</v>
      </c>
      <c r="AW65" t="s">
        <v>119</v>
      </c>
      <c r="AX65" t="s">
        <v>119</v>
      </c>
      <c r="AY65">
        <v>1.51</v>
      </c>
      <c r="AZ65" t="s">
        <v>207</v>
      </c>
      <c r="BA65">
        <v>11</v>
      </c>
      <c r="BB65">
        <v>13</v>
      </c>
      <c r="BC65">
        <v>1</v>
      </c>
      <c r="BD65">
        <v>0.35</v>
      </c>
      <c r="BE65">
        <v>2.2999999999999998</v>
      </c>
      <c r="BF65">
        <v>0.15</v>
      </c>
      <c r="BG65">
        <v>1.65</v>
      </c>
      <c r="BH65">
        <v>1.55</v>
      </c>
      <c r="BI65">
        <v>-0.39</v>
      </c>
      <c r="BJ65">
        <v>1.75</v>
      </c>
      <c r="BK65">
        <v>20230831</v>
      </c>
      <c r="BL65">
        <v>20160708</v>
      </c>
      <c r="BM65">
        <v>2.4700000000000002</v>
      </c>
      <c r="BN65" t="s">
        <v>119</v>
      </c>
      <c r="BO65" t="s">
        <v>119</v>
      </c>
      <c r="BP65">
        <v>41.74</v>
      </c>
      <c r="BQ65">
        <v>15.09</v>
      </c>
      <c r="BR65">
        <v>1.72</v>
      </c>
      <c r="BS65">
        <v>59.73</v>
      </c>
      <c r="BT65">
        <v>23.74</v>
      </c>
      <c r="BU65">
        <v>3.51</v>
      </c>
      <c r="BV65">
        <v>0.69</v>
      </c>
      <c r="BW65">
        <v>22.1</v>
      </c>
      <c r="BX65">
        <v>7.29</v>
      </c>
      <c r="BY65">
        <v>3.18</v>
      </c>
      <c r="BZ65">
        <v>10.16</v>
      </c>
      <c r="CA65">
        <v>1.68</v>
      </c>
      <c r="CB65">
        <v>9.1</v>
      </c>
      <c r="CC65">
        <v>11.17</v>
      </c>
      <c r="CD65">
        <v>8.44</v>
      </c>
      <c r="CE65">
        <v>0.5</v>
      </c>
      <c r="CF65">
        <v>0.14000000000000001</v>
      </c>
      <c r="CG65">
        <v>0.5</v>
      </c>
      <c r="CH65">
        <v>0.52</v>
      </c>
      <c r="CI65">
        <v>0.47</v>
      </c>
      <c r="CJ65">
        <v>0.04</v>
      </c>
      <c r="CK65">
        <v>2.11</v>
      </c>
      <c r="CL65">
        <v>-1.59</v>
      </c>
      <c r="CM65">
        <v>-0.62</v>
      </c>
      <c r="CN65">
        <v>38246</v>
      </c>
      <c r="CO65">
        <v>4541</v>
      </c>
      <c r="CP65" t="s">
        <v>1862</v>
      </c>
      <c r="CQ65">
        <v>-24.93</v>
      </c>
      <c r="CR65">
        <v>37.47</v>
      </c>
      <c r="CS65">
        <v>3.34</v>
      </c>
      <c r="CT65">
        <v>-31.73</v>
      </c>
      <c r="CU65">
        <v>4.51</v>
      </c>
      <c r="CV65">
        <v>0</v>
      </c>
      <c r="CW65" t="s">
        <v>381</v>
      </c>
      <c r="CX65">
        <v>6.1</v>
      </c>
      <c r="CY65">
        <v>3.68</v>
      </c>
      <c r="CZ65">
        <v>0.85</v>
      </c>
      <c r="DA65">
        <v>-0.64</v>
      </c>
      <c r="DB65">
        <v>36.15</v>
      </c>
      <c r="DC65" t="s">
        <v>1863</v>
      </c>
      <c r="DD65">
        <v>24.45</v>
      </c>
      <c r="DE65">
        <v>4.51</v>
      </c>
      <c r="DF65">
        <v>4.6399999999999997</v>
      </c>
      <c r="DG65">
        <v>1.28</v>
      </c>
      <c r="DH65">
        <v>4703</v>
      </c>
      <c r="DI65">
        <v>300520</v>
      </c>
      <c r="DJ65" t="s">
        <v>119</v>
      </c>
      <c r="DK65" t="s">
        <v>119</v>
      </c>
      <c r="DL65" t="s">
        <v>119</v>
      </c>
    </row>
    <row r="66" spans="1:116">
      <c r="A66" t="str">
        <f>"300523"</f>
        <v>300523</v>
      </c>
      <c r="B66" t="s">
        <v>1864</v>
      </c>
      <c r="C66">
        <v>0.5</v>
      </c>
      <c r="D66">
        <v>22.1</v>
      </c>
      <c r="E66">
        <v>0.11</v>
      </c>
      <c r="F66">
        <v>22.1</v>
      </c>
      <c r="G66">
        <v>22.11</v>
      </c>
      <c r="H66">
        <v>13739</v>
      </c>
      <c r="I66">
        <v>327</v>
      </c>
      <c r="J66">
        <v>-0.04</v>
      </c>
      <c r="K66">
        <v>0.59</v>
      </c>
      <c r="L66">
        <v>22.01</v>
      </c>
      <c r="M66">
        <v>22.16</v>
      </c>
      <c r="N66">
        <v>21.88</v>
      </c>
      <c r="O66">
        <v>21.99</v>
      </c>
      <c r="P66">
        <v>73.319999999999993</v>
      </c>
      <c r="Q66">
        <v>3030.26</v>
      </c>
      <c r="R66">
        <v>0.62</v>
      </c>
      <c r="S66" t="s">
        <v>686</v>
      </c>
      <c r="T66" t="s">
        <v>291</v>
      </c>
      <c r="U66">
        <v>1.27</v>
      </c>
      <c r="V66">
        <v>22.06</v>
      </c>
      <c r="W66">
        <v>7262</v>
      </c>
      <c r="X66">
        <v>6477</v>
      </c>
      <c r="Y66">
        <v>1.1200000000000001</v>
      </c>
      <c r="Z66">
        <v>64</v>
      </c>
      <c r="AA66">
        <v>124</v>
      </c>
      <c r="AB66" t="s">
        <v>119</v>
      </c>
      <c r="AC66">
        <v>22.67</v>
      </c>
      <c r="AD66">
        <v>0.01</v>
      </c>
      <c r="AE66" t="s">
        <v>119</v>
      </c>
      <c r="AF66" t="s">
        <v>119</v>
      </c>
      <c r="AG66">
        <v>2.3199999999999998</v>
      </c>
      <c r="AH66" t="s">
        <v>1865</v>
      </c>
      <c r="AI66" t="s">
        <v>1866</v>
      </c>
      <c r="AJ66">
        <v>0.45</v>
      </c>
      <c r="AK66">
        <v>995</v>
      </c>
      <c r="AL66">
        <v>14</v>
      </c>
      <c r="AM66">
        <v>5.9999999999999995E-4</v>
      </c>
      <c r="AN66">
        <v>1</v>
      </c>
      <c r="AO66">
        <v>-0.63</v>
      </c>
      <c r="AP66">
        <v>1.06</v>
      </c>
      <c r="AQ66">
        <v>-4.53</v>
      </c>
      <c r="AR66">
        <v>-6.72</v>
      </c>
      <c r="AS66">
        <v>5.9</v>
      </c>
      <c r="AT66">
        <v>0</v>
      </c>
      <c r="AU66">
        <v>1.21</v>
      </c>
      <c r="AV66" t="s">
        <v>157</v>
      </c>
      <c r="AW66">
        <v>195.07</v>
      </c>
      <c r="AX66">
        <v>742.9</v>
      </c>
      <c r="AY66">
        <v>0.45</v>
      </c>
      <c r="AZ66" t="s">
        <v>207</v>
      </c>
      <c r="BA66">
        <v>14</v>
      </c>
      <c r="BB66">
        <v>13</v>
      </c>
      <c r="BC66">
        <v>1</v>
      </c>
      <c r="BD66">
        <v>0.09</v>
      </c>
      <c r="BE66">
        <v>0.77</v>
      </c>
      <c r="BF66">
        <v>-0.5</v>
      </c>
      <c r="BG66">
        <v>0.32</v>
      </c>
      <c r="BH66">
        <v>0.41</v>
      </c>
      <c r="BI66">
        <v>-0.27</v>
      </c>
      <c r="BJ66">
        <v>1.01</v>
      </c>
      <c r="BK66">
        <v>20230922</v>
      </c>
      <c r="BL66">
        <v>20160726</v>
      </c>
      <c r="BM66">
        <v>2.33</v>
      </c>
      <c r="BN66" t="s">
        <v>119</v>
      </c>
      <c r="BO66" t="s">
        <v>119</v>
      </c>
      <c r="BP66">
        <v>43.36</v>
      </c>
      <c r="BQ66">
        <v>14.65</v>
      </c>
      <c r="BR66">
        <v>3.18</v>
      </c>
      <c r="BS66">
        <v>58.89</v>
      </c>
      <c r="BT66">
        <v>36.85</v>
      </c>
      <c r="BU66">
        <v>1.41</v>
      </c>
      <c r="BV66">
        <v>0.59</v>
      </c>
      <c r="BW66">
        <v>24.56</v>
      </c>
      <c r="BX66">
        <v>10.92</v>
      </c>
      <c r="BY66">
        <v>5.68</v>
      </c>
      <c r="BZ66">
        <v>17.43</v>
      </c>
      <c r="CA66">
        <v>3.05</v>
      </c>
      <c r="CB66">
        <v>7.78</v>
      </c>
      <c r="CC66">
        <v>8.23</v>
      </c>
      <c r="CD66">
        <v>4.91</v>
      </c>
      <c r="CE66">
        <v>0.54</v>
      </c>
      <c r="CF66">
        <v>-0.02</v>
      </c>
      <c r="CG66">
        <v>0.54</v>
      </c>
      <c r="CH66">
        <v>0.52</v>
      </c>
      <c r="CI66">
        <v>0.35</v>
      </c>
      <c r="CJ66">
        <v>0.31</v>
      </c>
      <c r="CK66">
        <v>4.3099999999999996</v>
      </c>
      <c r="CL66">
        <v>-2.58</v>
      </c>
      <c r="CM66">
        <v>-1.4</v>
      </c>
      <c r="CN66">
        <v>15113</v>
      </c>
      <c r="CO66">
        <v>7516</v>
      </c>
      <c r="CP66" t="s">
        <v>1867</v>
      </c>
      <c r="CQ66">
        <v>123</v>
      </c>
      <c r="CR66">
        <v>10.76</v>
      </c>
      <c r="CS66">
        <v>3.51</v>
      </c>
      <c r="CT66">
        <v>-19.96</v>
      </c>
      <c r="CU66">
        <v>6.24</v>
      </c>
      <c r="CV66">
        <v>0</v>
      </c>
      <c r="CW66" t="s">
        <v>296</v>
      </c>
      <c r="CX66">
        <v>6.3</v>
      </c>
      <c r="CY66">
        <v>3.35</v>
      </c>
      <c r="CZ66">
        <v>1.85</v>
      </c>
      <c r="DA66">
        <v>-1.1100000000000001</v>
      </c>
      <c r="DB66">
        <v>33.79</v>
      </c>
      <c r="DC66" t="s">
        <v>1868</v>
      </c>
      <c r="DD66">
        <v>40.340000000000003</v>
      </c>
      <c r="DE66">
        <v>6.55</v>
      </c>
      <c r="DF66">
        <v>6.31</v>
      </c>
      <c r="DG66">
        <v>0.66</v>
      </c>
      <c r="DH66">
        <v>1938</v>
      </c>
      <c r="DI66">
        <v>300523</v>
      </c>
      <c r="DJ66" t="s">
        <v>119</v>
      </c>
      <c r="DK66" t="s">
        <v>119</v>
      </c>
      <c r="DL66" t="s">
        <v>119</v>
      </c>
    </row>
    <row r="67" spans="1:116">
      <c r="A67" t="str">
        <f>"300592"</f>
        <v>300592</v>
      </c>
      <c r="B67" t="s">
        <v>1869</v>
      </c>
      <c r="C67">
        <v>1.36</v>
      </c>
      <c r="D67">
        <v>26.86</v>
      </c>
      <c r="E67">
        <v>0.36</v>
      </c>
      <c r="F67">
        <v>26.85</v>
      </c>
      <c r="G67">
        <v>26.86</v>
      </c>
      <c r="H67">
        <v>58133</v>
      </c>
      <c r="I67">
        <v>377</v>
      </c>
      <c r="J67">
        <v>7.0000000000000007E-2</v>
      </c>
      <c r="K67">
        <v>3.69</v>
      </c>
      <c r="L67">
        <v>26.51</v>
      </c>
      <c r="M67">
        <v>27.2</v>
      </c>
      <c r="N67">
        <v>26</v>
      </c>
      <c r="O67">
        <v>26.5</v>
      </c>
      <c r="P67">
        <v>18.670000000000002</v>
      </c>
      <c r="Q67">
        <v>15587.07</v>
      </c>
      <c r="R67">
        <v>1.52</v>
      </c>
      <c r="S67" t="s">
        <v>1632</v>
      </c>
      <c r="T67" t="s">
        <v>525</v>
      </c>
      <c r="U67">
        <v>4.53</v>
      </c>
      <c r="V67">
        <v>26.81</v>
      </c>
      <c r="W67">
        <v>28831</v>
      </c>
      <c r="X67">
        <v>29302</v>
      </c>
      <c r="Y67">
        <v>0.98</v>
      </c>
      <c r="Z67">
        <v>1</v>
      </c>
      <c r="AA67">
        <v>149</v>
      </c>
      <c r="AB67" t="s">
        <v>119</v>
      </c>
      <c r="AC67">
        <v>150.58000000000001</v>
      </c>
      <c r="AD67">
        <v>0.04</v>
      </c>
      <c r="AE67" t="s">
        <v>119</v>
      </c>
      <c r="AF67" t="s">
        <v>119</v>
      </c>
      <c r="AG67">
        <v>1.58</v>
      </c>
      <c r="AH67" t="s">
        <v>1870</v>
      </c>
      <c r="AI67" t="s">
        <v>1871</v>
      </c>
      <c r="AJ67">
        <v>1.31</v>
      </c>
      <c r="AK67">
        <v>2748</v>
      </c>
      <c r="AL67">
        <v>21</v>
      </c>
      <c r="AM67">
        <v>1.2999999999999999E-3</v>
      </c>
      <c r="AN67">
        <v>5</v>
      </c>
      <c r="AO67">
        <v>4.21</v>
      </c>
      <c r="AP67">
        <v>7.44</v>
      </c>
      <c r="AQ67">
        <v>3.07</v>
      </c>
      <c r="AR67">
        <v>-5.32</v>
      </c>
      <c r="AS67">
        <v>77.3</v>
      </c>
      <c r="AT67">
        <v>1</v>
      </c>
      <c r="AU67">
        <v>4</v>
      </c>
      <c r="AV67" t="s">
        <v>1872</v>
      </c>
      <c r="AW67">
        <v>22.48</v>
      </c>
      <c r="AX67">
        <v>35.44</v>
      </c>
      <c r="AY67">
        <v>1.33</v>
      </c>
      <c r="AZ67" t="s">
        <v>522</v>
      </c>
      <c r="BA67">
        <v>2</v>
      </c>
      <c r="BB67">
        <v>1</v>
      </c>
      <c r="BC67">
        <v>10</v>
      </c>
      <c r="BD67">
        <v>0.04</v>
      </c>
      <c r="BE67">
        <v>2.64</v>
      </c>
      <c r="BF67">
        <v>-1.89</v>
      </c>
      <c r="BG67">
        <v>1.17</v>
      </c>
      <c r="BH67">
        <v>1.32</v>
      </c>
      <c r="BI67">
        <v>-1.25</v>
      </c>
      <c r="BJ67">
        <v>3.31</v>
      </c>
      <c r="BK67">
        <v>20230822</v>
      </c>
      <c r="BL67">
        <v>20170120</v>
      </c>
      <c r="BM67">
        <v>2.89</v>
      </c>
      <c r="BN67" t="s">
        <v>119</v>
      </c>
      <c r="BO67" t="s">
        <v>119</v>
      </c>
      <c r="BP67">
        <v>31.23</v>
      </c>
      <c r="BQ67">
        <v>20.45</v>
      </c>
      <c r="BR67" t="s">
        <v>119</v>
      </c>
      <c r="BS67">
        <v>34.51</v>
      </c>
      <c r="BT67">
        <v>18.920000000000002</v>
      </c>
      <c r="BU67">
        <v>2.61</v>
      </c>
      <c r="BV67">
        <v>0.99</v>
      </c>
      <c r="BW67">
        <v>6.79</v>
      </c>
      <c r="BX67">
        <v>6.25</v>
      </c>
      <c r="BY67">
        <v>6.37</v>
      </c>
      <c r="BZ67">
        <v>3.54</v>
      </c>
      <c r="CA67">
        <v>0.27</v>
      </c>
      <c r="CB67">
        <v>15.06</v>
      </c>
      <c r="CC67">
        <v>29.92</v>
      </c>
      <c r="CD67">
        <v>18.489999999999998</v>
      </c>
      <c r="CE67">
        <v>2.64</v>
      </c>
      <c r="CF67">
        <v>0.03</v>
      </c>
      <c r="CG67">
        <v>2.65</v>
      </c>
      <c r="CH67">
        <v>2.27</v>
      </c>
      <c r="CI67">
        <v>2.08</v>
      </c>
      <c r="CJ67">
        <v>1.93</v>
      </c>
      <c r="CK67">
        <v>4.7699999999999996</v>
      </c>
      <c r="CL67">
        <v>2.77</v>
      </c>
      <c r="CM67">
        <v>-2.46</v>
      </c>
      <c r="CN67">
        <v>13839</v>
      </c>
      <c r="CO67">
        <v>10510</v>
      </c>
      <c r="CP67" t="s">
        <v>1873</v>
      </c>
      <c r="CQ67">
        <v>149.66</v>
      </c>
      <c r="CR67">
        <v>52.1</v>
      </c>
      <c r="CS67">
        <v>3.8</v>
      </c>
      <c r="CT67">
        <v>28</v>
      </c>
      <c r="CU67">
        <v>2.6</v>
      </c>
      <c r="CV67">
        <v>0</v>
      </c>
      <c r="CW67" t="s">
        <v>1874</v>
      </c>
      <c r="CX67">
        <v>7.07</v>
      </c>
      <c r="CY67">
        <v>5.21</v>
      </c>
      <c r="CZ67">
        <v>1.65</v>
      </c>
      <c r="DA67">
        <v>0.96</v>
      </c>
      <c r="DB67">
        <v>65.489999999999995</v>
      </c>
      <c r="DC67" t="s">
        <v>1875</v>
      </c>
      <c r="DD67">
        <v>38.22</v>
      </c>
      <c r="DE67">
        <v>8.84</v>
      </c>
      <c r="DF67">
        <v>7.58</v>
      </c>
      <c r="DG67">
        <v>0.3</v>
      </c>
      <c r="DH67">
        <v>2180</v>
      </c>
      <c r="DI67">
        <v>300592</v>
      </c>
      <c r="DJ67" t="s">
        <v>119</v>
      </c>
      <c r="DK67" t="s">
        <v>119</v>
      </c>
      <c r="DL67" t="s">
        <v>119</v>
      </c>
    </row>
    <row r="68" spans="1:116">
      <c r="A68" t="str">
        <f>"300609"</f>
        <v>300609</v>
      </c>
      <c r="B68" t="s">
        <v>1876</v>
      </c>
      <c r="C68">
        <v>4.5</v>
      </c>
      <c r="D68">
        <v>28.59</v>
      </c>
      <c r="E68">
        <v>1.23</v>
      </c>
      <c r="F68">
        <v>28.58</v>
      </c>
      <c r="G68">
        <v>28.59</v>
      </c>
      <c r="H68">
        <v>91377</v>
      </c>
      <c r="I68">
        <v>1304</v>
      </c>
      <c r="J68">
        <v>-0.23</v>
      </c>
      <c r="K68">
        <v>9.6199999999999992</v>
      </c>
      <c r="L68">
        <v>27.5</v>
      </c>
      <c r="M68">
        <v>29.49</v>
      </c>
      <c r="N68">
        <v>27.46</v>
      </c>
      <c r="O68">
        <v>27.36</v>
      </c>
      <c r="P68" t="s">
        <v>119</v>
      </c>
      <c r="Q68">
        <v>25874.66</v>
      </c>
      <c r="R68">
        <v>1.34</v>
      </c>
      <c r="S68" t="s">
        <v>686</v>
      </c>
      <c r="T68" t="s">
        <v>610</v>
      </c>
      <c r="U68">
        <v>7.42</v>
      </c>
      <c r="V68">
        <v>28.32</v>
      </c>
      <c r="W68">
        <v>42067</v>
      </c>
      <c r="X68">
        <v>49310</v>
      </c>
      <c r="Y68">
        <v>0.85</v>
      </c>
      <c r="Z68">
        <v>18</v>
      </c>
      <c r="AA68">
        <v>207</v>
      </c>
      <c r="AB68" t="s">
        <v>119</v>
      </c>
      <c r="AC68">
        <v>107.53</v>
      </c>
      <c r="AD68">
        <v>0.04</v>
      </c>
      <c r="AE68" t="s">
        <v>119</v>
      </c>
      <c r="AF68" t="s">
        <v>119</v>
      </c>
      <c r="AG68">
        <v>0.95</v>
      </c>
      <c r="AH68" t="s">
        <v>822</v>
      </c>
      <c r="AI68" t="s">
        <v>1877</v>
      </c>
      <c r="AJ68">
        <v>4.4400000000000004</v>
      </c>
      <c r="AK68">
        <v>3009</v>
      </c>
      <c r="AL68">
        <v>30</v>
      </c>
      <c r="AM68">
        <v>3.2000000000000002E-3</v>
      </c>
      <c r="AN68">
        <v>1</v>
      </c>
      <c r="AO68">
        <v>-0.87</v>
      </c>
      <c r="AP68">
        <v>12.2</v>
      </c>
      <c r="AQ68">
        <v>-2.95</v>
      </c>
      <c r="AR68">
        <v>10.94</v>
      </c>
      <c r="AS68">
        <v>84.69</v>
      </c>
      <c r="AT68">
        <v>0</v>
      </c>
      <c r="AU68">
        <v>10.31</v>
      </c>
      <c r="AV68" t="s">
        <v>1878</v>
      </c>
      <c r="AW68" t="s">
        <v>119</v>
      </c>
      <c r="AX68" t="s">
        <v>119</v>
      </c>
      <c r="AY68">
        <v>1.4</v>
      </c>
      <c r="AZ68" t="s">
        <v>207</v>
      </c>
      <c r="BA68">
        <v>10</v>
      </c>
      <c r="BB68">
        <v>8</v>
      </c>
      <c r="BC68">
        <v>10</v>
      </c>
      <c r="BD68">
        <v>0.51</v>
      </c>
      <c r="BE68">
        <v>7.79</v>
      </c>
      <c r="BF68">
        <v>0.37</v>
      </c>
      <c r="BG68">
        <v>3.51</v>
      </c>
      <c r="BH68">
        <v>3.96</v>
      </c>
      <c r="BI68">
        <v>-3.05</v>
      </c>
      <c r="BJ68">
        <v>4.12</v>
      </c>
      <c r="BK68">
        <v>20230920</v>
      </c>
      <c r="BL68">
        <v>20170215</v>
      </c>
      <c r="BM68">
        <v>1.22</v>
      </c>
      <c r="BN68" t="s">
        <v>119</v>
      </c>
      <c r="BO68" t="s">
        <v>119</v>
      </c>
      <c r="BP68">
        <v>12.02</v>
      </c>
      <c r="BQ68">
        <v>10.32</v>
      </c>
      <c r="BR68">
        <v>0.36</v>
      </c>
      <c r="BS68">
        <v>11.1</v>
      </c>
      <c r="BT68">
        <v>6.24</v>
      </c>
      <c r="BU68">
        <v>2.4300000000000002</v>
      </c>
      <c r="BV68">
        <v>0.77</v>
      </c>
      <c r="BW68">
        <v>1.22</v>
      </c>
      <c r="BX68">
        <v>2.23</v>
      </c>
      <c r="BY68">
        <v>0.61</v>
      </c>
      <c r="BZ68">
        <v>1.76</v>
      </c>
      <c r="CA68">
        <v>0.31</v>
      </c>
      <c r="CB68">
        <v>8.43</v>
      </c>
      <c r="CC68">
        <v>1.29</v>
      </c>
      <c r="CD68">
        <v>0.68</v>
      </c>
      <c r="CE68">
        <v>-0.22</v>
      </c>
      <c r="CF68">
        <v>0.02</v>
      </c>
      <c r="CG68">
        <v>-0.22</v>
      </c>
      <c r="CH68">
        <v>-0.16</v>
      </c>
      <c r="CI68">
        <v>-0.15</v>
      </c>
      <c r="CJ68">
        <v>-0.17</v>
      </c>
      <c r="CK68">
        <v>1.28</v>
      </c>
      <c r="CL68">
        <v>-0.3</v>
      </c>
      <c r="CM68">
        <v>7.0000000000000007E-2</v>
      </c>
      <c r="CN68">
        <v>11968</v>
      </c>
      <c r="CO68">
        <v>7407</v>
      </c>
      <c r="CP68" t="s">
        <v>1879</v>
      </c>
      <c r="CQ68">
        <v>43.28</v>
      </c>
      <c r="CR68">
        <v>-23.12</v>
      </c>
      <c r="CS68">
        <v>3.39</v>
      </c>
      <c r="CT68">
        <v>-116.62</v>
      </c>
      <c r="CU68">
        <v>27.02</v>
      </c>
      <c r="CV68">
        <v>0</v>
      </c>
      <c r="CW68" t="s">
        <v>1880</v>
      </c>
      <c r="CX68">
        <v>8.43</v>
      </c>
      <c r="CY68">
        <v>6.92</v>
      </c>
      <c r="CZ68">
        <v>1.05</v>
      </c>
      <c r="DA68">
        <v>-0.25</v>
      </c>
      <c r="DB68">
        <v>85.88</v>
      </c>
      <c r="DC68" t="s">
        <v>1881</v>
      </c>
      <c r="DD68">
        <v>47.21</v>
      </c>
      <c r="DE68">
        <v>-16.91</v>
      </c>
      <c r="DF68">
        <v>-12.55</v>
      </c>
      <c r="DG68">
        <v>0.25</v>
      </c>
      <c r="DH68">
        <v>628</v>
      </c>
      <c r="DI68">
        <v>300609</v>
      </c>
      <c r="DJ68" t="s">
        <v>119</v>
      </c>
      <c r="DK68" t="s">
        <v>119</v>
      </c>
      <c r="DL68" t="s">
        <v>119</v>
      </c>
    </row>
    <row r="69" spans="1:116">
      <c r="A69" t="str">
        <f>"300612"</f>
        <v>300612</v>
      </c>
      <c r="B69" t="s">
        <v>1882</v>
      </c>
      <c r="C69">
        <v>1.94</v>
      </c>
      <c r="D69">
        <v>18.96</v>
      </c>
      <c r="E69">
        <v>0.36</v>
      </c>
      <c r="F69">
        <v>18.95</v>
      </c>
      <c r="G69">
        <v>18.96</v>
      </c>
      <c r="H69">
        <v>35103</v>
      </c>
      <c r="I69">
        <v>748</v>
      </c>
      <c r="J69">
        <v>0.05</v>
      </c>
      <c r="K69">
        <v>2.21</v>
      </c>
      <c r="L69">
        <v>19.03</v>
      </c>
      <c r="M69">
        <v>19.03</v>
      </c>
      <c r="N69">
        <v>18.579999999999998</v>
      </c>
      <c r="O69">
        <v>18.600000000000001</v>
      </c>
      <c r="P69">
        <v>318.92</v>
      </c>
      <c r="Q69">
        <v>6598.41</v>
      </c>
      <c r="R69">
        <v>0.89</v>
      </c>
      <c r="S69" t="s">
        <v>1529</v>
      </c>
      <c r="T69" t="s">
        <v>291</v>
      </c>
      <c r="U69">
        <v>2.42</v>
      </c>
      <c r="V69">
        <v>18.8</v>
      </c>
      <c r="W69">
        <v>17099</v>
      </c>
      <c r="X69">
        <v>18004</v>
      </c>
      <c r="Y69">
        <v>0.95</v>
      </c>
      <c r="Z69">
        <v>110</v>
      </c>
      <c r="AA69">
        <v>111</v>
      </c>
      <c r="AB69" t="s">
        <v>119</v>
      </c>
      <c r="AC69">
        <v>69.84</v>
      </c>
      <c r="AD69">
        <v>0.03</v>
      </c>
      <c r="AE69" t="s">
        <v>119</v>
      </c>
      <c r="AF69" t="s">
        <v>119</v>
      </c>
      <c r="AG69">
        <v>1.59</v>
      </c>
      <c r="AH69" t="s">
        <v>1883</v>
      </c>
      <c r="AI69" t="s">
        <v>1883</v>
      </c>
      <c r="AJ69">
        <v>1.88</v>
      </c>
      <c r="AK69">
        <v>1370</v>
      </c>
      <c r="AL69">
        <v>26</v>
      </c>
      <c r="AM69">
        <v>1.6000000000000001E-3</v>
      </c>
      <c r="AN69">
        <v>3</v>
      </c>
      <c r="AO69">
        <v>0.54</v>
      </c>
      <c r="AP69">
        <v>4.2300000000000004</v>
      </c>
      <c r="AQ69">
        <v>-4.34</v>
      </c>
      <c r="AR69">
        <v>-17.309999999999999</v>
      </c>
      <c r="AS69">
        <v>2.87</v>
      </c>
      <c r="AT69">
        <v>3</v>
      </c>
      <c r="AU69">
        <v>2.89</v>
      </c>
      <c r="AV69" t="s">
        <v>1884</v>
      </c>
      <c r="AW69">
        <v>98.42</v>
      </c>
      <c r="AX69">
        <v>55.32</v>
      </c>
      <c r="AY69">
        <v>1.49</v>
      </c>
      <c r="AZ69" t="s">
        <v>207</v>
      </c>
      <c r="BA69">
        <v>9</v>
      </c>
      <c r="BB69">
        <v>7</v>
      </c>
      <c r="BC69">
        <v>4</v>
      </c>
      <c r="BD69">
        <v>2.31</v>
      </c>
      <c r="BE69">
        <v>2.31</v>
      </c>
      <c r="BF69">
        <v>-0.11</v>
      </c>
      <c r="BG69">
        <v>1.08</v>
      </c>
      <c r="BH69">
        <v>-0.37</v>
      </c>
      <c r="BI69">
        <v>-0.37</v>
      </c>
      <c r="BJ69">
        <v>2.0499999999999998</v>
      </c>
      <c r="BK69">
        <v>20230831</v>
      </c>
      <c r="BL69">
        <v>20170215</v>
      </c>
      <c r="BM69">
        <v>1.59</v>
      </c>
      <c r="BN69" t="s">
        <v>119</v>
      </c>
      <c r="BO69" t="s">
        <v>119</v>
      </c>
      <c r="BP69">
        <v>8.07</v>
      </c>
      <c r="BQ69">
        <v>3.29</v>
      </c>
      <c r="BR69">
        <v>-0.09</v>
      </c>
      <c r="BS69">
        <v>60.33</v>
      </c>
      <c r="BT69">
        <v>5.81</v>
      </c>
      <c r="BU69">
        <v>0.01</v>
      </c>
      <c r="BV69">
        <v>0.2</v>
      </c>
      <c r="BW69">
        <v>4.4800000000000004</v>
      </c>
      <c r="BX69">
        <v>0.59</v>
      </c>
      <c r="BY69">
        <v>1.2</v>
      </c>
      <c r="BZ69">
        <v>3.29</v>
      </c>
      <c r="CA69">
        <v>0.32</v>
      </c>
      <c r="CB69">
        <v>0.44</v>
      </c>
      <c r="CC69">
        <v>4.41</v>
      </c>
      <c r="CD69">
        <v>3.65</v>
      </c>
      <c r="CE69">
        <v>7.0000000000000007E-2</v>
      </c>
      <c r="CF69">
        <v>-0.03</v>
      </c>
      <c r="CG69">
        <v>7.0000000000000007E-2</v>
      </c>
      <c r="CH69">
        <v>0.04</v>
      </c>
      <c r="CI69">
        <v>0.05</v>
      </c>
      <c r="CJ69">
        <v>0.04</v>
      </c>
      <c r="CK69">
        <v>1.34</v>
      </c>
      <c r="CL69">
        <v>-0.1</v>
      </c>
      <c r="CM69">
        <v>-0.03</v>
      </c>
      <c r="CN69">
        <v>24549</v>
      </c>
      <c r="CO69">
        <v>4940</v>
      </c>
      <c r="CP69" t="s">
        <v>1885</v>
      </c>
      <c r="CQ69">
        <v>-83.21</v>
      </c>
      <c r="CR69">
        <v>4.97</v>
      </c>
      <c r="CS69">
        <v>9.17</v>
      </c>
      <c r="CT69">
        <v>-310.11</v>
      </c>
      <c r="CU69">
        <v>6.84</v>
      </c>
      <c r="CV69">
        <v>0</v>
      </c>
      <c r="CW69" t="s">
        <v>167</v>
      </c>
      <c r="CX69">
        <v>2.0699999999999998</v>
      </c>
      <c r="CY69">
        <v>0.28000000000000003</v>
      </c>
      <c r="CZ69">
        <v>0.84</v>
      </c>
      <c r="DA69">
        <v>-0.06</v>
      </c>
      <c r="DB69">
        <v>40.770000000000003</v>
      </c>
      <c r="DC69" t="s">
        <v>1050</v>
      </c>
      <c r="DD69">
        <v>17.260000000000002</v>
      </c>
      <c r="DE69">
        <v>1.62</v>
      </c>
      <c r="DF69">
        <v>0.97</v>
      </c>
      <c r="DG69">
        <v>0.02</v>
      </c>
      <c r="DH69">
        <v>294</v>
      </c>
      <c r="DI69">
        <v>300612</v>
      </c>
      <c r="DJ69" t="s">
        <v>119</v>
      </c>
      <c r="DK69" t="s">
        <v>119</v>
      </c>
      <c r="DL69" t="s">
        <v>119</v>
      </c>
    </row>
    <row r="70" spans="1:116">
      <c r="A70" t="str">
        <f>"300624"</f>
        <v>300624</v>
      </c>
      <c r="B70" t="s">
        <v>1886</v>
      </c>
      <c r="C70">
        <v>3.05</v>
      </c>
      <c r="D70">
        <v>99.55</v>
      </c>
      <c r="E70">
        <v>2.95</v>
      </c>
      <c r="F70">
        <v>99.54</v>
      </c>
      <c r="G70">
        <v>99.55</v>
      </c>
      <c r="H70">
        <v>155370</v>
      </c>
      <c r="I70">
        <v>2719</v>
      </c>
      <c r="J70">
        <v>-0.09</v>
      </c>
      <c r="K70">
        <v>12.91</v>
      </c>
      <c r="L70">
        <v>99.21</v>
      </c>
      <c r="M70">
        <v>101.45</v>
      </c>
      <c r="N70">
        <v>97.5</v>
      </c>
      <c r="O70">
        <v>96.6</v>
      </c>
      <c r="P70">
        <v>156.24</v>
      </c>
      <c r="Q70">
        <v>154921.82999999999</v>
      </c>
      <c r="R70">
        <v>0.98</v>
      </c>
      <c r="S70" t="s">
        <v>1724</v>
      </c>
      <c r="T70" t="s">
        <v>1887</v>
      </c>
      <c r="U70">
        <v>4.09</v>
      </c>
      <c r="V70">
        <v>99.71</v>
      </c>
      <c r="W70">
        <v>76258</v>
      </c>
      <c r="X70">
        <v>79112</v>
      </c>
      <c r="Y70">
        <v>0.96</v>
      </c>
      <c r="Z70">
        <v>30</v>
      </c>
      <c r="AA70">
        <v>12</v>
      </c>
      <c r="AB70" t="s">
        <v>119</v>
      </c>
      <c r="AC70">
        <v>1420.69</v>
      </c>
      <c r="AD70">
        <v>0.15</v>
      </c>
      <c r="AE70" t="s">
        <v>119</v>
      </c>
      <c r="AF70" t="s">
        <v>119</v>
      </c>
      <c r="AG70">
        <v>1.2</v>
      </c>
      <c r="AH70" t="s">
        <v>1888</v>
      </c>
      <c r="AI70" t="s">
        <v>1889</v>
      </c>
      <c r="AJ70">
        <v>3</v>
      </c>
      <c r="AK70">
        <v>4382</v>
      </c>
      <c r="AL70">
        <v>35</v>
      </c>
      <c r="AM70">
        <v>2.8999999999999998E-3</v>
      </c>
      <c r="AN70">
        <v>1</v>
      </c>
      <c r="AO70">
        <v>-0.13</v>
      </c>
      <c r="AP70">
        <v>17.809999999999999</v>
      </c>
      <c r="AQ70">
        <v>10.27</v>
      </c>
      <c r="AR70">
        <v>-10.96</v>
      </c>
      <c r="AS70">
        <v>239.07</v>
      </c>
      <c r="AT70">
        <v>4</v>
      </c>
      <c r="AU70">
        <v>16.29</v>
      </c>
      <c r="AV70" t="s">
        <v>1890</v>
      </c>
      <c r="AW70">
        <v>181.16</v>
      </c>
      <c r="AX70">
        <v>322.43</v>
      </c>
      <c r="AY70">
        <v>1.97</v>
      </c>
      <c r="AZ70" t="s">
        <v>207</v>
      </c>
      <c r="BA70">
        <v>13</v>
      </c>
      <c r="BB70">
        <v>1</v>
      </c>
      <c r="BC70">
        <v>10</v>
      </c>
      <c r="BD70">
        <v>2.7</v>
      </c>
      <c r="BE70">
        <v>5.0199999999999996</v>
      </c>
      <c r="BF70">
        <v>0.93</v>
      </c>
      <c r="BG70">
        <v>3.22</v>
      </c>
      <c r="BH70">
        <v>0.34</v>
      </c>
      <c r="BI70">
        <v>-1.87</v>
      </c>
      <c r="BJ70">
        <v>2.1</v>
      </c>
      <c r="BK70">
        <v>20230830</v>
      </c>
      <c r="BL70">
        <v>20180118</v>
      </c>
      <c r="BM70">
        <v>1.38</v>
      </c>
      <c r="BN70" t="s">
        <v>119</v>
      </c>
      <c r="BO70" t="s">
        <v>119</v>
      </c>
      <c r="BP70">
        <v>15.63</v>
      </c>
      <c r="BQ70">
        <v>13.28</v>
      </c>
      <c r="BR70">
        <v>-0.08</v>
      </c>
      <c r="BS70">
        <v>15.57</v>
      </c>
      <c r="BT70">
        <v>6.78</v>
      </c>
      <c r="BU70">
        <v>3.25</v>
      </c>
      <c r="BV70">
        <v>0.42</v>
      </c>
      <c r="BW70">
        <v>1.96</v>
      </c>
      <c r="BX70">
        <v>1.5</v>
      </c>
      <c r="BY70">
        <v>0</v>
      </c>
      <c r="BZ70">
        <v>0.55000000000000004</v>
      </c>
      <c r="CA70">
        <v>0.26</v>
      </c>
      <c r="CB70">
        <v>6.67</v>
      </c>
      <c r="CC70">
        <v>7.18</v>
      </c>
      <c r="CD70">
        <v>0.33</v>
      </c>
      <c r="CE70">
        <v>0.54</v>
      </c>
      <c r="CF70">
        <v>0.02</v>
      </c>
      <c r="CG70">
        <v>0.54</v>
      </c>
      <c r="CH70">
        <v>0.52</v>
      </c>
      <c r="CI70">
        <v>0.44</v>
      </c>
      <c r="CJ70">
        <v>0.35</v>
      </c>
      <c r="CK70">
        <v>4.8099999999999996</v>
      </c>
      <c r="CL70">
        <v>0.77</v>
      </c>
      <c r="CM70">
        <v>-1.94</v>
      </c>
      <c r="CN70">
        <v>43503</v>
      </c>
      <c r="CO70">
        <v>2192</v>
      </c>
      <c r="CP70" t="s">
        <v>1891</v>
      </c>
      <c r="CQ70">
        <v>275.06</v>
      </c>
      <c r="CR70">
        <v>32.9</v>
      </c>
      <c r="CS70">
        <v>10.33</v>
      </c>
      <c r="CT70">
        <v>178.18</v>
      </c>
      <c r="CU70">
        <v>19.09</v>
      </c>
      <c r="CV70">
        <v>0</v>
      </c>
      <c r="CW70" t="s">
        <v>1031</v>
      </c>
      <c r="CX70">
        <v>9.64</v>
      </c>
      <c r="CY70">
        <v>4.84</v>
      </c>
      <c r="CZ70">
        <v>3.49</v>
      </c>
      <c r="DA70">
        <v>0.56000000000000005</v>
      </c>
      <c r="DB70">
        <v>84.97</v>
      </c>
      <c r="DC70" t="s">
        <v>1069</v>
      </c>
      <c r="DD70">
        <v>95.38</v>
      </c>
      <c r="DE70">
        <v>7.5</v>
      </c>
      <c r="DF70">
        <v>7.3</v>
      </c>
      <c r="DG70">
        <v>1.92</v>
      </c>
      <c r="DH70">
        <v>1480</v>
      </c>
      <c r="DI70">
        <v>300624</v>
      </c>
      <c r="DJ70" t="s">
        <v>119</v>
      </c>
      <c r="DK70" t="s">
        <v>119</v>
      </c>
      <c r="DL70" t="s">
        <v>119</v>
      </c>
    </row>
    <row r="71" spans="1:116">
      <c r="A71" t="str">
        <f>"300634"</f>
        <v>300634</v>
      </c>
      <c r="B71" t="s">
        <v>1892</v>
      </c>
      <c r="C71">
        <v>1.32</v>
      </c>
      <c r="D71">
        <v>20.72</v>
      </c>
      <c r="E71">
        <v>0.27</v>
      </c>
      <c r="F71">
        <v>20.71</v>
      </c>
      <c r="G71">
        <v>20.72</v>
      </c>
      <c r="H71">
        <v>88088</v>
      </c>
      <c r="I71">
        <v>2235</v>
      </c>
      <c r="J71">
        <v>-0.09</v>
      </c>
      <c r="K71">
        <v>2.04</v>
      </c>
      <c r="L71">
        <v>20.5</v>
      </c>
      <c r="M71">
        <v>20.85</v>
      </c>
      <c r="N71">
        <v>20.41</v>
      </c>
      <c r="O71">
        <v>20.45</v>
      </c>
      <c r="P71">
        <v>18.510000000000002</v>
      </c>
      <c r="Q71">
        <v>18226.71</v>
      </c>
      <c r="R71">
        <v>0.62</v>
      </c>
      <c r="S71" t="s">
        <v>686</v>
      </c>
      <c r="T71" t="s">
        <v>118</v>
      </c>
      <c r="U71">
        <v>2.15</v>
      </c>
      <c r="V71">
        <v>20.69</v>
      </c>
      <c r="W71">
        <v>42845</v>
      </c>
      <c r="X71">
        <v>45243</v>
      </c>
      <c r="Y71">
        <v>0.95</v>
      </c>
      <c r="Z71">
        <v>99</v>
      </c>
      <c r="AA71">
        <v>69</v>
      </c>
      <c r="AB71" t="s">
        <v>119</v>
      </c>
      <c r="AC71">
        <v>40.799999999999997</v>
      </c>
      <c r="AD71">
        <v>0.01</v>
      </c>
      <c r="AE71" t="s">
        <v>119</v>
      </c>
      <c r="AF71" t="s">
        <v>119</v>
      </c>
      <c r="AG71">
        <v>4.3099999999999996</v>
      </c>
      <c r="AH71" t="s">
        <v>1893</v>
      </c>
      <c r="AI71" t="s">
        <v>1894</v>
      </c>
      <c r="AJ71">
        <v>1.27</v>
      </c>
      <c r="AK71">
        <v>3144</v>
      </c>
      <c r="AL71">
        <v>28</v>
      </c>
      <c r="AM71">
        <v>5.9999999999999995E-4</v>
      </c>
      <c r="AN71">
        <v>3</v>
      </c>
      <c r="AO71">
        <v>0.74</v>
      </c>
      <c r="AP71">
        <v>3.29</v>
      </c>
      <c r="AQ71">
        <v>-10.42</v>
      </c>
      <c r="AR71">
        <v>-18.3</v>
      </c>
      <c r="AS71">
        <v>36.76</v>
      </c>
      <c r="AT71">
        <v>1</v>
      </c>
      <c r="AU71">
        <v>4.17</v>
      </c>
      <c r="AV71" t="s">
        <v>1895</v>
      </c>
      <c r="AW71">
        <v>24.33</v>
      </c>
      <c r="AX71">
        <v>40.68</v>
      </c>
      <c r="AY71">
        <v>1.21</v>
      </c>
      <c r="AZ71" t="s">
        <v>207</v>
      </c>
      <c r="BA71">
        <v>7</v>
      </c>
      <c r="BB71">
        <v>9</v>
      </c>
      <c r="BC71">
        <v>10</v>
      </c>
      <c r="BD71">
        <v>0.24</v>
      </c>
      <c r="BE71">
        <v>1.96</v>
      </c>
      <c r="BF71">
        <v>-0.2</v>
      </c>
      <c r="BG71">
        <v>1.17</v>
      </c>
      <c r="BH71">
        <v>1.07</v>
      </c>
      <c r="BI71">
        <v>-0.62</v>
      </c>
      <c r="BJ71">
        <v>1.52</v>
      </c>
      <c r="BK71">
        <v>20230922</v>
      </c>
      <c r="BL71">
        <v>20180323</v>
      </c>
      <c r="BM71">
        <v>4.4800000000000004</v>
      </c>
      <c r="BN71" t="s">
        <v>119</v>
      </c>
      <c r="BO71" t="s">
        <v>119</v>
      </c>
      <c r="BP71">
        <v>31.01</v>
      </c>
      <c r="BQ71">
        <v>25.35</v>
      </c>
      <c r="BR71">
        <v>0.74</v>
      </c>
      <c r="BS71">
        <v>15.87</v>
      </c>
      <c r="BT71">
        <v>21.84</v>
      </c>
      <c r="BU71">
        <v>0.68</v>
      </c>
      <c r="BV71">
        <v>0.38</v>
      </c>
      <c r="BW71">
        <v>4.34</v>
      </c>
      <c r="BX71">
        <v>10.119999999999999</v>
      </c>
      <c r="BY71">
        <v>1.33</v>
      </c>
      <c r="BZ71">
        <v>2.84</v>
      </c>
      <c r="CA71">
        <v>0.75</v>
      </c>
      <c r="CB71">
        <v>9.7899999999999991</v>
      </c>
      <c r="CC71">
        <v>7.33</v>
      </c>
      <c r="CD71">
        <v>4.3499999999999996</v>
      </c>
      <c r="CE71">
        <v>2.77</v>
      </c>
      <c r="CF71">
        <v>0</v>
      </c>
      <c r="CG71">
        <v>2.77</v>
      </c>
      <c r="CH71">
        <v>2.52</v>
      </c>
      <c r="CI71">
        <v>2.5099999999999998</v>
      </c>
      <c r="CJ71">
        <v>1.1599999999999999</v>
      </c>
      <c r="CK71">
        <v>9.75</v>
      </c>
      <c r="CL71">
        <v>-0.09</v>
      </c>
      <c r="CM71">
        <v>-1.33</v>
      </c>
      <c r="CN71">
        <v>35510</v>
      </c>
      <c r="CO71">
        <v>5950</v>
      </c>
      <c r="CP71" t="s">
        <v>1896</v>
      </c>
      <c r="CQ71">
        <v>152.21</v>
      </c>
      <c r="CR71">
        <v>16.350000000000001</v>
      </c>
      <c r="CS71">
        <v>3.66</v>
      </c>
      <c r="CT71">
        <v>-1042.4100000000001</v>
      </c>
      <c r="CU71">
        <v>12.65</v>
      </c>
      <c r="CV71">
        <v>0.49</v>
      </c>
      <c r="CW71" t="s">
        <v>1897</v>
      </c>
      <c r="CX71">
        <v>5.66</v>
      </c>
      <c r="CY71">
        <v>2.19</v>
      </c>
      <c r="CZ71">
        <v>2.1800000000000002</v>
      </c>
      <c r="DA71">
        <v>-0.02</v>
      </c>
      <c r="DB71">
        <v>81.739999999999995</v>
      </c>
      <c r="DC71" t="s">
        <v>1898</v>
      </c>
      <c r="DD71">
        <v>40.67</v>
      </c>
      <c r="DE71">
        <v>37.78</v>
      </c>
      <c r="DF71">
        <v>34.369999999999997</v>
      </c>
      <c r="DG71">
        <v>1.2</v>
      </c>
      <c r="DH71">
        <v>3855</v>
      </c>
      <c r="DI71">
        <v>300634</v>
      </c>
      <c r="DJ71" t="s">
        <v>119</v>
      </c>
      <c r="DK71" t="s">
        <v>119</v>
      </c>
      <c r="DL71" t="s">
        <v>119</v>
      </c>
    </row>
    <row r="72" spans="1:116">
      <c r="A72" t="str">
        <f>"300654"</f>
        <v>300654</v>
      </c>
      <c r="B72" t="s">
        <v>1899</v>
      </c>
      <c r="C72">
        <v>1.37</v>
      </c>
      <c r="D72">
        <v>10.35</v>
      </c>
      <c r="E72">
        <v>0.14000000000000001</v>
      </c>
      <c r="F72">
        <v>10.34</v>
      </c>
      <c r="G72">
        <v>10.35</v>
      </c>
      <c r="H72">
        <v>87236</v>
      </c>
      <c r="I72">
        <v>2010</v>
      </c>
      <c r="J72">
        <v>0.19</v>
      </c>
      <c r="K72">
        <v>2.7</v>
      </c>
      <c r="L72">
        <v>10.24</v>
      </c>
      <c r="M72">
        <v>10.49</v>
      </c>
      <c r="N72">
        <v>10.24</v>
      </c>
      <c r="O72">
        <v>10.210000000000001</v>
      </c>
      <c r="P72">
        <v>250.2</v>
      </c>
      <c r="Q72">
        <v>9039.41</v>
      </c>
      <c r="R72">
        <v>0.66</v>
      </c>
      <c r="S72" t="s">
        <v>1900</v>
      </c>
      <c r="T72" t="s">
        <v>137</v>
      </c>
      <c r="U72">
        <v>2.4500000000000002</v>
      </c>
      <c r="V72">
        <v>10.36</v>
      </c>
      <c r="W72">
        <v>41389</v>
      </c>
      <c r="X72">
        <v>45847</v>
      </c>
      <c r="Y72">
        <v>0.9</v>
      </c>
      <c r="Z72">
        <v>128</v>
      </c>
      <c r="AA72">
        <v>423</v>
      </c>
      <c r="AB72" t="s">
        <v>119</v>
      </c>
      <c r="AC72">
        <v>20.28</v>
      </c>
      <c r="AD72">
        <v>0.01</v>
      </c>
      <c r="AE72" t="s">
        <v>119</v>
      </c>
      <c r="AF72" t="s">
        <v>119</v>
      </c>
      <c r="AG72">
        <v>3.23</v>
      </c>
      <c r="AH72" t="s">
        <v>1901</v>
      </c>
      <c r="AI72" t="s">
        <v>1902</v>
      </c>
      <c r="AJ72">
        <v>1.32</v>
      </c>
      <c r="AK72">
        <v>2483</v>
      </c>
      <c r="AL72">
        <v>35</v>
      </c>
      <c r="AM72">
        <v>1.1000000000000001E-3</v>
      </c>
      <c r="AN72">
        <v>3</v>
      </c>
      <c r="AO72">
        <v>0.1</v>
      </c>
      <c r="AP72">
        <v>6.16</v>
      </c>
      <c r="AQ72">
        <v>-8.41</v>
      </c>
      <c r="AR72">
        <v>-18.11</v>
      </c>
      <c r="AS72">
        <v>75.13</v>
      </c>
      <c r="AT72">
        <v>4</v>
      </c>
      <c r="AU72">
        <v>4.99</v>
      </c>
      <c r="AV72" t="s">
        <v>1903</v>
      </c>
      <c r="AW72">
        <v>104.22</v>
      </c>
      <c r="AX72">
        <v>104.34</v>
      </c>
      <c r="AY72">
        <v>1.68</v>
      </c>
      <c r="AZ72" t="s">
        <v>207</v>
      </c>
      <c r="BA72">
        <v>13</v>
      </c>
      <c r="BB72">
        <v>1</v>
      </c>
      <c r="BC72">
        <v>10</v>
      </c>
      <c r="BD72">
        <v>0.28999999999999998</v>
      </c>
      <c r="BE72">
        <v>2.74</v>
      </c>
      <c r="BF72">
        <v>0.28999999999999998</v>
      </c>
      <c r="BG72">
        <v>1.47</v>
      </c>
      <c r="BH72">
        <v>1.07</v>
      </c>
      <c r="BI72">
        <v>-1.33</v>
      </c>
      <c r="BJ72">
        <v>1.07</v>
      </c>
      <c r="BK72">
        <v>20230828</v>
      </c>
      <c r="BL72">
        <v>20170926</v>
      </c>
      <c r="BM72">
        <v>3.64</v>
      </c>
      <c r="BN72" t="s">
        <v>119</v>
      </c>
      <c r="BO72" t="s">
        <v>119</v>
      </c>
      <c r="BP72">
        <v>9.73</v>
      </c>
      <c r="BQ72">
        <v>7.84</v>
      </c>
      <c r="BR72">
        <v>0.14000000000000001</v>
      </c>
      <c r="BS72">
        <v>18.03</v>
      </c>
      <c r="BT72">
        <v>7.99</v>
      </c>
      <c r="BU72">
        <v>0.47</v>
      </c>
      <c r="BV72">
        <v>0.28999999999999998</v>
      </c>
      <c r="BW72">
        <v>1.66</v>
      </c>
      <c r="BX72">
        <v>2.58</v>
      </c>
      <c r="BY72">
        <v>0.47</v>
      </c>
      <c r="BZ72">
        <v>1.53</v>
      </c>
      <c r="CA72">
        <v>0.05</v>
      </c>
      <c r="CB72">
        <v>1.96</v>
      </c>
      <c r="CC72">
        <v>1.5</v>
      </c>
      <c r="CD72">
        <v>0.93</v>
      </c>
      <c r="CE72">
        <v>0.11</v>
      </c>
      <c r="CF72">
        <v>0.01</v>
      </c>
      <c r="CG72">
        <v>0.11</v>
      </c>
      <c r="CH72">
        <v>0.08</v>
      </c>
      <c r="CI72">
        <v>0.08</v>
      </c>
      <c r="CJ72">
        <v>0.04</v>
      </c>
      <c r="CK72">
        <v>1.92</v>
      </c>
      <c r="CL72">
        <v>-0.12</v>
      </c>
      <c r="CM72">
        <v>-0.91</v>
      </c>
      <c r="CN72">
        <v>34050</v>
      </c>
      <c r="CO72">
        <v>5135</v>
      </c>
      <c r="CP72" t="s">
        <v>1180</v>
      </c>
      <c r="CQ72">
        <v>0.56000000000000005</v>
      </c>
      <c r="CR72">
        <v>24.33</v>
      </c>
      <c r="CS72">
        <v>4.8099999999999996</v>
      </c>
      <c r="CT72">
        <v>-303.77</v>
      </c>
      <c r="CU72">
        <v>25.17</v>
      </c>
      <c r="CV72">
        <v>0.46</v>
      </c>
      <c r="CW72" t="s">
        <v>465</v>
      </c>
      <c r="CX72">
        <v>2.15</v>
      </c>
      <c r="CY72">
        <v>0.54</v>
      </c>
      <c r="CZ72">
        <v>0.53</v>
      </c>
      <c r="DA72">
        <v>-0.03</v>
      </c>
      <c r="DB72">
        <v>80.53</v>
      </c>
      <c r="DC72" t="s">
        <v>1678</v>
      </c>
      <c r="DD72">
        <v>37.979999999999997</v>
      </c>
      <c r="DE72">
        <v>7.6</v>
      </c>
      <c r="DF72">
        <v>5.4</v>
      </c>
      <c r="DG72">
        <v>0.02</v>
      </c>
      <c r="DH72">
        <v>697</v>
      </c>
      <c r="DI72">
        <v>300654</v>
      </c>
      <c r="DJ72" t="s">
        <v>119</v>
      </c>
      <c r="DK72" t="s">
        <v>119</v>
      </c>
      <c r="DL72" t="s">
        <v>119</v>
      </c>
    </row>
    <row r="73" spans="1:116">
      <c r="A73" t="str">
        <f>"300663"</f>
        <v>300663</v>
      </c>
      <c r="B73" t="s">
        <v>1904</v>
      </c>
      <c r="C73">
        <v>0.8</v>
      </c>
      <c r="D73">
        <v>13.82</v>
      </c>
      <c r="E73">
        <v>0.11</v>
      </c>
      <c r="F73">
        <v>13.81</v>
      </c>
      <c r="G73">
        <v>13.82</v>
      </c>
      <c r="H73">
        <v>50217</v>
      </c>
      <c r="I73">
        <v>1113</v>
      </c>
      <c r="J73">
        <v>0</v>
      </c>
      <c r="K73">
        <v>1.24</v>
      </c>
      <c r="L73">
        <v>13.73</v>
      </c>
      <c r="M73">
        <v>13.88</v>
      </c>
      <c r="N73">
        <v>13.7</v>
      </c>
      <c r="O73">
        <v>13.71</v>
      </c>
      <c r="P73" t="s">
        <v>119</v>
      </c>
      <c r="Q73">
        <v>6938.52</v>
      </c>
      <c r="R73">
        <v>0.59</v>
      </c>
      <c r="S73" t="s">
        <v>686</v>
      </c>
      <c r="T73" t="s">
        <v>291</v>
      </c>
      <c r="U73">
        <v>1.31</v>
      </c>
      <c r="V73">
        <v>13.82</v>
      </c>
      <c r="W73">
        <v>27655</v>
      </c>
      <c r="X73">
        <v>22562</v>
      </c>
      <c r="Y73">
        <v>1.23</v>
      </c>
      <c r="Z73">
        <v>572</v>
      </c>
      <c r="AA73">
        <v>130</v>
      </c>
      <c r="AB73" t="s">
        <v>119</v>
      </c>
      <c r="AC73">
        <v>20.32</v>
      </c>
      <c r="AD73">
        <v>0</v>
      </c>
      <c r="AE73" t="s">
        <v>119</v>
      </c>
      <c r="AF73" t="s">
        <v>119</v>
      </c>
      <c r="AG73">
        <v>4.03</v>
      </c>
      <c r="AH73" t="s">
        <v>1905</v>
      </c>
      <c r="AI73" t="s">
        <v>1906</v>
      </c>
      <c r="AJ73">
        <v>0.75</v>
      </c>
      <c r="AK73">
        <v>1787</v>
      </c>
      <c r="AL73">
        <v>28</v>
      </c>
      <c r="AM73">
        <v>6.9999999999999999E-4</v>
      </c>
      <c r="AN73">
        <v>1</v>
      </c>
      <c r="AO73">
        <v>-1.44</v>
      </c>
      <c r="AP73">
        <v>-0.72</v>
      </c>
      <c r="AQ73">
        <v>-3.36</v>
      </c>
      <c r="AR73">
        <v>1.25</v>
      </c>
      <c r="AS73">
        <v>5.74</v>
      </c>
      <c r="AT73">
        <v>0</v>
      </c>
      <c r="AU73">
        <v>1.37</v>
      </c>
      <c r="AV73" t="s">
        <v>1907</v>
      </c>
      <c r="AW73">
        <v>245.98</v>
      </c>
      <c r="AX73">
        <v>293.07</v>
      </c>
      <c r="AY73">
        <v>1.07</v>
      </c>
      <c r="AZ73" t="s">
        <v>207</v>
      </c>
      <c r="BA73">
        <v>1</v>
      </c>
      <c r="BB73">
        <v>3</v>
      </c>
      <c r="BC73">
        <v>11</v>
      </c>
      <c r="BD73">
        <v>0.15</v>
      </c>
      <c r="BE73">
        <v>1.24</v>
      </c>
      <c r="BF73">
        <v>-7.0000000000000007E-2</v>
      </c>
      <c r="BG73">
        <v>0.8</v>
      </c>
      <c r="BH73">
        <v>0.66</v>
      </c>
      <c r="BI73">
        <v>-0.43</v>
      </c>
      <c r="BJ73">
        <v>0.88</v>
      </c>
      <c r="BK73">
        <v>20230830</v>
      </c>
      <c r="BL73">
        <v>20170608</v>
      </c>
      <c r="BM73">
        <v>4.62</v>
      </c>
      <c r="BN73" t="s">
        <v>119</v>
      </c>
      <c r="BO73" t="s">
        <v>119</v>
      </c>
      <c r="BP73">
        <v>31.71</v>
      </c>
      <c r="BQ73">
        <v>12.27</v>
      </c>
      <c r="BR73">
        <v>0.55000000000000004</v>
      </c>
      <c r="BS73">
        <v>59.58</v>
      </c>
      <c r="BT73">
        <v>23.88</v>
      </c>
      <c r="BU73">
        <v>0.28999999999999998</v>
      </c>
      <c r="BV73">
        <v>1.44</v>
      </c>
      <c r="BW73">
        <v>8.49</v>
      </c>
      <c r="BX73">
        <v>4.71</v>
      </c>
      <c r="BY73">
        <v>6.83</v>
      </c>
      <c r="BZ73">
        <v>10.75</v>
      </c>
      <c r="CA73">
        <v>1.04</v>
      </c>
      <c r="CB73">
        <v>3.46</v>
      </c>
      <c r="CC73">
        <v>4.95</v>
      </c>
      <c r="CD73">
        <v>3.33</v>
      </c>
      <c r="CE73">
        <v>-0.23</v>
      </c>
      <c r="CF73">
        <v>0.06</v>
      </c>
      <c r="CG73">
        <v>-0.23</v>
      </c>
      <c r="CH73">
        <v>-7.0000000000000007E-2</v>
      </c>
      <c r="CI73">
        <v>-0.05</v>
      </c>
      <c r="CJ73">
        <v>-0.09</v>
      </c>
      <c r="CK73">
        <v>2.82</v>
      </c>
      <c r="CL73">
        <v>-2.54</v>
      </c>
      <c r="CM73">
        <v>0.61</v>
      </c>
      <c r="CN73">
        <v>56547</v>
      </c>
      <c r="CO73">
        <v>6471</v>
      </c>
      <c r="CP73" t="s">
        <v>731</v>
      </c>
      <c r="CQ73">
        <v>44.26</v>
      </c>
      <c r="CR73">
        <v>3.03</v>
      </c>
      <c r="CS73">
        <v>5.66</v>
      </c>
      <c r="CT73">
        <v>-25.13</v>
      </c>
      <c r="CU73">
        <v>12.9</v>
      </c>
      <c r="CV73">
        <v>7.0000000000000007E-2</v>
      </c>
      <c r="CW73" t="s">
        <v>676</v>
      </c>
      <c r="CX73">
        <v>2.44</v>
      </c>
      <c r="CY73">
        <v>0.75</v>
      </c>
      <c r="CZ73">
        <v>0.61</v>
      </c>
      <c r="DA73">
        <v>-0.55000000000000004</v>
      </c>
      <c r="DB73">
        <v>38.69</v>
      </c>
      <c r="DC73" t="s">
        <v>1908</v>
      </c>
      <c r="DD73">
        <v>32.770000000000003</v>
      </c>
      <c r="DE73">
        <v>-4.7300000000000004</v>
      </c>
      <c r="DF73">
        <v>-1.51</v>
      </c>
      <c r="DG73">
        <v>0.6</v>
      </c>
      <c r="DH73">
        <v>4734</v>
      </c>
      <c r="DI73">
        <v>300663</v>
      </c>
      <c r="DJ73" t="s">
        <v>119</v>
      </c>
      <c r="DK73" t="s">
        <v>119</v>
      </c>
      <c r="DL73" t="s">
        <v>119</v>
      </c>
    </row>
    <row r="74" spans="1:116">
      <c r="A74" t="str">
        <f>"300674"</f>
        <v>300674</v>
      </c>
      <c r="B74" t="s">
        <v>1909</v>
      </c>
      <c r="C74">
        <v>0.17</v>
      </c>
      <c r="D74">
        <v>17.18</v>
      </c>
      <c r="E74">
        <v>0.03</v>
      </c>
      <c r="F74">
        <v>17.18</v>
      </c>
      <c r="G74">
        <v>17.190000000000001</v>
      </c>
      <c r="H74">
        <v>124685</v>
      </c>
      <c r="I74">
        <v>1819</v>
      </c>
      <c r="J74">
        <v>0.06</v>
      </c>
      <c r="K74">
        <v>1.77</v>
      </c>
      <c r="L74">
        <v>17.29</v>
      </c>
      <c r="M74">
        <v>17.32</v>
      </c>
      <c r="N74">
        <v>17.05</v>
      </c>
      <c r="O74">
        <v>17.149999999999999</v>
      </c>
      <c r="P74">
        <v>37.07</v>
      </c>
      <c r="Q74">
        <v>21424.33</v>
      </c>
      <c r="R74">
        <v>0.91</v>
      </c>
      <c r="S74" t="s">
        <v>686</v>
      </c>
      <c r="T74" t="s">
        <v>291</v>
      </c>
      <c r="U74">
        <v>1.57</v>
      </c>
      <c r="V74">
        <v>17.18</v>
      </c>
      <c r="W74">
        <v>65116</v>
      </c>
      <c r="X74">
        <v>59569</v>
      </c>
      <c r="Y74">
        <v>1.0900000000000001</v>
      </c>
      <c r="Z74">
        <v>1848</v>
      </c>
      <c r="AA74">
        <v>124</v>
      </c>
      <c r="AB74" t="s">
        <v>119</v>
      </c>
      <c r="AC74">
        <v>96.13</v>
      </c>
      <c r="AD74">
        <v>0.01</v>
      </c>
      <c r="AE74" t="s">
        <v>119</v>
      </c>
      <c r="AF74" t="s">
        <v>119</v>
      </c>
      <c r="AG74">
        <v>7.03</v>
      </c>
      <c r="AH74" t="s">
        <v>1910</v>
      </c>
      <c r="AI74" t="s">
        <v>1911</v>
      </c>
      <c r="AJ74">
        <v>0.12</v>
      </c>
      <c r="AK74">
        <v>2915</v>
      </c>
      <c r="AL74">
        <v>43</v>
      </c>
      <c r="AM74">
        <v>5.9999999999999995E-4</v>
      </c>
      <c r="AN74">
        <v>3</v>
      </c>
      <c r="AO74">
        <v>1</v>
      </c>
      <c r="AP74">
        <v>1.77</v>
      </c>
      <c r="AQ74">
        <v>-6.79</v>
      </c>
      <c r="AR74">
        <v>-0.18</v>
      </c>
      <c r="AS74">
        <v>23.51</v>
      </c>
      <c r="AT74">
        <v>0</v>
      </c>
      <c r="AU74">
        <v>2.4</v>
      </c>
      <c r="AV74" t="s">
        <v>1912</v>
      </c>
      <c r="AW74">
        <v>41.13</v>
      </c>
      <c r="AX74">
        <v>48.18</v>
      </c>
      <c r="AY74">
        <v>1.25</v>
      </c>
      <c r="AZ74" t="s">
        <v>207</v>
      </c>
      <c r="BA74">
        <v>1</v>
      </c>
      <c r="BB74">
        <v>7</v>
      </c>
      <c r="BC74">
        <v>8</v>
      </c>
      <c r="BD74">
        <v>0.82</v>
      </c>
      <c r="BE74">
        <v>0.99</v>
      </c>
      <c r="BF74">
        <v>-0.57999999999999996</v>
      </c>
      <c r="BG74">
        <v>0.17</v>
      </c>
      <c r="BH74">
        <v>-0.64</v>
      </c>
      <c r="BI74">
        <v>-0.81</v>
      </c>
      <c r="BJ74">
        <v>0.76</v>
      </c>
      <c r="BK74">
        <v>20230830</v>
      </c>
      <c r="BL74">
        <v>20181107</v>
      </c>
      <c r="BM74">
        <v>7.11</v>
      </c>
      <c r="BN74" t="s">
        <v>119</v>
      </c>
      <c r="BO74" t="s">
        <v>119</v>
      </c>
      <c r="BP74">
        <v>54.65</v>
      </c>
      <c r="BQ74">
        <v>39.229999999999997</v>
      </c>
      <c r="BR74">
        <v>0.24</v>
      </c>
      <c r="BS74">
        <v>27.78</v>
      </c>
      <c r="BT74">
        <v>44.48</v>
      </c>
      <c r="BU74">
        <v>0.78</v>
      </c>
      <c r="BV74">
        <v>0.09</v>
      </c>
      <c r="BW74">
        <v>15.13</v>
      </c>
      <c r="BX74">
        <v>15.26</v>
      </c>
      <c r="BY74">
        <v>12.07</v>
      </c>
      <c r="BZ74">
        <v>15.42</v>
      </c>
      <c r="CA74">
        <v>4.8499999999999996</v>
      </c>
      <c r="CB74">
        <v>16.850000000000001</v>
      </c>
      <c r="CC74">
        <v>19.37</v>
      </c>
      <c r="CD74">
        <v>13.8</v>
      </c>
      <c r="CE74">
        <v>1.79</v>
      </c>
      <c r="CF74">
        <v>0.14000000000000001</v>
      </c>
      <c r="CG74">
        <v>1.79</v>
      </c>
      <c r="CH74">
        <v>1.66</v>
      </c>
      <c r="CI74">
        <v>1.65</v>
      </c>
      <c r="CJ74">
        <v>1.6</v>
      </c>
      <c r="CK74">
        <v>15.07</v>
      </c>
      <c r="CL74">
        <v>-4.67</v>
      </c>
      <c r="CM74">
        <v>-7.66</v>
      </c>
      <c r="CN74">
        <v>41941</v>
      </c>
      <c r="CO74">
        <v>12373</v>
      </c>
      <c r="CP74" t="s">
        <v>1913</v>
      </c>
      <c r="CQ74">
        <v>35.76</v>
      </c>
      <c r="CR74">
        <v>20.94</v>
      </c>
      <c r="CS74">
        <v>3.08</v>
      </c>
      <c r="CT74">
        <v>-26.15</v>
      </c>
      <c r="CU74">
        <v>6.3</v>
      </c>
      <c r="CV74">
        <v>0.81</v>
      </c>
      <c r="CW74" t="s">
        <v>1614</v>
      </c>
      <c r="CX74">
        <v>5.57</v>
      </c>
      <c r="CY74">
        <v>2.37</v>
      </c>
      <c r="CZ74">
        <v>2.12</v>
      </c>
      <c r="DA74">
        <v>-0.66</v>
      </c>
      <c r="DB74">
        <v>71.78</v>
      </c>
      <c r="DC74" t="s">
        <v>1914</v>
      </c>
      <c r="DD74">
        <v>28.77</v>
      </c>
      <c r="DE74">
        <v>9.23</v>
      </c>
      <c r="DF74">
        <v>8.57</v>
      </c>
      <c r="DG74">
        <v>1.98</v>
      </c>
      <c r="DH74">
        <v>13148</v>
      </c>
      <c r="DI74">
        <v>300674</v>
      </c>
      <c r="DJ74" t="s">
        <v>119</v>
      </c>
      <c r="DK74" t="s">
        <v>119</v>
      </c>
      <c r="DL74" t="s">
        <v>119</v>
      </c>
    </row>
    <row r="75" spans="1:116">
      <c r="A75" t="str">
        <f>"300688"</f>
        <v>300688</v>
      </c>
      <c r="B75" t="s">
        <v>1915</v>
      </c>
      <c r="C75">
        <v>2.91</v>
      </c>
      <c r="D75">
        <v>30.1</v>
      </c>
      <c r="E75">
        <v>0.85</v>
      </c>
      <c r="F75">
        <v>30.1</v>
      </c>
      <c r="G75">
        <v>30.11</v>
      </c>
      <c r="H75">
        <v>71965</v>
      </c>
      <c r="I75">
        <v>845</v>
      </c>
      <c r="J75">
        <v>-0.32</v>
      </c>
      <c r="K75">
        <v>5.07</v>
      </c>
      <c r="L75">
        <v>29.16</v>
      </c>
      <c r="M75">
        <v>30.54</v>
      </c>
      <c r="N75">
        <v>29.14</v>
      </c>
      <c r="O75">
        <v>29.25</v>
      </c>
      <c r="P75" t="s">
        <v>119</v>
      </c>
      <c r="Q75">
        <v>21562.1</v>
      </c>
      <c r="R75">
        <v>0.99</v>
      </c>
      <c r="S75" t="s">
        <v>1652</v>
      </c>
      <c r="T75" t="s">
        <v>291</v>
      </c>
      <c r="U75">
        <v>4.79</v>
      </c>
      <c r="V75">
        <v>29.96</v>
      </c>
      <c r="W75">
        <v>32665</v>
      </c>
      <c r="X75">
        <v>39300</v>
      </c>
      <c r="Y75">
        <v>0.83</v>
      </c>
      <c r="Z75">
        <v>8</v>
      </c>
      <c r="AA75">
        <v>21</v>
      </c>
      <c r="AB75" t="s">
        <v>119</v>
      </c>
      <c r="AC75">
        <v>37.03</v>
      </c>
      <c r="AD75">
        <v>0.01</v>
      </c>
      <c r="AE75" t="s">
        <v>119</v>
      </c>
      <c r="AF75" t="s">
        <v>119</v>
      </c>
      <c r="AG75">
        <v>1.42</v>
      </c>
      <c r="AH75" t="s">
        <v>1916</v>
      </c>
      <c r="AI75" t="s">
        <v>1917</v>
      </c>
      <c r="AJ75">
        <v>2.85</v>
      </c>
      <c r="AK75">
        <v>2676</v>
      </c>
      <c r="AL75">
        <v>27</v>
      </c>
      <c r="AM75">
        <v>1.9E-3</v>
      </c>
      <c r="AN75">
        <v>1</v>
      </c>
      <c r="AO75">
        <v>-1.81</v>
      </c>
      <c r="AP75">
        <v>2.8</v>
      </c>
      <c r="AQ75">
        <v>-17.510000000000002</v>
      </c>
      <c r="AR75">
        <v>-9.61</v>
      </c>
      <c r="AS75">
        <v>80.02</v>
      </c>
      <c r="AT75">
        <v>2</v>
      </c>
      <c r="AU75">
        <v>6.82</v>
      </c>
      <c r="AV75" t="s">
        <v>1918</v>
      </c>
      <c r="AW75" t="s">
        <v>119</v>
      </c>
      <c r="AX75" t="s">
        <v>119</v>
      </c>
      <c r="AY75">
        <v>1.41</v>
      </c>
      <c r="AZ75" t="s">
        <v>207</v>
      </c>
      <c r="BA75">
        <v>7</v>
      </c>
      <c r="BB75">
        <v>9</v>
      </c>
      <c r="BC75">
        <v>10</v>
      </c>
      <c r="BD75">
        <v>-0.31</v>
      </c>
      <c r="BE75">
        <v>4.41</v>
      </c>
      <c r="BF75">
        <v>-0.38</v>
      </c>
      <c r="BG75">
        <v>2.4300000000000002</v>
      </c>
      <c r="BH75">
        <v>3.22</v>
      </c>
      <c r="BI75">
        <v>-1.44</v>
      </c>
      <c r="BJ75">
        <v>3.29</v>
      </c>
      <c r="BK75">
        <v>20230814</v>
      </c>
      <c r="BL75">
        <v>20170810</v>
      </c>
      <c r="BM75">
        <v>1.67</v>
      </c>
      <c r="BN75" t="s">
        <v>119</v>
      </c>
      <c r="BO75" t="s">
        <v>119</v>
      </c>
      <c r="BP75">
        <v>7.41</v>
      </c>
      <c r="BQ75">
        <v>5.24</v>
      </c>
      <c r="BR75">
        <v>0</v>
      </c>
      <c r="BS75">
        <v>29.37</v>
      </c>
      <c r="BT75">
        <v>4.99</v>
      </c>
      <c r="BU75">
        <v>0.02</v>
      </c>
      <c r="BV75">
        <v>0.2</v>
      </c>
      <c r="BW75">
        <v>2.15</v>
      </c>
      <c r="BX75">
        <v>4.38</v>
      </c>
      <c r="BY75">
        <v>0</v>
      </c>
      <c r="BZ75">
        <v>0.3</v>
      </c>
      <c r="CA75">
        <v>1.0900000000000001</v>
      </c>
      <c r="CB75">
        <v>3.69</v>
      </c>
      <c r="CC75">
        <v>1.02</v>
      </c>
      <c r="CD75">
        <v>0.56000000000000005</v>
      </c>
      <c r="CE75">
        <v>-0.23</v>
      </c>
      <c r="CF75">
        <v>-0.01</v>
      </c>
      <c r="CG75">
        <v>-0.24</v>
      </c>
      <c r="CH75">
        <v>-0.24</v>
      </c>
      <c r="CI75">
        <v>-0.24</v>
      </c>
      <c r="CJ75">
        <v>-0.24</v>
      </c>
      <c r="CK75">
        <v>-0.23</v>
      </c>
      <c r="CL75">
        <v>-0.25</v>
      </c>
      <c r="CM75">
        <v>-0.55000000000000004</v>
      </c>
      <c r="CN75">
        <v>24835</v>
      </c>
      <c r="CO75">
        <v>4251</v>
      </c>
      <c r="CP75" t="s">
        <v>1919</v>
      </c>
      <c r="CQ75">
        <v>46.78</v>
      </c>
      <c r="CR75">
        <v>-49.12</v>
      </c>
      <c r="CS75">
        <v>9.6199999999999992</v>
      </c>
      <c r="CT75">
        <v>-199.7</v>
      </c>
      <c r="CU75">
        <v>49.28</v>
      </c>
      <c r="CV75">
        <v>0</v>
      </c>
      <c r="CW75" t="s">
        <v>320</v>
      </c>
      <c r="CX75">
        <v>3.13</v>
      </c>
      <c r="CY75">
        <v>2.21</v>
      </c>
      <c r="CZ75">
        <v>-0.14000000000000001</v>
      </c>
      <c r="DA75">
        <v>-0.15</v>
      </c>
      <c r="DB75">
        <v>70.66</v>
      </c>
      <c r="DC75" t="s">
        <v>1920</v>
      </c>
      <c r="DD75">
        <v>45</v>
      </c>
      <c r="DE75">
        <v>-22.24</v>
      </c>
      <c r="DF75">
        <v>-23.09</v>
      </c>
      <c r="DG75">
        <v>0.08</v>
      </c>
      <c r="DH75">
        <v>604</v>
      </c>
      <c r="DI75">
        <v>300688</v>
      </c>
      <c r="DJ75" t="s">
        <v>119</v>
      </c>
      <c r="DK75" t="s">
        <v>119</v>
      </c>
      <c r="DL75" t="s">
        <v>119</v>
      </c>
    </row>
    <row r="76" spans="1:116">
      <c r="A76" t="str">
        <f>"300781"</f>
        <v>300781</v>
      </c>
      <c r="B76" t="s">
        <v>1921</v>
      </c>
      <c r="C76">
        <v>1.7</v>
      </c>
      <c r="D76">
        <v>20.96</v>
      </c>
      <c r="E76">
        <v>0.35</v>
      </c>
      <c r="F76">
        <v>20.95</v>
      </c>
      <c r="G76">
        <v>20.96</v>
      </c>
      <c r="H76">
        <v>19315</v>
      </c>
      <c r="I76">
        <v>394</v>
      </c>
      <c r="J76">
        <v>-0.04</v>
      </c>
      <c r="K76">
        <v>2.38</v>
      </c>
      <c r="L76">
        <v>20.7</v>
      </c>
      <c r="M76">
        <v>21.34</v>
      </c>
      <c r="N76">
        <v>20.7</v>
      </c>
      <c r="O76">
        <v>20.61</v>
      </c>
      <c r="P76">
        <v>52.17</v>
      </c>
      <c r="Q76">
        <v>4061.44</v>
      </c>
      <c r="R76">
        <v>0.91</v>
      </c>
      <c r="S76" t="s">
        <v>1645</v>
      </c>
      <c r="T76" t="s">
        <v>146</v>
      </c>
      <c r="U76">
        <v>3.11</v>
      </c>
      <c r="V76">
        <v>21.03</v>
      </c>
      <c r="W76">
        <v>8972</v>
      </c>
      <c r="X76">
        <v>10343</v>
      </c>
      <c r="Y76">
        <v>0.87</v>
      </c>
      <c r="Z76">
        <v>99</v>
      </c>
      <c r="AA76">
        <v>117</v>
      </c>
      <c r="AB76" t="s">
        <v>119</v>
      </c>
      <c r="AC76">
        <v>1.66</v>
      </c>
      <c r="AD76">
        <v>0</v>
      </c>
      <c r="AE76" t="s">
        <v>119</v>
      </c>
      <c r="AF76" t="s">
        <v>119</v>
      </c>
      <c r="AG76">
        <v>0.81</v>
      </c>
      <c r="AH76" t="s">
        <v>1922</v>
      </c>
      <c r="AI76" t="s">
        <v>1923</v>
      </c>
      <c r="AJ76">
        <v>1.65</v>
      </c>
      <c r="AK76">
        <v>1631</v>
      </c>
      <c r="AL76">
        <v>12</v>
      </c>
      <c r="AM76">
        <v>1.5E-3</v>
      </c>
      <c r="AN76">
        <v>3</v>
      </c>
      <c r="AO76">
        <v>1.43</v>
      </c>
      <c r="AP76">
        <v>3.92</v>
      </c>
      <c r="AQ76">
        <v>-5.76</v>
      </c>
      <c r="AR76">
        <v>-10.73</v>
      </c>
      <c r="AS76">
        <v>20.95</v>
      </c>
      <c r="AT76">
        <v>1</v>
      </c>
      <c r="AU76">
        <v>4.03</v>
      </c>
      <c r="AV76" t="s">
        <v>1924</v>
      </c>
      <c r="AW76">
        <v>75.790000000000006</v>
      </c>
      <c r="AX76">
        <v>69.86</v>
      </c>
      <c r="AY76">
        <v>1.18</v>
      </c>
      <c r="AZ76" t="s">
        <v>207</v>
      </c>
      <c r="BA76">
        <v>9</v>
      </c>
      <c r="BB76">
        <v>9</v>
      </c>
      <c r="BC76">
        <v>1</v>
      </c>
      <c r="BD76">
        <v>0.44</v>
      </c>
      <c r="BE76">
        <v>3.54</v>
      </c>
      <c r="BF76">
        <v>0.44</v>
      </c>
      <c r="BG76">
        <v>2.04</v>
      </c>
      <c r="BH76">
        <v>1.26</v>
      </c>
      <c r="BI76">
        <v>-1.78</v>
      </c>
      <c r="BJ76">
        <v>1.26</v>
      </c>
      <c r="BK76">
        <v>20230830</v>
      </c>
      <c r="BL76">
        <v>20190606</v>
      </c>
      <c r="BM76">
        <v>1.1000000000000001</v>
      </c>
      <c r="BN76" t="s">
        <v>119</v>
      </c>
      <c r="BO76" t="s">
        <v>119</v>
      </c>
      <c r="BP76">
        <v>9.68</v>
      </c>
      <c r="BQ76">
        <v>6.83</v>
      </c>
      <c r="BR76">
        <v>0.97</v>
      </c>
      <c r="BS76">
        <v>19.43</v>
      </c>
      <c r="BT76">
        <v>5.29</v>
      </c>
      <c r="BU76">
        <v>0.89</v>
      </c>
      <c r="BV76">
        <v>0.11</v>
      </c>
      <c r="BW76">
        <v>1.72</v>
      </c>
      <c r="BX76">
        <v>1.3</v>
      </c>
      <c r="BY76">
        <v>0</v>
      </c>
      <c r="BZ76">
        <v>1.77</v>
      </c>
      <c r="CA76">
        <v>0.02</v>
      </c>
      <c r="CB76">
        <v>3.43</v>
      </c>
      <c r="CC76">
        <v>2.0299999999999998</v>
      </c>
      <c r="CD76">
        <v>1.1200000000000001</v>
      </c>
      <c r="CE76">
        <v>0.32</v>
      </c>
      <c r="CF76">
        <v>0.1</v>
      </c>
      <c r="CG76">
        <v>0.32</v>
      </c>
      <c r="CH76">
        <v>0.3</v>
      </c>
      <c r="CI76">
        <v>0.22</v>
      </c>
      <c r="CJ76">
        <v>0.14000000000000001</v>
      </c>
      <c r="CK76">
        <v>2.17</v>
      </c>
      <c r="CL76">
        <v>0.54</v>
      </c>
      <c r="CM76">
        <v>-1.06</v>
      </c>
      <c r="CN76">
        <v>10205</v>
      </c>
      <c r="CO76">
        <v>4692</v>
      </c>
      <c r="CP76" t="s">
        <v>1925</v>
      </c>
      <c r="CQ76">
        <v>-10.3</v>
      </c>
      <c r="CR76">
        <v>-18.48</v>
      </c>
      <c r="CS76">
        <v>3.37</v>
      </c>
      <c r="CT76">
        <v>42.78</v>
      </c>
      <c r="CU76">
        <v>11.34</v>
      </c>
      <c r="CV76">
        <v>0.49</v>
      </c>
      <c r="CW76" t="s">
        <v>1316</v>
      </c>
      <c r="CX76">
        <v>6.21</v>
      </c>
      <c r="CY76">
        <v>3.12</v>
      </c>
      <c r="CZ76">
        <v>1.98</v>
      </c>
      <c r="DA76">
        <v>0.49</v>
      </c>
      <c r="DB76">
        <v>70.58</v>
      </c>
      <c r="DC76" t="s">
        <v>1926</v>
      </c>
      <c r="DD76">
        <v>44.72</v>
      </c>
      <c r="DE76">
        <v>15.84</v>
      </c>
      <c r="DF76">
        <v>14.74</v>
      </c>
      <c r="DG76">
        <v>0.05</v>
      </c>
      <c r="DH76">
        <v>520</v>
      </c>
      <c r="DI76">
        <v>300781</v>
      </c>
      <c r="DJ76" t="s">
        <v>119</v>
      </c>
      <c r="DK76" t="s">
        <v>119</v>
      </c>
      <c r="DL76" t="s">
        <v>119</v>
      </c>
    </row>
    <row r="77" spans="1:116">
      <c r="A77" t="str">
        <f>"300830"</f>
        <v>300830</v>
      </c>
      <c r="B77" t="s">
        <v>1927</v>
      </c>
      <c r="C77">
        <v>1.93</v>
      </c>
      <c r="D77">
        <v>8.4700000000000006</v>
      </c>
      <c r="E77">
        <v>0.16</v>
      </c>
      <c r="F77">
        <v>8.4700000000000006</v>
      </c>
      <c r="G77">
        <v>8.48</v>
      </c>
      <c r="H77">
        <v>36546</v>
      </c>
      <c r="I77">
        <v>832</v>
      </c>
      <c r="J77">
        <v>0</v>
      </c>
      <c r="K77">
        <v>1.18</v>
      </c>
      <c r="L77">
        <v>8.35</v>
      </c>
      <c r="M77">
        <v>8.49</v>
      </c>
      <c r="N77">
        <v>8.35</v>
      </c>
      <c r="O77">
        <v>8.31</v>
      </c>
      <c r="P77" t="s">
        <v>119</v>
      </c>
      <c r="Q77">
        <v>3083.03</v>
      </c>
      <c r="R77">
        <v>0.86</v>
      </c>
      <c r="S77" t="s">
        <v>686</v>
      </c>
      <c r="T77" t="s">
        <v>137</v>
      </c>
      <c r="U77">
        <v>1.68</v>
      </c>
      <c r="V77">
        <v>8.44</v>
      </c>
      <c r="W77">
        <v>15036</v>
      </c>
      <c r="X77">
        <v>21510</v>
      </c>
      <c r="Y77">
        <v>0.7</v>
      </c>
      <c r="Z77">
        <v>18</v>
      </c>
      <c r="AA77">
        <v>436</v>
      </c>
      <c r="AB77" t="s">
        <v>119</v>
      </c>
      <c r="AC77">
        <v>8.52</v>
      </c>
      <c r="AD77">
        <v>0</v>
      </c>
      <c r="AE77" t="s">
        <v>119</v>
      </c>
      <c r="AF77" t="s">
        <v>119</v>
      </c>
      <c r="AG77">
        <v>3.1</v>
      </c>
      <c r="AH77" t="s">
        <v>1928</v>
      </c>
      <c r="AI77" t="s">
        <v>1929</v>
      </c>
      <c r="AJ77">
        <v>1.87</v>
      </c>
      <c r="AK77">
        <v>1642</v>
      </c>
      <c r="AL77">
        <v>22</v>
      </c>
      <c r="AM77">
        <v>6.9999999999999999E-4</v>
      </c>
      <c r="AN77">
        <v>1</v>
      </c>
      <c r="AO77">
        <v>-0.48</v>
      </c>
      <c r="AP77">
        <v>2.04</v>
      </c>
      <c r="AQ77">
        <v>-4.1900000000000004</v>
      </c>
      <c r="AR77">
        <v>-8.6300000000000008</v>
      </c>
      <c r="AS77">
        <v>9.86</v>
      </c>
      <c r="AT77">
        <v>1</v>
      </c>
      <c r="AU77">
        <v>1.44</v>
      </c>
      <c r="AV77" t="s">
        <v>1930</v>
      </c>
      <c r="AW77">
        <v>52.52</v>
      </c>
      <c r="AX77">
        <v>62.52</v>
      </c>
      <c r="AY77">
        <v>1.0900000000000001</v>
      </c>
      <c r="AZ77" t="s">
        <v>207</v>
      </c>
      <c r="BA77">
        <v>11</v>
      </c>
      <c r="BB77">
        <v>5</v>
      </c>
      <c r="BC77">
        <v>1</v>
      </c>
      <c r="BD77">
        <v>0.48</v>
      </c>
      <c r="BE77">
        <v>2.17</v>
      </c>
      <c r="BF77">
        <v>0.48</v>
      </c>
      <c r="BG77">
        <v>1.56</v>
      </c>
      <c r="BH77">
        <v>1.44</v>
      </c>
      <c r="BI77">
        <v>-0.24</v>
      </c>
      <c r="BJ77">
        <v>1.44</v>
      </c>
      <c r="BK77">
        <v>20230825</v>
      </c>
      <c r="BL77">
        <v>20200506</v>
      </c>
      <c r="BM77">
        <v>4.3</v>
      </c>
      <c r="BN77" t="s">
        <v>119</v>
      </c>
      <c r="BO77" t="s">
        <v>119</v>
      </c>
      <c r="BP77">
        <v>12.65</v>
      </c>
      <c r="BQ77">
        <v>11.53</v>
      </c>
      <c r="BR77">
        <v>0</v>
      </c>
      <c r="BS77">
        <v>8.8699999999999992</v>
      </c>
      <c r="BT77">
        <v>9.41</v>
      </c>
      <c r="BU77">
        <v>0.63</v>
      </c>
      <c r="BV77">
        <v>0.08</v>
      </c>
      <c r="BW77">
        <v>1</v>
      </c>
      <c r="BX77">
        <v>0.62</v>
      </c>
      <c r="BY77">
        <v>1.33</v>
      </c>
      <c r="BZ77">
        <v>5.88</v>
      </c>
      <c r="CA77">
        <v>0.18</v>
      </c>
      <c r="CB77">
        <v>2.5099999999999998</v>
      </c>
      <c r="CC77">
        <v>1.38</v>
      </c>
      <c r="CD77">
        <v>0.81</v>
      </c>
      <c r="CE77">
        <v>-0.34</v>
      </c>
      <c r="CF77">
        <v>0.02</v>
      </c>
      <c r="CG77">
        <v>-0.34</v>
      </c>
      <c r="CH77">
        <v>-0.35</v>
      </c>
      <c r="CI77">
        <v>-0.35</v>
      </c>
      <c r="CJ77">
        <v>-0.4</v>
      </c>
      <c r="CK77">
        <v>3.96</v>
      </c>
      <c r="CL77">
        <v>-0.97</v>
      </c>
      <c r="CM77">
        <v>-0.78</v>
      </c>
      <c r="CN77">
        <v>28676</v>
      </c>
      <c r="CO77">
        <v>8875</v>
      </c>
      <c r="CP77" t="s">
        <v>1931</v>
      </c>
      <c r="CQ77">
        <v>23.97</v>
      </c>
      <c r="CR77">
        <v>9.94</v>
      </c>
      <c r="CS77">
        <v>3.16</v>
      </c>
      <c r="CT77">
        <v>-37.65</v>
      </c>
      <c r="CU77">
        <v>26.4</v>
      </c>
      <c r="CV77">
        <v>0.63</v>
      </c>
      <c r="CW77" t="s">
        <v>1747</v>
      </c>
      <c r="CX77">
        <v>2.68</v>
      </c>
      <c r="CY77">
        <v>0.57999999999999996</v>
      </c>
      <c r="CZ77">
        <v>0.92</v>
      </c>
      <c r="DA77">
        <v>-0.22</v>
      </c>
      <c r="DB77">
        <v>91.12</v>
      </c>
      <c r="DC77" t="s">
        <v>1932</v>
      </c>
      <c r="DD77">
        <v>41.05</v>
      </c>
      <c r="DE77">
        <v>-24.66</v>
      </c>
      <c r="DF77">
        <v>-25.07</v>
      </c>
      <c r="DG77">
        <v>0.49</v>
      </c>
      <c r="DH77">
        <v>2765</v>
      </c>
      <c r="DI77">
        <v>300830</v>
      </c>
      <c r="DJ77" t="s">
        <v>119</v>
      </c>
      <c r="DK77" t="s">
        <v>119</v>
      </c>
      <c r="DL77" t="s">
        <v>119</v>
      </c>
    </row>
    <row r="78" spans="1:116">
      <c r="A78" t="str">
        <f>"300846"</f>
        <v>300846</v>
      </c>
      <c r="B78" t="s">
        <v>1933</v>
      </c>
      <c r="C78">
        <v>2.4500000000000002</v>
      </c>
      <c r="D78">
        <v>13.4</v>
      </c>
      <c r="E78">
        <v>0.32</v>
      </c>
      <c r="F78">
        <v>13.39</v>
      </c>
      <c r="G78">
        <v>13.4</v>
      </c>
      <c r="H78">
        <v>138049</v>
      </c>
      <c r="I78">
        <v>2714</v>
      </c>
      <c r="J78">
        <v>7.0000000000000007E-2</v>
      </c>
      <c r="K78">
        <v>3.87</v>
      </c>
      <c r="L78">
        <v>13.08</v>
      </c>
      <c r="M78">
        <v>13.44</v>
      </c>
      <c r="N78">
        <v>13.08</v>
      </c>
      <c r="O78">
        <v>13.08</v>
      </c>
      <c r="P78" t="s">
        <v>119</v>
      </c>
      <c r="Q78">
        <v>18377.47</v>
      </c>
      <c r="R78">
        <v>1</v>
      </c>
      <c r="S78" t="s">
        <v>1536</v>
      </c>
      <c r="T78" t="s">
        <v>291</v>
      </c>
      <c r="U78">
        <v>2.75</v>
      </c>
      <c r="V78">
        <v>13.31</v>
      </c>
      <c r="W78">
        <v>55115</v>
      </c>
      <c r="X78">
        <v>82934</v>
      </c>
      <c r="Y78">
        <v>0.66</v>
      </c>
      <c r="Z78">
        <v>265</v>
      </c>
      <c r="AA78">
        <v>981</v>
      </c>
      <c r="AB78" t="s">
        <v>119</v>
      </c>
      <c r="AC78">
        <v>93.26</v>
      </c>
      <c r="AD78">
        <v>0.02</v>
      </c>
      <c r="AE78" t="s">
        <v>119</v>
      </c>
      <c r="AF78" t="s">
        <v>119</v>
      </c>
      <c r="AG78">
        <v>3.56</v>
      </c>
      <c r="AH78" t="s">
        <v>1934</v>
      </c>
      <c r="AI78" t="s">
        <v>1935</v>
      </c>
      <c r="AJ78">
        <v>2.39</v>
      </c>
      <c r="AK78">
        <v>3058</v>
      </c>
      <c r="AL78">
        <v>45</v>
      </c>
      <c r="AM78">
        <v>1.2999999999999999E-3</v>
      </c>
      <c r="AN78">
        <v>3</v>
      </c>
      <c r="AO78">
        <v>0.23</v>
      </c>
      <c r="AP78">
        <v>3.72</v>
      </c>
      <c r="AQ78">
        <v>-8.7799999999999994</v>
      </c>
      <c r="AR78">
        <v>-14.7</v>
      </c>
      <c r="AS78">
        <v>37.72</v>
      </c>
      <c r="AT78">
        <v>1</v>
      </c>
      <c r="AU78">
        <v>4.41</v>
      </c>
      <c r="AV78" t="s">
        <v>1936</v>
      </c>
      <c r="AW78" t="s">
        <v>119</v>
      </c>
      <c r="AX78" t="s">
        <v>119</v>
      </c>
      <c r="AY78">
        <v>1.36</v>
      </c>
      <c r="AZ78" t="s">
        <v>207</v>
      </c>
      <c r="BA78">
        <v>7</v>
      </c>
      <c r="BB78">
        <v>13</v>
      </c>
      <c r="BC78">
        <v>10</v>
      </c>
      <c r="BD78">
        <v>0</v>
      </c>
      <c r="BE78">
        <v>2.75</v>
      </c>
      <c r="BF78">
        <v>0</v>
      </c>
      <c r="BG78">
        <v>1.76</v>
      </c>
      <c r="BH78">
        <v>2.4500000000000002</v>
      </c>
      <c r="BI78">
        <v>-0.3</v>
      </c>
      <c r="BJ78">
        <v>2.4500000000000002</v>
      </c>
      <c r="BK78">
        <v>20230815</v>
      </c>
      <c r="BL78">
        <v>20200701</v>
      </c>
      <c r="BM78">
        <v>4.67</v>
      </c>
      <c r="BN78" t="s">
        <v>119</v>
      </c>
      <c r="BO78" t="s">
        <v>119</v>
      </c>
      <c r="BP78">
        <v>21.1</v>
      </c>
      <c r="BQ78">
        <v>11.24</v>
      </c>
      <c r="BR78">
        <v>0.18</v>
      </c>
      <c r="BS78">
        <v>45.87</v>
      </c>
      <c r="BT78">
        <v>7.88</v>
      </c>
      <c r="BU78">
        <v>7.99</v>
      </c>
      <c r="BV78">
        <v>0.64</v>
      </c>
      <c r="BW78">
        <v>8.56</v>
      </c>
      <c r="BX78">
        <v>3.76</v>
      </c>
      <c r="BY78">
        <v>0.06</v>
      </c>
      <c r="BZ78">
        <v>3.09</v>
      </c>
      <c r="CA78">
        <v>0.17</v>
      </c>
      <c r="CB78">
        <v>6.79</v>
      </c>
      <c r="CC78">
        <v>5.62</v>
      </c>
      <c r="CD78">
        <v>5.27</v>
      </c>
      <c r="CE78">
        <v>-0.98</v>
      </c>
      <c r="CF78">
        <v>0.01</v>
      </c>
      <c r="CG78">
        <v>-0.96</v>
      </c>
      <c r="CH78">
        <v>-1</v>
      </c>
      <c r="CI78">
        <v>-1.02</v>
      </c>
      <c r="CJ78">
        <v>-1.08</v>
      </c>
      <c r="CK78">
        <v>-0.83</v>
      </c>
      <c r="CL78">
        <v>1.1100000000000001</v>
      </c>
      <c r="CM78">
        <v>0.05</v>
      </c>
      <c r="CN78">
        <v>59054</v>
      </c>
      <c r="CO78">
        <v>5295</v>
      </c>
      <c r="CP78" t="s">
        <v>1937</v>
      </c>
      <c r="CQ78">
        <v>-106.87</v>
      </c>
      <c r="CR78">
        <v>-4.49</v>
      </c>
      <c r="CS78">
        <v>5.57</v>
      </c>
      <c r="CT78">
        <v>56.42</v>
      </c>
      <c r="CU78">
        <v>11.13</v>
      </c>
      <c r="CV78">
        <v>0</v>
      </c>
      <c r="CW78" t="s">
        <v>1100</v>
      </c>
      <c r="CX78">
        <v>2.41</v>
      </c>
      <c r="CY78">
        <v>1.45</v>
      </c>
      <c r="CZ78">
        <v>-0.18</v>
      </c>
      <c r="DA78">
        <v>0.24</v>
      </c>
      <c r="DB78">
        <v>53.26</v>
      </c>
      <c r="DC78" t="s">
        <v>1938</v>
      </c>
      <c r="DD78">
        <v>6.28</v>
      </c>
      <c r="DE78">
        <v>-17.48</v>
      </c>
      <c r="DF78">
        <v>-17.739999999999998</v>
      </c>
      <c r="DG78">
        <v>0.27</v>
      </c>
      <c r="DH78">
        <v>603</v>
      </c>
      <c r="DI78">
        <v>300846</v>
      </c>
      <c r="DJ78" t="s">
        <v>119</v>
      </c>
      <c r="DK78" t="s">
        <v>119</v>
      </c>
      <c r="DL78" t="s">
        <v>119</v>
      </c>
    </row>
    <row r="79" spans="1:116">
      <c r="A79" t="str">
        <f>"300947"</f>
        <v>300947</v>
      </c>
      <c r="B79" t="s">
        <v>1939</v>
      </c>
      <c r="C79">
        <v>0.8</v>
      </c>
      <c r="D79">
        <v>15.19</v>
      </c>
      <c r="E79">
        <v>0.12</v>
      </c>
      <c r="F79">
        <v>15.18</v>
      </c>
      <c r="G79">
        <v>15.19</v>
      </c>
      <c r="H79">
        <v>12561</v>
      </c>
      <c r="I79">
        <v>505</v>
      </c>
      <c r="J79">
        <v>0</v>
      </c>
      <c r="K79">
        <v>1.32</v>
      </c>
      <c r="L79">
        <v>15.07</v>
      </c>
      <c r="M79">
        <v>15.25</v>
      </c>
      <c r="N79">
        <v>15.06</v>
      </c>
      <c r="O79">
        <v>15.07</v>
      </c>
      <c r="P79">
        <v>162.93</v>
      </c>
      <c r="Q79">
        <v>1908.64</v>
      </c>
      <c r="R79">
        <v>0.9</v>
      </c>
      <c r="S79" t="s">
        <v>1940</v>
      </c>
      <c r="T79" t="s">
        <v>610</v>
      </c>
      <c r="U79">
        <v>1.26</v>
      </c>
      <c r="V79">
        <v>15.2</v>
      </c>
      <c r="W79">
        <v>6171</v>
      </c>
      <c r="X79">
        <v>6390</v>
      </c>
      <c r="Y79">
        <v>0.97</v>
      </c>
      <c r="Z79">
        <v>177</v>
      </c>
      <c r="AA79">
        <v>336</v>
      </c>
      <c r="AB79" t="s">
        <v>119</v>
      </c>
      <c r="AC79">
        <v>9.49</v>
      </c>
      <c r="AD79">
        <v>0.01</v>
      </c>
      <c r="AE79" t="s">
        <v>119</v>
      </c>
      <c r="AF79" t="s">
        <v>119</v>
      </c>
      <c r="AG79">
        <v>0.95</v>
      </c>
      <c r="AH79" t="s">
        <v>1941</v>
      </c>
      <c r="AI79" t="s">
        <v>1942</v>
      </c>
      <c r="AJ79">
        <v>0.74</v>
      </c>
      <c r="AK79">
        <v>1133</v>
      </c>
      <c r="AL79">
        <v>11</v>
      </c>
      <c r="AM79">
        <v>1.1999999999999999E-3</v>
      </c>
      <c r="AN79">
        <v>3</v>
      </c>
      <c r="AO79">
        <v>7.0000000000000007E-2</v>
      </c>
      <c r="AP79">
        <v>1.07</v>
      </c>
      <c r="AQ79">
        <v>-9.64</v>
      </c>
      <c r="AR79">
        <v>3.12</v>
      </c>
      <c r="AS79">
        <v>14.73</v>
      </c>
      <c r="AT79">
        <v>1</v>
      </c>
      <c r="AU79">
        <v>1.45</v>
      </c>
      <c r="AV79" t="s">
        <v>1943</v>
      </c>
      <c r="AW79" t="s">
        <v>119</v>
      </c>
      <c r="AX79">
        <v>71.239999999999995</v>
      </c>
      <c r="AY79">
        <v>1.86</v>
      </c>
      <c r="AZ79" t="s">
        <v>207</v>
      </c>
      <c r="BA79">
        <v>14</v>
      </c>
      <c r="BB79">
        <v>10</v>
      </c>
      <c r="BC79">
        <v>2</v>
      </c>
      <c r="BD79">
        <v>0</v>
      </c>
      <c r="BE79">
        <v>1.19</v>
      </c>
      <c r="BF79">
        <v>-7.0000000000000007E-2</v>
      </c>
      <c r="BG79">
        <v>0.86</v>
      </c>
      <c r="BH79">
        <v>0.8</v>
      </c>
      <c r="BI79">
        <v>-0.39</v>
      </c>
      <c r="BJ79">
        <v>0.86</v>
      </c>
      <c r="BK79">
        <v>20230828</v>
      </c>
      <c r="BL79">
        <v>20210210</v>
      </c>
      <c r="BM79">
        <v>1.54</v>
      </c>
      <c r="BN79" t="s">
        <v>119</v>
      </c>
      <c r="BO79" t="s">
        <v>119</v>
      </c>
      <c r="BP79">
        <v>64.12</v>
      </c>
      <c r="BQ79">
        <v>12.98</v>
      </c>
      <c r="BR79">
        <v>0.98</v>
      </c>
      <c r="BS79">
        <v>78.22</v>
      </c>
      <c r="BT79">
        <v>12.94</v>
      </c>
      <c r="BU79">
        <v>0.08</v>
      </c>
      <c r="BV79">
        <v>0.01</v>
      </c>
      <c r="BW79">
        <v>11.72</v>
      </c>
      <c r="BX79">
        <v>5.05</v>
      </c>
      <c r="BY79">
        <v>0</v>
      </c>
      <c r="BZ79">
        <v>0.38</v>
      </c>
      <c r="CA79">
        <v>0.45</v>
      </c>
      <c r="CB79">
        <v>11.9</v>
      </c>
      <c r="CC79">
        <v>5.23</v>
      </c>
      <c r="CD79">
        <v>3.6</v>
      </c>
      <c r="CE79">
        <v>0.15</v>
      </c>
      <c r="CF79">
        <v>0</v>
      </c>
      <c r="CG79">
        <v>0.13</v>
      </c>
      <c r="CH79">
        <v>0.11</v>
      </c>
      <c r="CI79">
        <v>7.0000000000000007E-2</v>
      </c>
      <c r="CJ79">
        <v>0.02</v>
      </c>
      <c r="CK79">
        <v>-0.74</v>
      </c>
      <c r="CL79">
        <v>3.33</v>
      </c>
      <c r="CM79">
        <v>-2.86</v>
      </c>
      <c r="CN79">
        <v>11359</v>
      </c>
      <c r="CO79">
        <v>7625</v>
      </c>
      <c r="CP79" t="s">
        <v>1944</v>
      </c>
      <c r="CQ79">
        <v>-85.91</v>
      </c>
      <c r="CR79">
        <v>28.84</v>
      </c>
      <c r="CS79">
        <v>1.8</v>
      </c>
      <c r="CT79">
        <v>7</v>
      </c>
      <c r="CU79">
        <v>4.46</v>
      </c>
      <c r="CV79">
        <v>0</v>
      </c>
      <c r="CW79" t="s">
        <v>200</v>
      </c>
      <c r="CX79">
        <v>8.4499999999999993</v>
      </c>
      <c r="CY79">
        <v>7.74</v>
      </c>
      <c r="CZ79">
        <v>-0.48</v>
      </c>
      <c r="DA79">
        <v>2.17</v>
      </c>
      <c r="DB79">
        <v>20.25</v>
      </c>
      <c r="DC79" t="s">
        <v>1945</v>
      </c>
      <c r="DD79">
        <v>31.1</v>
      </c>
      <c r="DE79">
        <v>2.8</v>
      </c>
      <c r="DF79">
        <v>2.08</v>
      </c>
      <c r="DG79">
        <v>0.02</v>
      </c>
      <c r="DH79">
        <v>710</v>
      </c>
      <c r="DI79">
        <v>300947</v>
      </c>
      <c r="DJ79" t="s">
        <v>119</v>
      </c>
      <c r="DK79" t="s">
        <v>119</v>
      </c>
      <c r="DL79" t="s">
        <v>119</v>
      </c>
    </row>
    <row r="80" spans="1:116">
      <c r="A80" t="str">
        <f>"300987"</f>
        <v>300987</v>
      </c>
      <c r="B80" t="s">
        <v>1946</v>
      </c>
      <c r="C80">
        <v>1.1399999999999999</v>
      </c>
      <c r="D80">
        <v>16.89</v>
      </c>
      <c r="E80">
        <v>0.19</v>
      </c>
      <c r="F80">
        <v>16.89</v>
      </c>
      <c r="G80">
        <v>16.899999999999999</v>
      </c>
      <c r="H80">
        <v>16841</v>
      </c>
      <c r="I80">
        <v>277</v>
      </c>
      <c r="J80">
        <v>-0.05</v>
      </c>
      <c r="K80">
        <v>1.77</v>
      </c>
      <c r="L80">
        <v>16.670000000000002</v>
      </c>
      <c r="M80">
        <v>17</v>
      </c>
      <c r="N80">
        <v>16.670000000000002</v>
      </c>
      <c r="O80">
        <v>16.7</v>
      </c>
      <c r="P80">
        <v>125.26</v>
      </c>
      <c r="Q80">
        <v>2845.95</v>
      </c>
      <c r="R80">
        <v>0.75</v>
      </c>
      <c r="S80" t="s">
        <v>1947</v>
      </c>
      <c r="T80" t="s">
        <v>446</v>
      </c>
      <c r="U80">
        <v>1.98</v>
      </c>
      <c r="V80">
        <v>16.899999999999999</v>
      </c>
      <c r="W80">
        <v>7783</v>
      </c>
      <c r="X80">
        <v>9058</v>
      </c>
      <c r="Y80">
        <v>0.86</v>
      </c>
      <c r="Z80">
        <v>22</v>
      </c>
      <c r="AA80">
        <v>86</v>
      </c>
      <c r="AB80" t="s">
        <v>119</v>
      </c>
      <c r="AC80">
        <v>18.34</v>
      </c>
      <c r="AD80">
        <v>0.01</v>
      </c>
      <c r="AE80" t="s">
        <v>119</v>
      </c>
      <c r="AF80" t="s">
        <v>119</v>
      </c>
      <c r="AG80">
        <v>0.95</v>
      </c>
      <c r="AH80" t="s">
        <v>1326</v>
      </c>
      <c r="AI80" t="s">
        <v>1948</v>
      </c>
      <c r="AJ80">
        <v>1.0900000000000001</v>
      </c>
      <c r="AK80">
        <v>1365</v>
      </c>
      <c r="AL80">
        <v>12</v>
      </c>
      <c r="AM80">
        <v>1.2999999999999999E-3</v>
      </c>
      <c r="AN80">
        <v>3</v>
      </c>
      <c r="AO80">
        <v>0.36</v>
      </c>
      <c r="AP80">
        <v>2.2400000000000002</v>
      </c>
      <c r="AQ80">
        <v>-9.1999999999999993</v>
      </c>
      <c r="AR80">
        <v>-8.41</v>
      </c>
      <c r="AS80">
        <v>14.28</v>
      </c>
      <c r="AT80">
        <v>0</v>
      </c>
      <c r="AU80">
        <v>1.77</v>
      </c>
      <c r="AV80" t="s">
        <v>1326</v>
      </c>
      <c r="AW80">
        <v>91.05</v>
      </c>
      <c r="AX80">
        <v>103.82</v>
      </c>
      <c r="AY80">
        <v>1.1599999999999999</v>
      </c>
      <c r="AZ80" t="s">
        <v>247</v>
      </c>
      <c r="BA80">
        <v>7</v>
      </c>
      <c r="BB80">
        <v>9</v>
      </c>
      <c r="BC80">
        <v>1</v>
      </c>
      <c r="BD80">
        <v>-0.18</v>
      </c>
      <c r="BE80">
        <v>1.8</v>
      </c>
      <c r="BF80">
        <v>-0.18</v>
      </c>
      <c r="BG80">
        <v>1.2</v>
      </c>
      <c r="BH80">
        <v>1.32</v>
      </c>
      <c r="BI80">
        <v>-0.65</v>
      </c>
      <c r="BJ80">
        <v>1.32</v>
      </c>
      <c r="BK80">
        <v>20230911</v>
      </c>
      <c r="BL80">
        <v>20210511</v>
      </c>
      <c r="BM80">
        <v>1.73</v>
      </c>
      <c r="BN80" t="s">
        <v>119</v>
      </c>
      <c r="BO80" t="s">
        <v>119</v>
      </c>
      <c r="BP80">
        <v>8.84</v>
      </c>
      <c r="BQ80">
        <v>7.91</v>
      </c>
      <c r="BR80">
        <v>0.01</v>
      </c>
      <c r="BS80">
        <v>10.34</v>
      </c>
      <c r="BT80">
        <v>6.46</v>
      </c>
      <c r="BU80">
        <v>0.88</v>
      </c>
      <c r="BV80">
        <v>0.2</v>
      </c>
      <c r="BW80">
        <v>0.88</v>
      </c>
      <c r="BX80">
        <v>5.61</v>
      </c>
      <c r="BY80">
        <v>0</v>
      </c>
      <c r="BZ80">
        <v>0.49</v>
      </c>
      <c r="CA80">
        <v>0.26</v>
      </c>
      <c r="CB80">
        <v>2.17</v>
      </c>
      <c r="CC80">
        <v>0.98</v>
      </c>
      <c r="CD80">
        <v>0.66</v>
      </c>
      <c r="CE80">
        <v>0.12</v>
      </c>
      <c r="CF80">
        <v>0</v>
      </c>
      <c r="CG80">
        <v>0.12</v>
      </c>
      <c r="CH80">
        <v>0.12</v>
      </c>
      <c r="CI80">
        <v>0.12</v>
      </c>
      <c r="CJ80">
        <v>0.1</v>
      </c>
      <c r="CK80">
        <v>3.5</v>
      </c>
      <c r="CL80">
        <v>-0.01</v>
      </c>
      <c r="CM80">
        <v>-0.33</v>
      </c>
      <c r="CN80">
        <v>15983</v>
      </c>
      <c r="CO80">
        <v>5967</v>
      </c>
      <c r="CP80" t="s">
        <v>426</v>
      </c>
      <c r="CQ80">
        <v>50.3</v>
      </c>
      <c r="CR80">
        <v>18.670000000000002</v>
      </c>
      <c r="CS80">
        <v>3.7</v>
      </c>
      <c r="CT80">
        <v>-2201.81</v>
      </c>
      <c r="CU80">
        <v>29.77</v>
      </c>
      <c r="CV80">
        <v>0.96</v>
      </c>
      <c r="CW80" t="s">
        <v>133</v>
      </c>
      <c r="CX80">
        <v>4.5599999999999996</v>
      </c>
      <c r="CY80">
        <v>1.25</v>
      </c>
      <c r="CZ80">
        <v>2.02</v>
      </c>
      <c r="DA80">
        <v>-0.01</v>
      </c>
      <c r="DB80">
        <v>89.5</v>
      </c>
      <c r="DC80" t="s">
        <v>1949</v>
      </c>
      <c r="DD80">
        <v>32.729999999999997</v>
      </c>
      <c r="DE80">
        <v>11.97</v>
      </c>
      <c r="DF80">
        <v>11.93</v>
      </c>
      <c r="DG80" t="s">
        <v>119</v>
      </c>
      <c r="DH80">
        <v>506</v>
      </c>
      <c r="DI80">
        <v>300987</v>
      </c>
      <c r="DJ80" t="s">
        <v>119</v>
      </c>
      <c r="DK80" t="s">
        <v>119</v>
      </c>
      <c r="DL80" t="s">
        <v>119</v>
      </c>
    </row>
    <row r="81" spans="1:116">
      <c r="A81" t="str">
        <f>"301078"</f>
        <v>301078</v>
      </c>
      <c r="B81" t="s">
        <v>1950</v>
      </c>
      <c r="C81">
        <v>0.74</v>
      </c>
      <c r="D81">
        <v>9.57</v>
      </c>
      <c r="E81">
        <v>7.0000000000000007E-2</v>
      </c>
      <c r="F81">
        <v>9.57</v>
      </c>
      <c r="G81">
        <v>9.58</v>
      </c>
      <c r="H81">
        <v>41361</v>
      </c>
      <c r="I81">
        <v>2302</v>
      </c>
      <c r="J81">
        <v>0.1</v>
      </c>
      <c r="K81">
        <v>0.67</v>
      </c>
      <c r="L81">
        <v>9.56</v>
      </c>
      <c r="M81">
        <v>9.57</v>
      </c>
      <c r="N81">
        <v>9.51</v>
      </c>
      <c r="O81">
        <v>9.5</v>
      </c>
      <c r="P81">
        <v>76.510000000000005</v>
      </c>
      <c r="Q81">
        <v>3945.82</v>
      </c>
      <c r="R81">
        <v>0.57999999999999996</v>
      </c>
      <c r="S81" t="s">
        <v>1951</v>
      </c>
      <c r="T81" t="s">
        <v>154</v>
      </c>
      <c r="U81">
        <v>0.63</v>
      </c>
      <c r="V81">
        <v>9.5399999999999991</v>
      </c>
      <c r="W81">
        <v>21193</v>
      </c>
      <c r="X81">
        <v>20168</v>
      </c>
      <c r="Y81">
        <v>1.05</v>
      </c>
      <c r="Z81">
        <v>201</v>
      </c>
      <c r="AA81">
        <v>279</v>
      </c>
      <c r="AB81" t="s">
        <v>119</v>
      </c>
      <c r="AC81">
        <v>16.63</v>
      </c>
      <c r="AD81">
        <v>0</v>
      </c>
      <c r="AE81" t="s">
        <v>119</v>
      </c>
      <c r="AF81" t="s">
        <v>119</v>
      </c>
      <c r="AG81">
        <v>6.18</v>
      </c>
      <c r="AH81" t="s">
        <v>1952</v>
      </c>
      <c r="AI81" t="s">
        <v>1953</v>
      </c>
      <c r="AJ81">
        <v>0.69</v>
      </c>
      <c r="AK81">
        <v>1368</v>
      </c>
      <c r="AL81">
        <v>30</v>
      </c>
      <c r="AM81">
        <v>5.0000000000000001E-4</v>
      </c>
      <c r="AN81">
        <v>2</v>
      </c>
      <c r="AO81">
        <v>0.11</v>
      </c>
      <c r="AP81">
        <v>-0.1</v>
      </c>
      <c r="AQ81">
        <v>-2.2400000000000002</v>
      </c>
      <c r="AR81">
        <v>-13.15</v>
      </c>
      <c r="AS81">
        <v>-26.1</v>
      </c>
      <c r="AT81">
        <v>0</v>
      </c>
      <c r="AU81">
        <v>1.04</v>
      </c>
      <c r="AV81" t="s">
        <v>1954</v>
      </c>
      <c r="AW81">
        <v>84.71</v>
      </c>
      <c r="AX81">
        <v>86.52</v>
      </c>
      <c r="AY81">
        <v>1.18</v>
      </c>
      <c r="AZ81" t="s">
        <v>207</v>
      </c>
      <c r="BA81">
        <v>9</v>
      </c>
      <c r="BB81">
        <v>9</v>
      </c>
      <c r="BC81">
        <v>13</v>
      </c>
      <c r="BD81">
        <v>0.63</v>
      </c>
      <c r="BE81">
        <v>0.74</v>
      </c>
      <c r="BF81">
        <v>0.11</v>
      </c>
      <c r="BG81">
        <v>0.42</v>
      </c>
      <c r="BH81">
        <v>0.1</v>
      </c>
      <c r="BI81">
        <v>0</v>
      </c>
      <c r="BJ81">
        <v>0.63</v>
      </c>
      <c r="BK81">
        <v>20230828</v>
      </c>
      <c r="BL81">
        <v>20211014</v>
      </c>
      <c r="BM81">
        <v>11.12</v>
      </c>
      <c r="BN81" t="s">
        <v>119</v>
      </c>
      <c r="BO81" t="s">
        <v>119</v>
      </c>
      <c r="BP81">
        <v>74.459999999999994</v>
      </c>
      <c r="BQ81">
        <v>30.82</v>
      </c>
      <c r="BR81">
        <v>0</v>
      </c>
      <c r="BS81">
        <v>58.61</v>
      </c>
      <c r="BT81">
        <v>39.61</v>
      </c>
      <c r="BU81">
        <v>6.84</v>
      </c>
      <c r="BV81">
        <v>2.88</v>
      </c>
      <c r="BW81">
        <v>22.42</v>
      </c>
      <c r="BX81">
        <v>17.649999999999999</v>
      </c>
      <c r="BY81">
        <v>8.48</v>
      </c>
      <c r="BZ81">
        <v>0.99</v>
      </c>
      <c r="CA81">
        <v>2.4500000000000002</v>
      </c>
      <c r="CB81">
        <v>11.62</v>
      </c>
      <c r="CC81">
        <v>41.59</v>
      </c>
      <c r="CD81">
        <v>29.9</v>
      </c>
      <c r="CE81">
        <v>0.76</v>
      </c>
      <c r="CF81">
        <v>7.0000000000000007E-2</v>
      </c>
      <c r="CG81">
        <v>0.8</v>
      </c>
      <c r="CH81">
        <v>0.69</v>
      </c>
      <c r="CI81">
        <v>0.7</v>
      </c>
      <c r="CJ81">
        <v>0.44</v>
      </c>
      <c r="CK81">
        <v>9.11</v>
      </c>
      <c r="CL81">
        <v>2.48</v>
      </c>
      <c r="CM81">
        <v>0.04</v>
      </c>
      <c r="CN81">
        <v>34408</v>
      </c>
      <c r="CO81">
        <v>11542</v>
      </c>
      <c r="CP81" t="s">
        <v>1955</v>
      </c>
      <c r="CQ81">
        <v>3.9</v>
      </c>
      <c r="CR81">
        <v>-4.9000000000000004</v>
      </c>
      <c r="CS81">
        <v>3.45</v>
      </c>
      <c r="CT81">
        <v>42.97</v>
      </c>
      <c r="CU81">
        <v>2.56</v>
      </c>
      <c r="CV81">
        <v>0</v>
      </c>
      <c r="CW81" t="s">
        <v>705</v>
      </c>
      <c r="CX81">
        <v>2.77</v>
      </c>
      <c r="CY81">
        <v>1.05</v>
      </c>
      <c r="CZ81">
        <v>0.82</v>
      </c>
      <c r="DA81">
        <v>0.22</v>
      </c>
      <c r="DB81">
        <v>41.39</v>
      </c>
      <c r="DC81" t="s">
        <v>1250</v>
      </c>
      <c r="DD81">
        <v>28.11</v>
      </c>
      <c r="DE81">
        <v>1.83</v>
      </c>
      <c r="DF81">
        <v>1.66</v>
      </c>
      <c r="DG81">
        <v>0.27</v>
      </c>
      <c r="DH81">
        <v>10223</v>
      </c>
      <c r="DI81">
        <v>301078</v>
      </c>
      <c r="DJ81" t="s">
        <v>119</v>
      </c>
      <c r="DK81" t="s">
        <v>119</v>
      </c>
      <c r="DL81" t="s">
        <v>119</v>
      </c>
    </row>
    <row r="82" spans="1:116">
      <c r="A82" t="str">
        <f>"301110"</f>
        <v>301110</v>
      </c>
      <c r="B82" t="s">
        <v>1956</v>
      </c>
      <c r="C82">
        <v>-2</v>
      </c>
      <c r="D82">
        <v>49.06</v>
      </c>
      <c r="E82">
        <v>-1</v>
      </c>
      <c r="F82">
        <v>49.06</v>
      </c>
      <c r="G82">
        <v>49.08</v>
      </c>
      <c r="H82">
        <v>19237</v>
      </c>
      <c r="I82">
        <v>130</v>
      </c>
      <c r="J82">
        <v>0.1</v>
      </c>
      <c r="K82">
        <v>5.32</v>
      </c>
      <c r="L82">
        <v>49.8</v>
      </c>
      <c r="M82">
        <v>50.04</v>
      </c>
      <c r="N82">
        <v>48.04</v>
      </c>
      <c r="O82">
        <v>50.06</v>
      </c>
      <c r="P82">
        <v>39.590000000000003</v>
      </c>
      <c r="Q82">
        <v>9422.69</v>
      </c>
      <c r="R82">
        <v>1.1599999999999999</v>
      </c>
      <c r="S82" t="s">
        <v>1957</v>
      </c>
      <c r="T82" t="s">
        <v>146</v>
      </c>
      <c r="U82">
        <v>4</v>
      </c>
      <c r="V82">
        <v>48.98</v>
      </c>
      <c r="W82">
        <v>10833</v>
      </c>
      <c r="X82">
        <v>8404</v>
      </c>
      <c r="Y82">
        <v>1.29</v>
      </c>
      <c r="Z82">
        <v>39</v>
      </c>
      <c r="AA82">
        <v>3</v>
      </c>
      <c r="AB82" t="s">
        <v>119</v>
      </c>
      <c r="AC82">
        <v>135.94999999999999</v>
      </c>
      <c r="AD82">
        <v>0.1</v>
      </c>
      <c r="AE82" t="s">
        <v>119</v>
      </c>
      <c r="AF82" t="s">
        <v>119</v>
      </c>
      <c r="AG82">
        <v>0.36</v>
      </c>
      <c r="AH82" t="s">
        <v>1958</v>
      </c>
      <c r="AI82" t="s">
        <v>1959</v>
      </c>
      <c r="AJ82">
        <v>-2.0499999999999998</v>
      </c>
      <c r="AK82">
        <v>1636</v>
      </c>
      <c r="AL82">
        <v>12</v>
      </c>
      <c r="AM82">
        <v>3.3E-3</v>
      </c>
      <c r="AN82">
        <v>-1</v>
      </c>
      <c r="AO82">
        <v>2.86</v>
      </c>
      <c r="AP82">
        <v>2.98</v>
      </c>
      <c r="AQ82">
        <v>-1.1399999999999999</v>
      </c>
      <c r="AR82">
        <v>0.92</v>
      </c>
      <c r="AS82">
        <v>31.67</v>
      </c>
      <c r="AT82">
        <v>2</v>
      </c>
      <c r="AU82">
        <v>7.15</v>
      </c>
      <c r="AV82" t="s">
        <v>1960</v>
      </c>
      <c r="AW82">
        <v>44.89</v>
      </c>
      <c r="AX82">
        <v>51.16</v>
      </c>
      <c r="AY82">
        <v>1.29</v>
      </c>
      <c r="AZ82" t="s">
        <v>207</v>
      </c>
      <c r="BA82">
        <v>13</v>
      </c>
      <c r="BB82">
        <v>9</v>
      </c>
      <c r="BC82">
        <v>1</v>
      </c>
      <c r="BD82">
        <v>-0.52</v>
      </c>
      <c r="BE82">
        <v>-0.04</v>
      </c>
      <c r="BF82">
        <v>-4.04</v>
      </c>
      <c r="BG82">
        <v>-2.16</v>
      </c>
      <c r="BH82">
        <v>-1.49</v>
      </c>
      <c r="BI82">
        <v>-1.96</v>
      </c>
      <c r="BJ82">
        <v>2.12</v>
      </c>
      <c r="BK82">
        <v>20230908</v>
      </c>
      <c r="BL82">
        <v>20220311</v>
      </c>
      <c r="BM82">
        <v>0.67</v>
      </c>
      <c r="BN82" t="s">
        <v>119</v>
      </c>
      <c r="BO82" t="s">
        <v>119</v>
      </c>
      <c r="BP82">
        <v>15.52</v>
      </c>
      <c r="BQ82">
        <v>14.07</v>
      </c>
      <c r="BR82">
        <v>0.15</v>
      </c>
      <c r="BS82">
        <v>8.3800000000000008</v>
      </c>
      <c r="BT82">
        <v>13.69</v>
      </c>
      <c r="BU82">
        <v>0.12</v>
      </c>
      <c r="BV82">
        <v>0</v>
      </c>
      <c r="BW82">
        <v>1.05</v>
      </c>
      <c r="BX82">
        <v>6.52</v>
      </c>
      <c r="BY82">
        <v>1.02</v>
      </c>
      <c r="BZ82">
        <v>1.58</v>
      </c>
      <c r="CA82">
        <v>0.02</v>
      </c>
      <c r="CB82">
        <v>9.74</v>
      </c>
      <c r="CC82">
        <v>4.55</v>
      </c>
      <c r="CD82">
        <v>2.58</v>
      </c>
      <c r="CE82">
        <v>0.42</v>
      </c>
      <c r="CF82">
        <v>0.1</v>
      </c>
      <c r="CG82">
        <v>0.42</v>
      </c>
      <c r="CH82">
        <v>0.4</v>
      </c>
      <c r="CI82">
        <v>0.41</v>
      </c>
      <c r="CJ82">
        <v>0.35</v>
      </c>
      <c r="CK82">
        <v>3.24</v>
      </c>
      <c r="CL82">
        <v>0.56999999999999995</v>
      </c>
      <c r="CM82">
        <v>-0.57999999999999996</v>
      </c>
      <c r="CN82">
        <v>11129</v>
      </c>
      <c r="CO82">
        <v>2417</v>
      </c>
      <c r="CP82" t="s">
        <v>1961</v>
      </c>
      <c r="CQ82">
        <v>28.27</v>
      </c>
      <c r="CR82">
        <v>17.18</v>
      </c>
      <c r="CS82">
        <v>2.3199999999999998</v>
      </c>
      <c r="CT82">
        <v>57.71</v>
      </c>
      <c r="CU82">
        <v>7.19</v>
      </c>
      <c r="CV82">
        <v>1.2</v>
      </c>
      <c r="CW82" t="s">
        <v>920</v>
      </c>
      <c r="CX82">
        <v>21.11</v>
      </c>
      <c r="CY82">
        <v>14.61</v>
      </c>
      <c r="CZ82">
        <v>4.8499999999999996</v>
      </c>
      <c r="DA82">
        <v>0.85</v>
      </c>
      <c r="DB82">
        <v>90.67</v>
      </c>
      <c r="DC82" t="s">
        <v>1962</v>
      </c>
      <c r="DD82">
        <v>43.28</v>
      </c>
      <c r="DE82">
        <v>9.1300000000000008</v>
      </c>
      <c r="DF82">
        <v>8.7100000000000009</v>
      </c>
      <c r="DG82">
        <v>0.24</v>
      </c>
      <c r="DH82">
        <v>2046</v>
      </c>
      <c r="DI82">
        <v>301110</v>
      </c>
      <c r="DJ82" t="s">
        <v>119</v>
      </c>
      <c r="DK82" t="s">
        <v>119</v>
      </c>
      <c r="DL82" t="s">
        <v>119</v>
      </c>
    </row>
    <row r="83" spans="1:116">
      <c r="A83" t="str">
        <f>"301178"</f>
        <v>301178</v>
      </c>
      <c r="B83" t="s">
        <v>1963</v>
      </c>
      <c r="C83">
        <v>1.19</v>
      </c>
      <c r="D83">
        <v>34.86</v>
      </c>
      <c r="E83">
        <v>0.41</v>
      </c>
      <c r="F83">
        <v>34.85</v>
      </c>
      <c r="G83">
        <v>34.86</v>
      </c>
      <c r="H83">
        <v>21256</v>
      </c>
      <c r="I83">
        <v>432</v>
      </c>
      <c r="J83">
        <v>0.09</v>
      </c>
      <c r="K83">
        <v>4.88</v>
      </c>
      <c r="L83">
        <v>34.65</v>
      </c>
      <c r="M83">
        <v>36.340000000000003</v>
      </c>
      <c r="N83">
        <v>34.42</v>
      </c>
      <c r="O83">
        <v>34.450000000000003</v>
      </c>
      <c r="P83">
        <v>4281.67</v>
      </c>
      <c r="Q83">
        <v>7448.17</v>
      </c>
      <c r="R83">
        <v>0.8</v>
      </c>
      <c r="S83" t="s">
        <v>686</v>
      </c>
      <c r="T83" t="s">
        <v>146</v>
      </c>
      <c r="U83">
        <v>5.57</v>
      </c>
      <c r="V83">
        <v>35.04</v>
      </c>
      <c r="W83">
        <v>10637</v>
      </c>
      <c r="X83">
        <v>10619</v>
      </c>
      <c r="Y83">
        <v>1</v>
      </c>
      <c r="Z83">
        <v>14</v>
      </c>
      <c r="AA83">
        <v>2</v>
      </c>
      <c r="AB83" t="s">
        <v>119</v>
      </c>
      <c r="AC83">
        <v>36.380000000000003</v>
      </c>
      <c r="AD83">
        <v>0.03</v>
      </c>
      <c r="AE83" t="s">
        <v>119</v>
      </c>
      <c r="AF83" t="s">
        <v>119</v>
      </c>
      <c r="AG83">
        <v>0.44</v>
      </c>
      <c r="AH83" t="s">
        <v>1964</v>
      </c>
      <c r="AI83" t="s">
        <v>1884</v>
      </c>
      <c r="AJ83">
        <v>1.1399999999999999</v>
      </c>
      <c r="AK83">
        <v>1671</v>
      </c>
      <c r="AL83">
        <v>13</v>
      </c>
      <c r="AM83">
        <v>2.8999999999999998E-3</v>
      </c>
      <c r="AN83">
        <v>1</v>
      </c>
      <c r="AO83">
        <v>-1.35</v>
      </c>
      <c r="AP83">
        <v>-0.94</v>
      </c>
      <c r="AQ83">
        <v>-3.14</v>
      </c>
      <c r="AR83">
        <v>9.76</v>
      </c>
      <c r="AS83">
        <v>45.25</v>
      </c>
      <c r="AT83">
        <v>1</v>
      </c>
      <c r="AU83">
        <v>5.86</v>
      </c>
      <c r="AV83" t="s">
        <v>1965</v>
      </c>
      <c r="AW83">
        <v>60.48</v>
      </c>
      <c r="AX83">
        <v>57.43</v>
      </c>
      <c r="AY83">
        <v>1.24</v>
      </c>
      <c r="AZ83" t="s">
        <v>207</v>
      </c>
      <c r="BA83">
        <v>8</v>
      </c>
      <c r="BB83">
        <v>2</v>
      </c>
      <c r="BC83">
        <v>8</v>
      </c>
      <c r="BD83">
        <v>0.57999999999999996</v>
      </c>
      <c r="BE83">
        <v>5.49</v>
      </c>
      <c r="BF83">
        <v>-0.09</v>
      </c>
      <c r="BG83">
        <v>1.71</v>
      </c>
      <c r="BH83">
        <v>0.61</v>
      </c>
      <c r="BI83">
        <v>-4.07</v>
      </c>
      <c r="BJ83">
        <v>1.28</v>
      </c>
      <c r="BK83">
        <v>20230830</v>
      </c>
      <c r="BL83">
        <v>20211112</v>
      </c>
      <c r="BM83">
        <v>0.66</v>
      </c>
      <c r="BN83" t="s">
        <v>119</v>
      </c>
      <c r="BO83" t="s">
        <v>119</v>
      </c>
      <c r="BP83">
        <v>10.18</v>
      </c>
      <c r="BQ83">
        <v>8.2100000000000009</v>
      </c>
      <c r="BR83">
        <v>-0.01</v>
      </c>
      <c r="BS83">
        <v>19.37</v>
      </c>
      <c r="BT83">
        <v>9.8000000000000007</v>
      </c>
      <c r="BU83">
        <v>0.03</v>
      </c>
      <c r="BV83">
        <v>0.02</v>
      </c>
      <c r="BW83">
        <v>1.87</v>
      </c>
      <c r="BX83">
        <v>4.32</v>
      </c>
      <c r="BY83">
        <v>0.76</v>
      </c>
      <c r="BZ83">
        <v>2.79</v>
      </c>
      <c r="CA83">
        <v>0.33</v>
      </c>
      <c r="CB83">
        <v>5.72</v>
      </c>
      <c r="CC83">
        <v>1.1000000000000001</v>
      </c>
      <c r="CD83">
        <v>0.9</v>
      </c>
      <c r="CE83">
        <v>-0.01</v>
      </c>
      <c r="CF83">
        <v>0</v>
      </c>
      <c r="CG83">
        <v>-0.01</v>
      </c>
      <c r="CH83">
        <v>0</v>
      </c>
      <c r="CI83">
        <v>0</v>
      </c>
      <c r="CJ83">
        <v>-0.01</v>
      </c>
      <c r="CK83">
        <v>1.7</v>
      </c>
      <c r="CL83">
        <v>-0.54</v>
      </c>
      <c r="CM83">
        <v>-4.2699999999999996</v>
      </c>
      <c r="CN83">
        <v>10789</v>
      </c>
      <c r="CO83">
        <v>3363</v>
      </c>
      <c r="CP83" t="s">
        <v>1966</v>
      </c>
      <c r="CQ83">
        <v>-88.14</v>
      </c>
      <c r="CR83">
        <v>-18.600000000000001</v>
      </c>
      <c r="CS83">
        <v>2.8</v>
      </c>
      <c r="CT83">
        <v>-42.96</v>
      </c>
      <c r="CU83">
        <v>20.89</v>
      </c>
      <c r="CV83">
        <v>0.23</v>
      </c>
      <c r="CW83" t="s">
        <v>1967</v>
      </c>
      <c r="CX83">
        <v>12.45</v>
      </c>
      <c r="CY83">
        <v>8.68</v>
      </c>
      <c r="CZ83">
        <v>2.58</v>
      </c>
      <c r="DA83">
        <v>-0.81</v>
      </c>
      <c r="DB83">
        <v>80.680000000000007</v>
      </c>
      <c r="DC83" t="s">
        <v>232</v>
      </c>
      <c r="DD83">
        <v>18.61</v>
      </c>
      <c r="DE83">
        <v>-1.3</v>
      </c>
      <c r="DF83">
        <v>0.11</v>
      </c>
      <c r="DG83">
        <v>7.0000000000000007E-2</v>
      </c>
      <c r="DH83">
        <v>306</v>
      </c>
      <c r="DI83">
        <v>301178</v>
      </c>
      <c r="DJ83" t="s">
        <v>119</v>
      </c>
      <c r="DK83" t="s">
        <v>119</v>
      </c>
      <c r="DL83" t="s">
        <v>119</v>
      </c>
    </row>
    <row r="84" spans="1:116">
      <c r="A84" t="str">
        <f>"301231"</f>
        <v>301231</v>
      </c>
      <c r="B84" t="s">
        <v>1968</v>
      </c>
      <c r="C84">
        <v>0.39</v>
      </c>
      <c r="D84">
        <v>28.25</v>
      </c>
      <c r="E84">
        <v>0.11</v>
      </c>
      <c r="F84">
        <v>28.25</v>
      </c>
      <c r="G84">
        <v>28.26</v>
      </c>
      <c r="H84">
        <v>17979</v>
      </c>
      <c r="I84">
        <v>577</v>
      </c>
      <c r="J84">
        <v>7.0000000000000007E-2</v>
      </c>
      <c r="K84">
        <v>3.34</v>
      </c>
      <c r="L84">
        <v>28.29</v>
      </c>
      <c r="M84">
        <v>28.59</v>
      </c>
      <c r="N84">
        <v>28.15</v>
      </c>
      <c r="O84">
        <v>28.14</v>
      </c>
      <c r="P84">
        <v>187.53</v>
      </c>
      <c r="Q84">
        <v>5099.3999999999996</v>
      </c>
      <c r="R84">
        <v>0.71</v>
      </c>
      <c r="S84" t="s">
        <v>1969</v>
      </c>
      <c r="T84" t="s">
        <v>988</v>
      </c>
      <c r="U84">
        <v>1.56</v>
      </c>
      <c r="V84">
        <v>28.36</v>
      </c>
      <c r="W84">
        <v>9487</v>
      </c>
      <c r="X84">
        <v>8492</v>
      </c>
      <c r="Y84">
        <v>1.1200000000000001</v>
      </c>
      <c r="Z84">
        <v>116</v>
      </c>
      <c r="AA84">
        <v>1</v>
      </c>
      <c r="AB84" t="s">
        <v>119</v>
      </c>
      <c r="AC84">
        <v>24.9</v>
      </c>
      <c r="AD84">
        <v>0.02</v>
      </c>
      <c r="AE84" t="s">
        <v>119</v>
      </c>
      <c r="AF84" t="s">
        <v>119</v>
      </c>
      <c r="AG84">
        <v>0.54</v>
      </c>
      <c r="AH84" t="s">
        <v>1970</v>
      </c>
      <c r="AI84" t="s">
        <v>1971</v>
      </c>
      <c r="AJ84">
        <v>0.34</v>
      </c>
      <c r="AK84">
        <v>1329</v>
      </c>
      <c r="AL84">
        <v>14</v>
      </c>
      <c r="AM84">
        <v>2.5000000000000001E-3</v>
      </c>
      <c r="AN84">
        <v>1</v>
      </c>
      <c r="AO84">
        <v>-1.33</v>
      </c>
      <c r="AP84">
        <v>0.53</v>
      </c>
      <c r="AQ84">
        <v>-27.47</v>
      </c>
      <c r="AR84">
        <v>-12.4</v>
      </c>
      <c r="AS84">
        <v>35.69</v>
      </c>
      <c r="AT84">
        <v>3</v>
      </c>
      <c r="AU84">
        <v>3.34</v>
      </c>
      <c r="AV84" t="s">
        <v>1970</v>
      </c>
      <c r="AW84">
        <v>131.68</v>
      </c>
      <c r="AX84">
        <v>101.44</v>
      </c>
      <c r="AY84">
        <v>0.19</v>
      </c>
      <c r="AZ84" t="s">
        <v>207</v>
      </c>
      <c r="BA84">
        <v>14</v>
      </c>
      <c r="BB84">
        <v>1</v>
      </c>
      <c r="BC84">
        <v>8</v>
      </c>
      <c r="BD84">
        <v>0.53</v>
      </c>
      <c r="BE84">
        <v>1.6</v>
      </c>
      <c r="BF84">
        <v>0.04</v>
      </c>
      <c r="BG84">
        <v>0.78</v>
      </c>
      <c r="BH84">
        <v>-0.14000000000000001</v>
      </c>
      <c r="BI84">
        <v>-1.19</v>
      </c>
      <c r="BJ84">
        <v>0.36</v>
      </c>
      <c r="BK84">
        <v>20230907</v>
      </c>
      <c r="BL84">
        <v>20220908</v>
      </c>
      <c r="BM84">
        <v>0.84</v>
      </c>
      <c r="BN84" t="s">
        <v>119</v>
      </c>
      <c r="BO84" t="s">
        <v>119</v>
      </c>
      <c r="BP84">
        <v>9.9</v>
      </c>
      <c r="BQ84">
        <v>9.1999999999999993</v>
      </c>
      <c r="BR84" t="s">
        <v>119</v>
      </c>
      <c r="BS84">
        <v>7.09</v>
      </c>
      <c r="BT84">
        <v>8.7799999999999994</v>
      </c>
      <c r="BU84">
        <v>0.21</v>
      </c>
      <c r="BV84">
        <v>0.18</v>
      </c>
      <c r="BW84">
        <v>0.67</v>
      </c>
      <c r="BX84">
        <v>4.8</v>
      </c>
      <c r="BY84">
        <v>1.51</v>
      </c>
      <c r="BZ84">
        <v>1.05</v>
      </c>
      <c r="CA84">
        <v>0.03</v>
      </c>
      <c r="CB84">
        <v>6.26</v>
      </c>
      <c r="CC84">
        <v>1.49</v>
      </c>
      <c r="CD84">
        <v>0.95</v>
      </c>
      <c r="CE84">
        <v>0.06</v>
      </c>
      <c r="CF84">
        <v>0.02</v>
      </c>
      <c r="CG84">
        <v>7.0000000000000007E-2</v>
      </c>
      <c r="CH84">
        <v>0.06</v>
      </c>
      <c r="CI84">
        <v>0.06</v>
      </c>
      <c r="CJ84">
        <v>0.03</v>
      </c>
      <c r="CK84">
        <v>1.85</v>
      </c>
      <c r="CL84">
        <v>-0.26</v>
      </c>
      <c r="CM84">
        <v>-1.5</v>
      </c>
      <c r="CN84">
        <v>10694</v>
      </c>
      <c r="CO84">
        <v>5040</v>
      </c>
      <c r="CP84" t="s">
        <v>1972</v>
      </c>
      <c r="CQ84">
        <v>-45.82</v>
      </c>
      <c r="CR84">
        <v>-10.68</v>
      </c>
      <c r="CS84">
        <v>2.59</v>
      </c>
      <c r="CT84">
        <v>-90.75</v>
      </c>
      <c r="CU84">
        <v>16</v>
      </c>
      <c r="CV84">
        <v>0.56999999999999995</v>
      </c>
      <c r="CW84" t="s">
        <v>940</v>
      </c>
      <c r="CX84">
        <v>10.9</v>
      </c>
      <c r="CY84">
        <v>7.42</v>
      </c>
      <c r="CZ84">
        <v>2.19</v>
      </c>
      <c r="DA84">
        <v>-0.31</v>
      </c>
      <c r="DB84">
        <v>92.91</v>
      </c>
      <c r="DC84" t="s">
        <v>1973</v>
      </c>
      <c r="DD84">
        <v>35.99</v>
      </c>
      <c r="DE84">
        <v>3.75</v>
      </c>
      <c r="DF84">
        <v>4.2699999999999996</v>
      </c>
      <c r="DG84">
        <v>0.01</v>
      </c>
      <c r="DH84">
        <v>460</v>
      </c>
      <c r="DI84">
        <v>301231</v>
      </c>
      <c r="DJ84" t="s">
        <v>119</v>
      </c>
      <c r="DK84" t="s">
        <v>119</v>
      </c>
      <c r="DL84" t="s">
        <v>119</v>
      </c>
    </row>
    <row r="85" spans="1:116">
      <c r="A85" t="str">
        <f>"301236"</f>
        <v>301236</v>
      </c>
      <c r="B85" t="s">
        <v>1974</v>
      </c>
      <c r="C85">
        <v>2.4300000000000002</v>
      </c>
      <c r="D85">
        <v>26.58</v>
      </c>
      <c r="E85">
        <v>0.63</v>
      </c>
      <c r="F85">
        <v>26.57</v>
      </c>
      <c r="G85">
        <v>26.58</v>
      </c>
      <c r="H85">
        <v>451077</v>
      </c>
      <c r="I85">
        <v>10315</v>
      </c>
      <c r="J85">
        <v>0.08</v>
      </c>
      <c r="K85">
        <v>6.63</v>
      </c>
      <c r="L85">
        <v>26.03</v>
      </c>
      <c r="M85">
        <v>26.85</v>
      </c>
      <c r="N85">
        <v>25.7</v>
      </c>
      <c r="O85">
        <v>25.95</v>
      </c>
      <c r="P85">
        <v>62.51</v>
      </c>
      <c r="Q85">
        <v>118757.89</v>
      </c>
      <c r="R85">
        <v>0.61</v>
      </c>
      <c r="S85" t="s">
        <v>686</v>
      </c>
      <c r="T85" t="s">
        <v>291</v>
      </c>
      <c r="U85">
        <v>4.43</v>
      </c>
      <c r="V85">
        <v>26.33</v>
      </c>
      <c r="W85">
        <v>238663</v>
      </c>
      <c r="X85">
        <v>212414</v>
      </c>
      <c r="Y85">
        <v>1.1200000000000001</v>
      </c>
      <c r="Z85">
        <v>665</v>
      </c>
      <c r="AA85">
        <v>1265</v>
      </c>
      <c r="AB85" t="s">
        <v>119</v>
      </c>
      <c r="AC85">
        <v>1185.51</v>
      </c>
      <c r="AD85">
        <v>0.09</v>
      </c>
      <c r="AE85" t="s">
        <v>119</v>
      </c>
      <c r="AF85" t="s">
        <v>119</v>
      </c>
      <c r="AG85">
        <v>6.8</v>
      </c>
      <c r="AH85" t="s">
        <v>1975</v>
      </c>
      <c r="AI85" t="s">
        <v>1976</v>
      </c>
      <c r="AJ85">
        <v>2.38</v>
      </c>
      <c r="AK85">
        <v>4559</v>
      </c>
      <c r="AL85">
        <v>99</v>
      </c>
      <c r="AM85">
        <v>1.5E-3</v>
      </c>
      <c r="AN85">
        <v>2</v>
      </c>
      <c r="AO85">
        <v>1.57</v>
      </c>
      <c r="AP85">
        <v>-5.07</v>
      </c>
      <c r="AQ85">
        <v>28.78</v>
      </c>
      <c r="AR85">
        <v>-6.9</v>
      </c>
      <c r="AS85">
        <v>13.35</v>
      </c>
      <c r="AT85">
        <v>1</v>
      </c>
      <c r="AU85">
        <v>8.68</v>
      </c>
      <c r="AV85" t="s">
        <v>1977</v>
      </c>
      <c r="AW85">
        <v>33.15</v>
      </c>
      <c r="AX85">
        <v>25.41</v>
      </c>
      <c r="AY85">
        <v>1.55</v>
      </c>
      <c r="AZ85" t="s">
        <v>207</v>
      </c>
      <c r="BA85">
        <v>2</v>
      </c>
      <c r="BB85">
        <v>5</v>
      </c>
      <c r="BC85">
        <v>10</v>
      </c>
      <c r="BD85">
        <v>0.31</v>
      </c>
      <c r="BE85">
        <v>3.47</v>
      </c>
      <c r="BF85">
        <v>-0.96</v>
      </c>
      <c r="BG85">
        <v>1.46</v>
      </c>
      <c r="BH85">
        <v>2.11</v>
      </c>
      <c r="BI85">
        <v>-1.01</v>
      </c>
      <c r="BJ85">
        <v>3.42</v>
      </c>
      <c r="BK85">
        <v>20230825</v>
      </c>
      <c r="BL85">
        <v>20220315</v>
      </c>
      <c r="BM85">
        <v>9.5299999999999994</v>
      </c>
      <c r="BN85" t="s">
        <v>119</v>
      </c>
      <c r="BO85" t="s">
        <v>119</v>
      </c>
      <c r="BP85">
        <v>144.19</v>
      </c>
      <c r="BQ85">
        <v>101.94</v>
      </c>
      <c r="BR85">
        <v>0.52</v>
      </c>
      <c r="BS85">
        <v>28.94</v>
      </c>
      <c r="BT85">
        <v>121.43</v>
      </c>
      <c r="BU85">
        <v>6.73</v>
      </c>
      <c r="BV85">
        <v>5.59</v>
      </c>
      <c r="BW85">
        <v>38</v>
      </c>
      <c r="BX85">
        <v>34.25</v>
      </c>
      <c r="BY85">
        <v>7.89</v>
      </c>
      <c r="BZ85">
        <v>55.3</v>
      </c>
      <c r="CA85">
        <v>2.84</v>
      </c>
      <c r="CB85">
        <v>62.86</v>
      </c>
      <c r="CC85">
        <v>85.8</v>
      </c>
      <c r="CD85">
        <v>69.709999999999994</v>
      </c>
      <c r="CE85">
        <v>1.9</v>
      </c>
      <c r="CF85">
        <v>0.01</v>
      </c>
      <c r="CG85">
        <v>1.88</v>
      </c>
      <c r="CH85">
        <v>1.78</v>
      </c>
      <c r="CI85">
        <v>2.0299999999999998</v>
      </c>
      <c r="CJ85">
        <v>1.43</v>
      </c>
      <c r="CK85">
        <v>28.63</v>
      </c>
      <c r="CL85">
        <v>-8.81</v>
      </c>
      <c r="CM85">
        <v>-29.17</v>
      </c>
      <c r="CN85">
        <v>55875</v>
      </c>
      <c r="CO85">
        <v>9301</v>
      </c>
      <c r="CP85" t="s">
        <v>1978</v>
      </c>
      <c r="CQ85">
        <v>-52.88</v>
      </c>
      <c r="CR85">
        <v>-7.59</v>
      </c>
      <c r="CS85">
        <v>2.48</v>
      </c>
      <c r="CT85">
        <v>-28.75</v>
      </c>
      <c r="CU85">
        <v>2.95</v>
      </c>
      <c r="CV85">
        <v>0</v>
      </c>
      <c r="CW85" t="s">
        <v>636</v>
      </c>
      <c r="CX85">
        <v>10.7</v>
      </c>
      <c r="CY85">
        <v>6.6</v>
      </c>
      <c r="CZ85">
        <v>3</v>
      </c>
      <c r="DA85">
        <v>-0.92</v>
      </c>
      <c r="DB85">
        <v>70.7</v>
      </c>
      <c r="DC85" t="s">
        <v>1979</v>
      </c>
      <c r="DD85">
        <v>18.760000000000002</v>
      </c>
      <c r="DE85">
        <v>2.21</v>
      </c>
      <c r="DF85">
        <v>2.0699999999999998</v>
      </c>
      <c r="DG85">
        <v>5.07</v>
      </c>
      <c r="DH85">
        <v>86929</v>
      </c>
      <c r="DI85">
        <v>301236</v>
      </c>
      <c r="DJ85" t="s">
        <v>119</v>
      </c>
      <c r="DK85" t="s">
        <v>119</v>
      </c>
      <c r="DL85" t="s">
        <v>119</v>
      </c>
    </row>
    <row r="86" spans="1:116">
      <c r="A86" t="str">
        <f>"301313"</f>
        <v>301313</v>
      </c>
      <c r="B86" t="s">
        <v>1980</v>
      </c>
      <c r="C86">
        <v>-8.2100000000000009</v>
      </c>
      <c r="D86">
        <v>34.549999999999997</v>
      </c>
      <c r="E86">
        <v>-3.09</v>
      </c>
      <c r="F86">
        <v>34.53</v>
      </c>
      <c r="G86">
        <v>34.549999999999997</v>
      </c>
      <c r="H86">
        <v>55396</v>
      </c>
      <c r="I86">
        <v>1204</v>
      </c>
      <c r="J86">
        <v>-0.22</v>
      </c>
      <c r="K86">
        <v>21.65</v>
      </c>
      <c r="L86">
        <v>37.01</v>
      </c>
      <c r="M86">
        <v>37.58</v>
      </c>
      <c r="N86">
        <v>34.549999999999997</v>
      </c>
      <c r="O86">
        <v>37.64</v>
      </c>
      <c r="P86" t="s">
        <v>119</v>
      </c>
      <c r="Q86">
        <v>19861.47</v>
      </c>
      <c r="R86">
        <v>1.77</v>
      </c>
      <c r="S86" t="s">
        <v>1981</v>
      </c>
      <c r="T86" t="s">
        <v>146</v>
      </c>
      <c r="U86">
        <v>8.0500000000000007</v>
      </c>
      <c r="V86">
        <v>35.85</v>
      </c>
      <c r="W86">
        <v>33442</v>
      </c>
      <c r="X86">
        <v>21954</v>
      </c>
      <c r="Y86">
        <v>1.52</v>
      </c>
      <c r="Z86">
        <v>16</v>
      </c>
      <c r="AA86">
        <v>2458</v>
      </c>
      <c r="AB86" t="s">
        <v>119</v>
      </c>
      <c r="AC86">
        <v>106.59</v>
      </c>
      <c r="AD86">
        <v>0.11</v>
      </c>
      <c r="AE86" t="s">
        <v>119</v>
      </c>
      <c r="AF86" t="s">
        <v>119</v>
      </c>
      <c r="AG86">
        <v>0.26</v>
      </c>
      <c r="AH86" t="s">
        <v>811</v>
      </c>
      <c r="AI86" t="s">
        <v>1861</v>
      </c>
      <c r="AJ86">
        <v>-8.26</v>
      </c>
      <c r="AK86">
        <v>2783</v>
      </c>
      <c r="AL86">
        <v>20</v>
      </c>
      <c r="AM86">
        <v>7.7999999999999996E-3</v>
      </c>
      <c r="AN86">
        <v>-3</v>
      </c>
      <c r="AO86">
        <v>-4.54</v>
      </c>
      <c r="AP86">
        <v>-13.09</v>
      </c>
      <c r="AQ86">
        <v>-16.559999999999999</v>
      </c>
      <c r="AR86">
        <v>-15.44</v>
      </c>
      <c r="AS86">
        <v>6.24</v>
      </c>
      <c r="AT86">
        <v>4</v>
      </c>
      <c r="AU86">
        <v>21.65</v>
      </c>
      <c r="AV86" t="s">
        <v>811</v>
      </c>
      <c r="AW86" t="s">
        <v>119</v>
      </c>
      <c r="AX86">
        <v>212.05</v>
      </c>
      <c r="AY86">
        <v>0.84</v>
      </c>
      <c r="AZ86" t="s">
        <v>256</v>
      </c>
      <c r="BA86">
        <v>7</v>
      </c>
      <c r="BB86">
        <v>5</v>
      </c>
      <c r="BC86">
        <v>10</v>
      </c>
      <c r="BD86">
        <v>-1.67</v>
      </c>
      <c r="BE86">
        <v>-0.16</v>
      </c>
      <c r="BF86">
        <v>-8.2100000000000009</v>
      </c>
      <c r="BG86">
        <v>-4.76</v>
      </c>
      <c r="BH86">
        <v>-6.65</v>
      </c>
      <c r="BI86">
        <v>-8.06</v>
      </c>
      <c r="BJ86">
        <v>0</v>
      </c>
      <c r="BK86">
        <v>20230819</v>
      </c>
      <c r="BL86">
        <v>20220930</v>
      </c>
      <c r="BM86">
        <v>1.02</v>
      </c>
      <c r="BN86" t="s">
        <v>119</v>
      </c>
      <c r="BO86" t="s">
        <v>119</v>
      </c>
      <c r="BP86">
        <v>13.86</v>
      </c>
      <c r="BQ86">
        <v>10.15</v>
      </c>
      <c r="BR86">
        <v>-0.09</v>
      </c>
      <c r="BS86">
        <v>27.38</v>
      </c>
      <c r="BT86">
        <v>10.24</v>
      </c>
      <c r="BU86">
        <v>0.84</v>
      </c>
      <c r="BV86">
        <v>1.69</v>
      </c>
      <c r="BW86">
        <v>3.6</v>
      </c>
      <c r="BX86">
        <v>1.38</v>
      </c>
      <c r="BY86">
        <v>0.45</v>
      </c>
      <c r="BZ86">
        <v>3.99</v>
      </c>
      <c r="CA86">
        <v>0.05</v>
      </c>
      <c r="CB86">
        <v>7.13</v>
      </c>
      <c r="CC86">
        <v>2.1800000000000002</v>
      </c>
      <c r="CD86">
        <v>1.39</v>
      </c>
      <c r="CE86">
        <v>-0.2</v>
      </c>
      <c r="CF86">
        <v>0.02</v>
      </c>
      <c r="CG86">
        <v>-0.2</v>
      </c>
      <c r="CH86">
        <v>-0.17</v>
      </c>
      <c r="CI86">
        <v>-0.16</v>
      </c>
      <c r="CJ86">
        <v>-0.22</v>
      </c>
      <c r="CK86">
        <v>1.7</v>
      </c>
      <c r="CL86">
        <v>-0.28999999999999998</v>
      </c>
      <c r="CM86">
        <v>-4.0999999999999996</v>
      </c>
      <c r="CN86">
        <v>12199</v>
      </c>
      <c r="CO86">
        <v>2097</v>
      </c>
      <c r="CP86" t="s">
        <v>1982</v>
      </c>
      <c r="CQ86">
        <v>-258.36</v>
      </c>
      <c r="CR86">
        <v>-19.329999999999998</v>
      </c>
      <c r="CS86">
        <v>3.48</v>
      </c>
      <c r="CT86">
        <v>-121.14</v>
      </c>
      <c r="CU86">
        <v>16.190000000000001</v>
      </c>
      <c r="CV86">
        <v>0.4</v>
      </c>
      <c r="CW86" t="s">
        <v>320</v>
      </c>
      <c r="CX86">
        <v>9.92</v>
      </c>
      <c r="CY86">
        <v>6.96</v>
      </c>
      <c r="CZ86">
        <v>1.66</v>
      </c>
      <c r="DA86">
        <v>-0.28999999999999998</v>
      </c>
      <c r="DB86">
        <v>73.27</v>
      </c>
      <c r="DC86" t="s">
        <v>1983</v>
      </c>
      <c r="DD86">
        <v>36.28</v>
      </c>
      <c r="DE86">
        <v>-8.94</v>
      </c>
      <c r="DF86">
        <v>-8</v>
      </c>
      <c r="DG86">
        <v>0.18</v>
      </c>
      <c r="DH86">
        <v>1106</v>
      </c>
      <c r="DI86">
        <v>301313</v>
      </c>
      <c r="DJ86" t="s">
        <v>119</v>
      </c>
      <c r="DK86" t="s">
        <v>119</v>
      </c>
      <c r="DL86" t="s">
        <v>119</v>
      </c>
    </row>
    <row r="87" spans="1:116">
      <c r="A87" t="str">
        <f>"301316"</f>
        <v>301316</v>
      </c>
      <c r="B87" t="s">
        <v>1984</v>
      </c>
      <c r="C87">
        <v>0.67</v>
      </c>
      <c r="D87">
        <v>31.53</v>
      </c>
      <c r="E87">
        <v>0.21</v>
      </c>
      <c r="F87">
        <v>31.52</v>
      </c>
      <c r="G87">
        <v>31.53</v>
      </c>
      <c r="H87">
        <v>57380</v>
      </c>
      <c r="I87">
        <v>982</v>
      </c>
      <c r="J87">
        <v>-0.12</v>
      </c>
      <c r="K87">
        <v>14.66</v>
      </c>
      <c r="L87">
        <v>31.56</v>
      </c>
      <c r="M87">
        <v>32.65</v>
      </c>
      <c r="N87">
        <v>31.1</v>
      </c>
      <c r="O87">
        <v>31.32</v>
      </c>
      <c r="P87">
        <v>174.35</v>
      </c>
      <c r="Q87">
        <v>18234.86</v>
      </c>
      <c r="R87">
        <v>0.78</v>
      </c>
      <c r="S87" t="s">
        <v>686</v>
      </c>
      <c r="T87" t="s">
        <v>324</v>
      </c>
      <c r="U87">
        <v>4.95</v>
      </c>
      <c r="V87">
        <v>31.78</v>
      </c>
      <c r="W87">
        <v>28732</v>
      </c>
      <c r="X87">
        <v>28648</v>
      </c>
      <c r="Y87">
        <v>1</v>
      </c>
      <c r="Z87">
        <v>41</v>
      </c>
      <c r="AA87">
        <v>86</v>
      </c>
      <c r="AB87" t="s">
        <v>119</v>
      </c>
      <c r="AC87">
        <v>95.94</v>
      </c>
      <c r="AD87">
        <v>0.08</v>
      </c>
      <c r="AE87" t="s">
        <v>119</v>
      </c>
      <c r="AF87" t="s">
        <v>119</v>
      </c>
      <c r="AG87">
        <v>0.39</v>
      </c>
      <c r="AH87" t="s">
        <v>1985</v>
      </c>
      <c r="AI87" t="s">
        <v>130</v>
      </c>
      <c r="AJ87">
        <v>0.62</v>
      </c>
      <c r="AK87">
        <v>2685</v>
      </c>
      <c r="AL87">
        <v>21</v>
      </c>
      <c r="AM87">
        <v>5.4999999999999997E-3</v>
      </c>
      <c r="AN87">
        <v>1</v>
      </c>
      <c r="AO87">
        <v>-2.2799999999999998</v>
      </c>
      <c r="AP87">
        <v>-5.03</v>
      </c>
      <c r="AQ87">
        <v>-21.72</v>
      </c>
      <c r="AR87">
        <v>41.01</v>
      </c>
      <c r="AS87">
        <v>64.989999999999995</v>
      </c>
      <c r="AT87">
        <v>5</v>
      </c>
      <c r="AU87">
        <v>14.66</v>
      </c>
      <c r="AV87" t="s">
        <v>1985</v>
      </c>
      <c r="AW87">
        <v>142.27000000000001</v>
      </c>
      <c r="AX87">
        <v>140.19999999999999</v>
      </c>
      <c r="AY87">
        <v>1.19</v>
      </c>
      <c r="AZ87" t="s">
        <v>207</v>
      </c>
      <c r="BA87">
        <v>1</v>
      </c>
      <c r="BB87">
        <v>10</v>
      </c>
      <c r="BD87">
        <v>0.77</v>
      </c>
      <c r="BE87">
        <v>4.25</v>
      </c>
      <c r="BF87">
        <v>-0.7</v>
      </c>
      <c r="BG87">
        <v>1.47</v>
      </c>
      <c r="BH87">
        <v>-0.1</v>
      </c>
      <c r="BI87">
        <v>-3.43</v>
      </c>
      <c r="BJ87">
        <v>1.38</v>
      </c>
      <c r="BK87">
        <v>20230830</v>
      </c>
      <c r="BL87">
        <v>20221013</v>
      </c>
      <c r="BM87">
        <v>4</v>
      </c>
      <c r="BN87" t="s">
        <v>119</v>
      </c>
      <c r="BO87" t="s">
        <v>119</v>
      </c>
      <c r="BP87">
        <v>13.78</v>
      </c>
      <c r="BQ87">
        <v>9.69</v>
      </c>
      <c r="BR87">
        <v>0.5</v>
      </c>
      <c r="BS87">
        <v>26.05</v>
      </c>
      <c r="BT87">
        <v>10.39</v>
      </c>
      <c r="BU87">
        <v>0.1</v>
      </c>
      <c r="BV87">
        <v>0.3</v>
      </c>
      <c r="BW87">
        <v>2.57</v>
      </c>
      <c r="BX87">
        <v>4.54</v>
      </c>
      <c r="BY87">
        <v>0.17</v>
      </c>
      <c r="BZ87">
        <v>4.88</v>
      </c>
      <c r="CA87">
        <v>7.0000000000000007E-2</v>
      </c>
      <c r="CB87">
        <v>2.94</v>
      </c>
      <c r="CC87">
        <v>6.33</v>
      </c>
      <c r="CD87">
        <v>4.8899999999999997</v>
      </c>
      <c r="CE87">
        <v>0.41</v>
      </c>
      <c r="CF87">
        <v>-0.01</v>
      </c>
      <c r="CG87">
        <v>0.41</v>
      </c>
      <c r="CH87">
        <v>0.4</v>
      </c>
      <c r="CI87">
        <v>0.36</v>
      </c>
      <c r="CJ87">
        <v>0.32</v>
      </c>
      <c r="CK87">
        <v>2.58</v>
      </c>
      <c r="CL87">
        <v>-0.2</v>
      </c>
      <c r="CM87">
        <v>-0.15</v>
      </c>
      <c r="CN87">
        <v>14523</v>
      </c>
      <c r="CO87">
        <v>2695</v>
      </c>
      <c r="CP87" t="s">
        <v>1986</v>
      </c>
      <c r="CQ87">
        <v>-3.47</v>
      </c>
      <c r="CR87">
        <v>13.34</v>
      </c>
      <c r="CS87">
        <v>13.02</v>
      </c>
      <c r="CT87">
        <v>-622.41</v>
      </c>
      <c r="CU87">
        <v>19.91</v>
      </c>
      <c r="CV87">
        <v>0.26</v>
      </c>
      <c r="CW87" t="s">
        <v>240</v>
      </c>
      <c r="CX87">
        <v>2.42</v>
      </c>
      <c r="CY87">
        <v>0.74</v>
      </c>
      <c r="CZ87">
        <v>0.64</v>
      </c>
      <c r="DA87">
        <v>-0.05</v>
      </c>
      <c r="DB87">
        <v>70.290000000000006</v>
      </c>
      <c r="DC87" t="s">
        <v>1987</v>
      </c>
      <c r="DD87">
        <v>22.78</v>
      </c>
      <c r="DE87">
        <v>6.54</v>
      </c>
      <c r="DF87">
        <v>6.36</v>
      </c>
      <c r="DG87">
        <v>0.44</v>
      </c>
      <c r="DH87">
        <v>5474</v>
      </c>
      <c r="DI87">
        <v>301316</v>
      </c>
      <c r="DJ87" t="s">
        <v>119</v>
      </c>
      <c r="DK87" t="s">
        <v>119</v>
      </c>
      <c r="DL87" t="s">
        <v>119</v>
      </c>
    </row>
    <row r="88" spans="1:116">
      <c r="A88" t="str">
        <f>"301380"</f>
        <v>301380</v>
      </c>
      <c r="B88" t="s">
        <v>1988</v>
      </c>
      <c r="C88">
        <v>-1.75</v>
      </c>
      <c r="D88">
        <v>49.91</v>
      </c>
      <c r="E88">
        <v>-0.89</v>
      </c>
      <c r="F88">
        <v>49.91</v>
      </c>
      <c r="G88">
        <v>49.94</v>
      </c>
      <c r="H88">
        <v>14592</v>
      </c>
      <c r="I88">
        <v>311</v>
      </c>
      <c r="J88">
        <v>-0.19</v>
      </c>
      <c r="K88">
        <v>8.58</v>
      </c>
      <c r="L88">
        <v>51.04</v>
      </c>
      <c r="M88">
        <v>51.7</v>
      </c>
      <c r="N88">
        <v>49.91</v>
      </c>
      <c r="O88">
        <v>50.8</v>
      </c>
      <c r="P88">
        <v>74.95</v>
      </c>
      <c r="Q88">
        <v>7387.14</v>
      </c>
      <c r="R88">
        <v>1.02</v>
      </c>
      <c r="S88" t="s">
        <v>686</v>
      </c>
      <c r="T88" t="s">
        <v>291</v>
      </c>
      <c r="U88">
        <v>3.52</v>
      </c>
      <c r="V88">
        <v>50.62</v>
      </c>
      <c r="W88">
        <v>8690</v>
      </c>
      <c r="X88">
        <v>5902</v>
      </c>
      <c r="Y88">
        <v>1.47</v>
      </c>
      <c r="Z88">
        <v>7</v>
      </c>
      <c r="AA88">
        <v>3</v>
      </c>
      <c r="AB88" t="s">
        <v>119</v>
      </c>
      <c r="AC88">
        <v>8.17</v>
      </c>
      <c r="AD88">
        <v>0.01</v>
      </c>
      <c r="AE88" t="s">
        <v>119</v>
      </c>
      <c r="AF88" t="s">
        <v>119</v>
      </c>
      <c r="AG88">
        <v>0.17</v>
      </c>
      <c r="AH88" t="s">
        <v>1989</v>
      </c>
      <c r="AI88" t="s">
        <v>1990</v>
      </c>
      <c r="AJ88">
        <v>-1.8</v>
      </c>
      <c r="AK88">
        <v>1606</v>
      </c>
      <c r="AL88">
        <v>9</v>
      </c>
      <c r="AM88">
        <v>5.3E-3</v>
      </c>
      <c r="AN88">
        <v>-2</v>
      </c>
      <c r="AO88">
        <v>-0.35</v>
      </c>
      <c r="AP88">
        <v>-0.81</v>
      </c>
      <c r="AQ88">
        <v>-19.78</v>
      </c>
      <c r="AR88">
        <v>8.83</v>
      </c>
      <c r="AS88">
        <v>44.62</v>
      </c>
      <c r="AT88">
        <v>2</v>
      </c>
      <c r="AU88">
        <v>8.58</v>
      </c>
      <c r="AV88" t="s">
        <v>1989</v>
      </c>
      <c r="AW88">
        <v>90.23</v>
      </c>
      <c r="AX88">
        <v>72.569999999999993</v>
      </c>
      <c r="AY88">
        <v>1.74</v>
      </c>
      <c r="AZ88" t="s">
        <v>207</v>
      </c>
      <c r="BA88">
        <v>1</v>
      </c>
      <c r="BB88">
        <v>2</v>
      </c>
      <c r="BD88">
        <v>0.47</v>
      </c>
      <c r="BE88">
        <v>1.77</v>
      </c>
      <c r="BF88">
        <v>-1.75</v>
      </c>
      <c r="BG88">
        <v>-0.35</v>
      </c>
      <c r="BH88">
        <v>-2.21</v>
      </c>
      <c r="BI88">
        <v>-3.46</v>
      </c>
      <c r="BJ88">
        <v>0</v>
      </c>
      <c r="BK88">
        <v>20230926</v>
      </c>
      <c r="BL88">
        <v>20221025</v>
      </c>
      <c r="BM88">
        <v>0.68</v>
      </c>
      <c r="BN88" t="s">
        <v>119</v>
      </c>
      <c r="BO88" t="s">
        <v>119</v>
      </c>
      <c r="BP88">
        <v>11.93</v>
      </c>
      <c r="BQ88">
        <v>7.24</v>
      </c>
      <c r="BR88">
        <v>0.35</v>
      </c>
      <c r="BS88">
        <v>36.4</v>
      </c>
      <c r="BT88">
        <v>9.43</v>
      </c>
      <c r="BU88">
        <v>0.03</v>
      </c>
      <c r="BV88">
        <v>0.19</v>
      </c>
      <c r="BW88">
        <v>3.51</v>
      </c>
      <c r="BX88">
        <v>4.32</v>
      </c>
      <c r="BY88">
        <v>0.01</v>
      </c>
      <c r="BZ88">
        <v>2.25</v>
      </c>
      <c r="CA88">
        <v>0.06</v>
      </c>
      <c r="CB88">
        <v>3.63</v>
      </c>
      <c r="CC88">
        <v>3.49</v>
      </c>
      <c r="CD88">
        <v>2.87</v>
      </c>
      <c r="CE88">
        <v>0.39</v>
      </c>
      <c r="CF88">
        <v>0.02</v>
      </c>
      <c r="CG88">
        <v>0.4</v>
      </c>
      <c r="CH88">
        <v>0.34</v>
      </c>
      <c r="CI88">
        <v>0.23</v>
      </c>
      <c r="CJ88">
        <v>0.19</v>
      </c>
      <c r="CK88">
        <v>2.65</v>
      </c>
      <c r="CL88">
        <v>0.14000000000000001</v>
      </c>
      <c r="CM88">
        <v>-0.2</v>
      </c>
      <c r="CN88">
        <v>11216</v>
      </c>
      <c r="CO88">
        <v>1516</v>
      </c>
      <c r="CP88" t="s">
        <v>1991</v>
      </c>
      <c r="CQ88">
        <v>-29.14</v>
      </c>
      <c r="CR88">
        <v>15.38</v>
      </c>
      <c r="CS88">
        <v>4.6900000000000004</v>
      </c>
      <c r="CT88">
        <v>247.7</v>
      </c>
      <c r="CU88">
        <v>9.73</v>
      </c>
      <c r="CV88">
        <v>0.77</v>
      </c>
      <c r="CW88" t="s">
        <v>1031</v>
      </c>
      <c r="CX88">
        <v>10.65</v>
      </c>
      <c r="CY88">
        <v>5.34</v>
      </c>
      <c r="CZ88">
        <v>3.89</v>
      </c>
      <c r="DA88">
        <v>0.2</v>
      </c>
      <c r="DB88">
        <v>60.66</v>
      </c>
      <c r="DC88" t="s">
        <v>1992</v>
      </c>
      <c r="DD88">
        <v>17.79</v>
      </c>
      <c r="DE88">
        <v>11.09</v>
      </c>
      <c r="DF88">
        <v>9.75</v>
      </c>
      <c r="DG88">
        <v>0.13</v>
      </c>
      <c r="DH88">
        <v>154</v>
      </c>
      <c r="DI88">
        <v>301380</v>
      </c>
      <c r="DJ88" t="s">
        <v>119</v>
      </c>
      <c r="DK88" t="s">
        <v>119</v>
      </c>
      <c r="DL88" t="s">
        <v>119</v>
      </c>
    </row>
    <row r="89" spans="1:116">
      <c r="A89" t="str">
        <f>"301396"</f>
        <v>301396</v>
      </c>
      <c r="B89" t="s">
        <v>1993</v>
      </c>
      <c r="C89">
        <v>0.72</v>
      </c>
      <c r="D89">
        <v>32.11</v>
      </c>
      <c r="E89">
        <v>0.23</v>
      </c>
      <c r="F89">
        <v>32.1</v>
      </c>
      <c r="G89">
        <v>32.11</v>
      </c>
      <c r="H89">
        <v>20889</v>
      </c>
      <c r="I89">
        <v>519</v>
      </c>
      <c r="J89">
        <v>-0.11</v>
      </c>
      <c r="K89">
        <v>7.62</v>
      </c>
      <c r="L89">
        <v>31.89</v>
      </c>
      <c r="M89">
        <v>32.74</v>
      </c>
      <c r="N89">
        <v>31.82</v>
      </c>
      <c r="O89">
        <v>31.88</v>
      </c>
      <c r="P89">
        <v>612.99</v>
      </c>
      <c r="Q89">
        <v>6718.88</v>
      </c>
      <c r="R89">
        <v>0.74</v>
      </c>
      <c r="S89" t="s">
        <v>686</v>
      </c>
      <c r="T89" t="s">
        <v>146</v>
      </c>
      <c r="U89">
        <v>2.89</v>
      </c>
      <c r="V89">
        <v>32.17</v>
      </c>
      <c r="W89">
        <v>10428</v>
      </c>
      <c r="X89">
        <v>10461</v>
      </c>
      <c r="Y89">
        <v>1</v>
      </c>
      <c r="Z89">
        <v>24</v>
      </c>
      <c r="AA89">
        <v>8</v>
      </c>
      <c r="AB89" t="s">
        <v>119</v>
      </c>
      <c r="AC89">
        <v>18.82</v>
      </c>
      <c r="AD89">
        <v>0.02</v>
      </c>
      <c r="AE89" t="s">
        <v>119</v>
      </c>
      <c r="AF89" t="s">
        <v>119</v>
      </c>
      <c r="AG89">
        <v>0.27</v>
      </c>
      <c r="AH89" t="s">
        <v>1994</v>
      </c>
      <c r="AI89" t="s">
        <v>1995</v>
      </c>
      <c r="AJ89">
        <v>0.67</v>
      </c>
      <c r="AK89">
        <v>1472</v>
      </c>
      <c r="AL89">
        <v>14</v>
      </c>
      <c r="AM89">
        <v>5.1999999999999998E-3</v>
      </c>
      <c r="AN89">
        <v>1</v>
      </c>
      <c r="AO89">
        <v>-3.39</v>
      </c>
      <c r="AP89">
        <v>0.82</v>
      </c>
      <c r="AQ89">
        <v>-5.2</v>
      </c>
      <c r="AR89">
        <v>-1.5</v>
      </c>
      <c r="AS89">
        <v>13.58</v>
      </c>
      <c r="AT89">
        <v>0</v>
      </c>
      <c r="AU89">
        <v>7.62</v>
      </c>
      <c r="AV89" t="s">
        <v>1994</v>
      </c>
      <c r="AW89">
        <v>61.45</v>
      </c>
      <c r="AX89">
        <v>55.42</v>
      </c>
      <c r="AY89">
        <v>1</v>
      </c>
      <c r="AZ89" t="s">
        <v>207</v>
      </c>
      <c r="BA89">
        <v>10</v>
      </c>
      <c r="BB89">
        <v>14</v>
      </c>
      <c r="BD89">
        <v>0.03</v>
      </c>
      <c r="BE89">
        <v>2.7</v>
      </c>
      <c r="BF89">
        <v>-0.19</v>
      </c>
      <c r="BG89">
        <v>0.91</v>
      </c>
      <c r="BH89">
        <v>0.69</v>
      </c>
      <c r="BI89">
        <v>-1.92</v>
      </c>
      <c r="BJ89">
        <v>0.91</v>
      </c>
      <c r="BK89">
        <v>20230911</v>
      </c>
      <c r="BL89">
        <v>20221111</v>
      </c>
      <c r="BM89">
        <v>1.1000000000000001</v>
      </c>
      <c r="BN89" t="s">
        <v>119</v>
      </c>
      <c r="BO89" t="s">
        <v>119</v>
      </c>
      <c r="BP89">
        <v>16.739999999999998</v>
      </c>
      <c r="BQ89">
        <v>12.47</v>
      </c>
      <c r="BR89">
        <v>-0.01</v>
      </c>
      <c r="BS89">
        <v>25.51</v>
      </c>
      <c r="BT89">
        <v>16.34</v>
      </c>
      <c r="BU89">
        <v>0.09</v>
      </c>
      <c r="BV89">
        <v>0</v>
      </c>
      <c r="BW89">
        <v>4.18</v>
      </c>
      <c r="BX89">
        <v>1.99</v>
      </c>
      <c r="BY89">
        <v>2.31</v>
      </c>
      <c r="BZ89">
        <v>5.79</v>
      </c>
      <c r="CA89">
        <v>0.93</v>
      </c>
      <c r="CB89">
        <v>8.99</v>
      </c>
      <c r="CC89">
        <v>2.5499999999999998</v>
      </c>
      <c r="CD89">
        <v>1.91</v>
      </c>
      <c r="CE89">
        <v>-0.02</v>
      </c>
      <c r="CF89">
        <v>0.04</v>
      </c>
      <c r="CG89">
        <v>0.03</v>
      </c>
      <c r="CH89">
        <v>0.03</v>
      </c>
      <c r="CI89">
        <v>0.03</v>
      </c>
      <c r="CJ89">
        <v>-0.09</v>
      </c>
      <c r="CK89">
        <v>2.09</v>
      </c>
      <c r="CL89">
        <v>-1.55</v>
      </c>
      <c r="CM89">
        <v>-6.74</v>
      </c>
      <c r="CN89">
        <v>11920</v>
      </c>
      <c r="CO89">
        <v>2300</v>
      </c>
      <c r="CP89" t="s">
        <v>1821</v>
      </c>
      <c r="CQ89">
        <v>-68.31</v>
      </c>
      <c r="CR89">
        <v>1.21</v>
      </c>
      <c r="CS89">
        <v>2.82</v>
      </c>
      <c r="CT89">
        <v>-22.69</v>
      </c>
      <c r="CU89">
        <v>13.81</v>
      </c>
      <c r="CV89">
        <v>0.78</v>
      </c>
      <c r="CW89" t="s">
        <v>167</v>
      </c>
      <c r="CX89">
        <v>11.38</v>
      </c>
      <c r="CY89">
        <v>8.1999999999999993</v>
      </c>
      <c r="CZ89">
        <v>1.91</v>
      </c>
      <c r="DA89">
        <v>-1.42</v>
      </c>
      <c r="DB89">
        <v>74.53</v>
      </c>
      <c r="DC89" t="s">
        <v>1797</v>
      </c>
      <c r="DD89">
        <v>25.18</v>
      </c>
      <c r="DE89">
        <v>-0.87</v>
      </c>
      <c r="DF89">
        <v>1.08</v>
      </c>
      <c r="DG89">
        <v>0.21</v>
      </c>
      <c r="DH89">
        <v>467</v>
      </c>
      <c r="DI89">
        <v>301396</v>
      </c>
      <c r="DJ89" t="s">
        <v>119</v>
      </c>
      <c r="DK89" t="s">
        <v>119</v>
      </c>
      <c r="DL89" t="s">
        <v>119</v>
      </c>
    </row>
    <row r="90" spans="1:116">
      <c r="A90" t="str">
        <f>"600100"</f>
        <v>600100</v>
      </c>
      <c r="B90" t="s">
        <v>1996</v>
      </c>
      <c r="C90">
        <v>0.14000000000000001</v>
      </c>
      <c r="D90">
        <v>7.27</v>
      </c>
      <c r="E90">
        <v>0.01</v>
      </c>
      <c r="F90">
        <v>7.27</v>
      </c>
      <c r="G90">
        <v>7.28</v>
      </c>
      <c r="H90">
        <v>535870</v>
      </c>
      <c r="I90">
        <v>8016</v>
      </c>
      <c r="J90">
        <v>0</v>
      </c>
      <c r="K90">
        <v>1.81</v>
      </c>
      <c r="L90">
        <v>7.3</v>
      </c>
      <c r="M90">
        <v>7.34</v>
      </c>
      <c r="N90">
        <v>7.22</v>
      </c>
      <c r="O90">
        <v>7.26</v>
      </c>
      <c r="P90">
        <v>120.21</v>
      </c>
      <c r="Q90">
        <v>39008.76</v>
      </c>
      <c r="R90">
        <v>0.56999999999999995</v>
      </c>
      <c r="S90" t="s">
        <v>1847</v>
      </c>
      <c r="T90" t="s">
        <v>291</v>
      </c>
      <c r="U90">
        <v>1.65</v>
      </c>
      <c r="V90">
        <v>7.28</v>
      </c>
      <c r="W90">
        <v>291077</v>
      </c>
      <c r="X90">
        <v>244793</v>
      </c>
      <c r="Y90">
        <v>1.19</v>
      </c>
      <c r="Z90">
        <v>1338</v>
      </c>
      <c r="AA90">
        <v>2613</v>
      </c>
      <c r="AB90" t="s">
        <v>119</v>
      </c>
      <c r="AC90">
        <v>200.6</v>
      </c>
      <c r="AD90">
        <v>0.01</v>
      </c>
      <c r="AE90" t="s">
        <v>119</v>
      </c>
      <c r="AF90" t="s">
        <v>119</v>
      </c>
      <c r="AG90">
        <v>29.64</v>
      </c>
      <c r="AH90" t="s">
        <v>1997</v>
      </c>
      <c r="AI90" t="s">
        <v>1998</v>
      </c>
      <c r="AJ90">
        <v>0.04</v>
      </c>
      <c r="AK90">
        <v>3911</v>
      </c>
      <c r="AL90">
        <v>137</v>
      </c>
      <c r="AM90">
        <v>5.0000000000000001E-4</v>
      </c>
      <c r="AN90">
        <v>1</v>
      </c>
      <c r="AO90">
        <v>-2.5499999999999998</v>
      </c>
      <c r="AP90">
        <v>-5.46</v>
      </c>
      <c r="AQ90">
        <v>1.4</v>
      </c>
      <c r="AR90">
        <v>-9.58</v>
      </c>
      <c r="AS90">
        <v>68.680000000000007</v>
      </c>
      <c r="AT90">
        <v>6</v>
      </c>
      <c r="AU90">
        <v>2.29</v>
      </c>
      <c r="AV90" t="s">
        <v>1999</v>
      </c>
      <c r="AW90" t="s">
        <v>119</v>
      </c>
      <c r="AX90" t="s">
        <v>119</v>
      </c>
      <c r="AY90">
        <v>1.69</v>
      </c>
      <c r="AZ90" t="s">
        <v>198</v>
      </c>
      <c r="BA90">
        <v>11</v>
      </c>
      <c r="BB90">
        <v>11</v>
      </c>
      <c r="BC90">
        <v>10</v>
      </c>
      <c r="BD90">
        <v>0.55000000000000004</v>
      </c>
      <c r="BE90">
        <v>1.1000000000000001</v>
      </c>
      <c r="BF90">
        <v>-0.55000000000000004</v>
      </c>
      <c r="BG90">
        <v>0.28000000000000003</v>
      </c>
      <c r="BH90">
        <v>-0.41</v>
      </c>
      <c r="BI90">
        <v>-0.95</v>
      </c>
      <c r="BJ90">
        <v>0.69</v>
      </c>
      <c r="BK90">
        <v>20230830</v>
      </c>
      <c r="BL90">
        <v>19970627</v>
      </c>
      <c r="BM90">
        <v>33.5</v>
      </c>
      <c r="BN90" t="s">
        <v>119</v>
      </c>
      <c r="BO90" t="s">
        <v>119</v>
      </c>
      <c r="BP90">
        <v>556.4</v>
      </c>
      <c r="BQ90">
        <v>152.62</v>
      </c>
      <c r="BR90">
        <v>50.01</v>
      </c>
      <c r="BS90">
        <v>63.58</v>
      </c>
      <c r="BT90">
        <v>298.81</v>
      </c>
      <c r="BU90">
        <v>36.08</v>
      </c>
      <c r="BV90">
        <v>17.2</v>
      </c>
      <c r="BW90">
        <v>265.26</v>
      </c>
      <c r="BX90">
        <v>62.32</v>
      </c>
      <c r="BY90">
        <v>103.09</v>
      </c>
      <c r="BZ90">
        <v>61.23</v>
      </c>
      <c r="CA90">
        <v>38.28</v>
      </c>
      <c r="CB90">
        <v>109.27</v>
      </c>
      <c r="CC90">
        <v>104.93</v>
      </c>
      <c r="CD90">
        <v>86.9</v>
      </c>
      <c r="CE90">
        <v>1.96</v>
      </c>
      <c r="CF90">
        <v>-0.51</v>
      </c>
      <c r="CG90">
        <v>2.04</v>
      </c>
      <c r="CH90">
        <v>0.38</v>
      </c>
      <c r="CI90">
        <v>1.01</v>
      </c>
      <c r="CJ90">
        <v>-7.1</v>
      </c>
      <c r="CK90">
        <v>5.21</v>
      </c>
      <c r="CL90">
        <v>-15.28</v>
      </c>
      <c r="CM90">
        <v>-4.0599999999999996</v>
      </c>
      <c r="CN90">
        <v>209852</v>
      </c>
      <c r="CO90">
        <v>11158</v>
      </c>
      <c r="CP90" t="s">
        <v>2000</v>
      </c>
      <c r="CQ90">
        <v>125.29</v>
      </c>
      <c r="CR90">
        <v>21.41</v>
      </c>
      <c r="CS90">
        <v>1.6</v>
      </c>
      <c r="CT90">
        <v>-15.94</v>
      </c>
      <c r="CU90">
        <v>2.3199999999999998</v>
      </c>
      <c r="CV90">
        <v>0</v>
      </c>
      <c r="CW90" t="s">
        <v>167</v>
      </c>
      <c r="CX90">
        <v>4.55</v>
      </c>
      <c r="CY90">
        <v>3.26</v>
      </c>
      <c r="CZ90">
        <v>0.16</v>
      </c>
      <c r="DA90">
        <v>-0.46</v>
      </c>
      <c r="DB90">
        <v>27.43</v>
      </c>
      <c r="DC90" t="s">
        <v>2001</v>
      </c>
      <c r="DD90">
        <v>17.18</v>
      </c>
      <c r="DE90">
        <v>1.86</v>
      </c>
      <c r="DF90">
        <v>0.37</v>
      </c>
      <c r="DG90">
        <v>4.1100000000000003</v>
      </c>
      <c r="DH90">
        <v>11123</v>
      </c>
      <c r="DI90">
        <v>600100</v>
      </c>
      <c r="DJ90" t="s">
        <v>119</v>
      </c>
      <c r="DK90" t="s">
        <v>119</v>
      </c>
      <c r="DL90" t="s">
        <v>119</v>
      </c>
    </row>
    <row r="91" spans="1:116">
      <c r="A91" t="str">
        <f>"600228"</f>
        <v>600228</v>
      </c>
      <c r="B91" t="s">
        <v>2002</v>
      </c>
      <c r="C91">
        <v>1.24</v>
      </c>
      <c r="D91">
        <v>8.18</v>
      </c>
      <c r="E91">
        <v>0.1</v>
      </c>
      <c r="F91">
        <v>8.18</v>
      </c>
      <c r="G91">
        <v>8.19</v>
      </c>
      <c r="H91">
        <v>61309</v>
      </c>
      <c r="I91">
        <v>1224</v>
      </c>
      <c r="J91">
        <v>0.12</v>
      </c>
      <c r="K91">
        <v>2.2000000000000002</v>
      </c>
      <c r="L91">
        <v>8.08</v>
      </c>
      <c r="M91">
        <v>8.24</v>
      </c>
      <c r="N91">
        <v>8.0500000000000007</v>
      </c>
      <c r="O91">
        <v>8.08</v>
      </c>
      <c r="P91" t="s">
        <v>119</v>
      </c>
      <c r="Q91">
        <v>5010.3100000000004</v>
      </c>
      <c r="R91">
        <v>0.99</v>
      </c>
      <c r="S91" t="s">
        <v>1957</v>
      </c>
      <c r="T91" t="s">
        <v>300</v>
      </c>
      <c r="U91">
        <v>2.35</v>
      </c>
      <c r="V91">
        <v>8.17</v>
      </c>
      <c r="W91">
        <v>29718</v>
      </c>
      <c r="X91">
        <v>31591</v>
      </c>
      <c r="Y91">
        <v>0.94</v>
      </c>
      <c r="Z91">
        <v>147</v>
      </c>
      <c r="AA91">
        <v>233</v>
      </c>
      <c r="AB91" t="s">
        <v>119</v>
      </c>
      <c r="AC91">
        <v>56.32</v>
      </c>
      <c r="AD91">
        <v>0.03</v>
      </c>
      <c r="AE91" t="s">
        <v>119</v>
      </c>
      <c r="AF91" t="s">
        <v>119</v>
      </c>
      <c r="AG91">
        <v>2.79</v>
      </c>
      <c r="AH91" t="s">
        <v>2003</v>
      </c>
      <c r="AI91" t="s">
        <v>2004</v>
      </c>
      <c r="AJ91">
        <v>1.1399999999999999</v>
      </c>
      <c r="AK91">
        <v>1804</v>
      </c>
      <c r="AL91">
        <v>34</v>
      </c>
      <c r="AM91">
        <v>1.1999999999999999E-3</v>
      </c>
      <c r="AN91">
        <v>3</v>
      </c>
      <c r="AO91">
        <v>0.37</v>
      </c>
      <c r="AP91">
        <v>3.02</v>
      </c>
      <c r="AQ91">
        <v>-4.66</v>
      </c>
      <c r="AR91">
        <v>-15.23</v>
      </c>
      <c r="AS91">
        <v>14.25</v>
      </c>
      <c r="AT91">
        <v>11</v>
      </c>
      <c r="AU91">
        <v>2.82</v>
      </c>
      <c r="AV91" t="s">
        <v>2005</v>
      </c>
      <c r="AW91">
        <v>100.4</v>
      </c>
      <c r="AX91">
        <v>72.61</v>
      </c>
      <c r="AY91">
        <v>1.55</v>
      </c>
      <c r="AZ91" t="s">
        <v>207</v>
      </c>
      <c r="BA91">
        <v>9</v>
      </c>
      <c r="BB91">
        <v>13</v>
      </c>
      <c r="BC91">
        <v>10</v>
      </c>
      <c r="BD91">
        <v>0</v>
      </c>
      <c r="BE91">
        <v>1.98</v>
      </c>
      <c r="BF91">
        <v>-0.37</v>
      </c>
      <c r="BG91">
        <v>1.1100000000000001</v>
      </c>
      <c r="BH91">
        <v>1.24</v>
      </c>
      <c r="BI91">
        <v>-0.73</v>
      </c>
      <c r="BJ91">
        <v>1.61</v>
      </c>
      <c r="BK91">
        <v>20230812</v>
      </c>
      <c r="BL91">
        <v>19990119</v>
      </c>
      <c r="BM91">
        <v>6.11</v>
      </c>
      <c r="BN91" t="s">
        <v>119</v>
      </c>
      <c r="BO91" t="s">
        <v>119</v>
      </c>
      <c r="BP91">
        <v>13.15</v>
      </c>
      <c r="BQ91">
        <v>11.2</v>
      </c>
      <c r="BR91" t="s">
        <v>119</v>
      </c>
      <c r="BS91">
        <v>14.85</v>
      </c>
      <c r="BT91">
        <v>11.86</v>
      </c>
      <c r="BU91">
        <v>0.02</v>
      </c>
      <c r="BV91">
        <v>0</v>
      </c>
      <c r="BW91">
        <v>1.67</v>
      </c>
      <c r="BX91">
        <v>3.95</v>
      </c>
      <c r="BY91">
        <v>0</v>
      </c>
      <c r="BZ91">
        <v>0.84</v>
      </c>
      <c r="CA91">
        <v>0.13</v>
      </c>
      <c r="CB91">
        <v>0.92</v>
      </c>
      <c r="CC91">
        <v>1.32</v>
      </c>
      <c r="CD91">
        <v>0.53</v>
      </c>
      <c r="CE91">
        <v>-0.09</v>
      </c>
      <c r="CF91">
        <v>0</v>
      </c>
      <c r="CG91">
        <v>-0.11</v>
      </c>
      <c r="CH91">
        <v>-0.12</v>
      </c>
      <c r="CI91">
        <v>-0.12</v>
      </c>
      <c r="CJ91">
        <v>-0.08</v>
      </c>
      <c r="CK91">
        <v>2.4300000000000002</v>
      </c>
      <c r="CL91">
        <v>-0.22</v>
      </c>
      <c r="CM91">
        <v>-0.24</v>
      </c>
      <c r="CN91">
        <v>37070</v>
      </c>
      <c r="CO91">
        <v>5855</v>
      </c>
      <c r="CP91" t="s">
        <v>2006</v>
      </c>
      <c r="CQ91">
        <v>-280.06</v>
      </c>
      <c r="CR91">
        <v>-21.01</v>
      </c>
      <c r="CS91">
        <v>5.33</v>
      </c>
      <c r="CT91">
        <v>-229.38</v>
      </c>
      <c r="CU91">
        <v>37.89</v>
      </c>
      <c r="CV91">
        <v>0</v>
      </c>
      <c r="CW91" t="s">
        <v>473</v>
      </c>
      <c r="CX91">
        <v>1.53</v>
      </c>
      <c r="CY91">
        <v>0.15</v>
      </c>
      <c r="CZ91">
        <v>0.4</v>
      </c>
      <c r="DA91">
        <v>-0.04</v>
      </c>
      <c r="DB91">
        <v>85.15</v>
      </c>
      <c r="DC91" t="s">
        <v>2007</v>
      </c>
      <c r="DD91">
        <v>59.6</v>
      </c>
      <c r="DE91">
        <v>-6.46</v>
      </c>
      <c r="DF91">
        <v>-9.18</v>
      </c>
      <c r="DG91">
        <v>0.19</v>
      </c>
      <c r="DH91">
        <v>186</v>
      </c>
      <c r="DI91">
        <v>600228</v>
      </c>
      <c r="DJ91" t="s">
        <v>119</v>
      </c>
      <c r="DK91" t="s">
        <v>119</v>
      </c>
      <c r="DL91" t="s">
        <v>119</v>
      </c>
    </row>
    <row r="92" spans="1:116">
      <c r="A92" t="str">
        <f>"600446"</f>
        <v>600446</v>
      </c>
      <c r="B92" t="s">
        <v>2008</v>
      </c>
      <c r="C92">
        <v>-0.31</v>
      </c>
      <c r="D92">
        <v>12.68</v>
      </c>
      <c r="E92">
        <v>-0.04</v>
      </c>
      <c r="F92">
        <v>12.67</v>
      </c>
      <c r="G92">
        <v>12.68</v>
      </c>
      <c r="H92">
        <v>106992</v>
      </c>
      <c r="I92">
        <v>2344</v>
      </c>
      <c r="J92">
        <v>0.16</v>
      </c>
      <c r="K92">
        <v>1.1399999999999999</v>
      </c>
      <c r="L92">
        <v>12.73</v>
      </c>
      <c r="M92">
        <v>12.83</v>
      </c>
      <c r="N92">
        <v>12.59</v>
      </c>
      <c r="O92">
        <v>12.72</v>
      </c>
      <c r="P92">
        <v>90.92</v>
      </c>
      <c r="Q92">
        <v>13574.21</v>
      </c>
      <c r="R92">
        <v>0.84</v>
      </c>
      <c r="S92" t="s">
        <v>686</v>
      </c>
      <c r="T92" t="s">
        <v>118</v>
      </c>
      <c r="U92">
        <v>1.89</v>
      </c>
      <c r="V92">
        <v>12.69</v>
      </c>
      <c r="W92">
        <v>57485</v>
      </c>
      <c r="X92">
        <v>49507</v>
      </c>
      <c r="Y92">
        <v>1.1599999999999999</v>
      </c>
      <c r="Z92">
        <v>1626</v>
      </c>
      <c r="AA92">
        <v>241</v>
      </c>
      <c r="AB92" t="s">
        <v>119</v>
      </c>
      <c r="AC92">
        <v>26.1</v>
      </c>
      <c r="AD92">
        <v>0</v>
      </c>
      <c r="AE92" t="s">
        <v>119</v>
      </c>
      <c r="AF92" t="s">
        <v>119</v>
      </c>
      <c r="AG92">
        <v>9.41</v>
      </c>
      <c r="AH92" t="s">
        <v>2009</v>
      </c>
      <c r="AI92" t="s">
        <v>2009</v>
      </c>
      <c r="AJ92">
        <v>-0.42</v>
      </c>
      <c r="AK92">
        <v>2763</v>
      </c>
      <c r="AL92">
        <v>39</v>
      </c>
      <c r="AM92">
        <v>4.0000000000000002E-4</v>
      </c>
      <c r="AN92">
        <v>-1</v>
      </c>
      <c r="AO92">
        <v>0.32</v>
      </c>
      <c r="AP92">
        <v>1.52</v>
      </c>
      <c r="AQ92">
        <v>-6.62</v>
      </c>
      <c r="AR92">
        <v>-7.51</v>
      </c>
      <c r="AS92">
        <v>23.59</v>
      </c>
      <c r="AT92">
        <v>5</v>
      </c>
      <c r="AU92">
        <v>1.65</v>
      </c>
      <c r="AV92" t="s">
        <v>2010</v>
      </c>
      <c r="AW92">
        <v>46.57</v>
      </c>
      <c r="AX92">
        <v>44.45</v>
      </c>
      <c r="AY92">
        <v>2.33</v>
      </c>
      <c r="AZ92" t="s">
        <v>247</v>
      </c>
      <c r="BA92">
        <v>1</v>
      </c>
      <c r="BB92">
        <v>14</v>
      </c>
      <c r="BC92">
        <v>10</v>
      </c>
      <c r="BD92">
        <v>0.08</v>
      </c>
      <c r="BE92">
        <v>0.86</v>
      </c>
      <c r="BF92">
        <v>-1.02</v>
      </c>
      <c r="BG92">
        <v>-0.24</v>
      </c>
      <c r="BH92">
        <v>-0.39</v>
      </c>
      <c r="BI92">
        <v>-1.17</v>
      </c>
      <c r="BJ92">
        <v>0.71</v>
      </c>
      <c r="BK92">
        <v>20230829</v>
      </c>
      <c r="BL92">
        <v>20031224</v>
      </c>
      <c r="BM92">
        <v>9.41</v>
      </c>
      <c r="BN92" t="s">
        <v>119</v>
      </c>
      <c r="BO92" t="s">
        <v>119</v>
      </c>
      <c r="BP92">
        <v>67.209999999999994</v>
      </c>
      <c r="BQ92">
        <v>37.61</v>
      </c>
      <c r="BR92">
        <v>1.47</v>
      </c>
      <c r="BS92">
        <v>41.84</v>
      </c>
      <c r="BT92">
        <v>49.02</v>
      </c>
      <c r="BU92">
        <v>0.55000000000000004</v>
      </c>
      <c r="BV92">
        <v>0.1</v>
      </c>
      <c r="BW92">
        <v>27.62</v>
      </c>
      <c r="BX92">
        <v>9.92</v>
      </c>
      <c r="BY92">
        <v>14.06</v>
      </c>
      <c r="BZ92">
        <v>10.02</v>
      </c>
      <c r="CA92">
        <v>4.2300000000000004</v>
      </c>
      <c r="CB92">
        <v>14.03</v>
      </c>
      <c r="CC92">
        <v>27.27</v>
      </c>
      <c r="CD92">
        <v>21.39</v>
      </c>
      <c r="CE92">
        <v>0.51</v>
      </c>
      <c r="CF92">
        <v>0.1</v>
      </c>
      <c r="CG92">
        <v>0.51</v>
      </c>
      <c r="CH92">
        <v>0.51</v>
      </c>
      <c r="CI92">
        <v>0.66</v>
      </c>
      <c r="CJ92">
        <v>0.17</v>
      </c>
      <c r="CK92">
        <v>13.22</v>
      </c>
      <c r="CL92">
        <v>-5.72</v>
      </c>
      <c r="CM92">
        <v>-7.35</v>
      </c>
      <c r="CN92">
        <v>76794</v>
      </c>
      <c r="CO92">
        <v>8430</v>
      </c>
      <c r="CP92" t="s">
        <v>1113</v>
      </c>
      <c r="CQ92">
        <v>-15.7</v>
      </c>
      <c r="CR92">
        <v>0.17</v>
      </c>
      <c r="CS92">
        <v>3.17</v>
      </c>
      <c r="CT92">
        <v>-20.87</v>
      </c>
      <c r="CU92">
        <v>4.37</v>
      </c>
      <c r="CV92">
        <v>0.23</v>
      </c>
      <c r="CW92" t="s">
        <v>133</v>
      </c>
      <c r="CX92">
        <v>4</v>
      </c>
      <c r="CY92">
        <v>1.49</v>
      </c>
      <c r="CZ92">
        <v>1.4</v>
      </c>
      <c r="DA92">
        <v>-0.61</v>
      </c>
      <c r="DB92">
        <v>55.96</v>
      </c>
      <c r="DC92" t="s">
        <v>2011</v>
      </c>
      <c r="DD92">
        <v>21.57</v>
      </c>
      <c r="DE92">
        <v>1.86</v>
      </c>
      <c r="DF92">
        <v>1.86</v>
      </c>
      <c r="DG92">
        <v>2.64</v>
      </c>
      <c r="DH92">
        <v>8622</v>
      </c>
      <c r="DI92">
        <v>600446</v>
      </c>
      <c r="DJ92" t="s">
        <v>119</v>
      </c>
      <c r="DK92" t="s">
        <v>119</v>
      </c>
      <c r="DL92" t="s">
        <v>119</v>
      </c>
    </row>
    <row r="93" spans="1:116">
      <c r="A93" t="str">
        <f>"600570"</f>
        <v>600570</v>
      </c>
      <c r="B93" t="s">
        <v>2012</v>
      </c>
      <c r="C93">
        <v>-0.09</v>
      </c>
      <c r="D93">
        <v>32.450000000000003</v>
      </c>
      <c r="E93">
        <v>-0.03</v>
      </c>
      <c r="F93">
        <v>32.44</v>
      </c>
      <c r="G93">
        <v>32.450000000000003</v>
      </c>
      <c r="H93">
        <v>151141</v>
      </c>
      <c r="I93">
        <v>4954</v>
      </c>
      <c r="J93">
        <v>0.09</v>
      </c>
      <c r="K93">
        <v>0.8</v>
      </c>
      <c r="L93">
        <v>32.54</v>
      </c>
      <c r="M93">
        <v>32.590000000000003</v>
      </c>
      <c r="N93">
        <v>32.18</v>
      </c>
      <c r="O93">
        <v>32.479999999999997</v>
      </c>
      <c r="P93">
        <v>69.06</v>
      </c>
      <c r="Q93">
        <v>48903.839999999997</v>
      </c>
      <c r="R93">
        <v>0.77</v>
      </c>
      <c r="S93" t="s">
        <v>686</v>
      </c>
      <c r="T93" t="s">
        <v>324</v>
      </c>
      <c r="U93">
        <v>1.26</v>
      </c>
      <c r="V93">
        <v>32.36</v>
      </c>
      <c r="W93">
        <v>86218</v>
      </c>
      <c r="X93">
        <v>64923</v>
      </c>
      <c r="Y93">
        <v>1.33</v>
      </c>
      <c r="Z93">
        <v>246</v>
      </c>
      <c r="AA93">
        <v>12</v>
      </c>
      <c r="AB93" t="s">
        <v>119</v>
      </c>
      <c r="AC93">
        <v>136.63</v>
      </c>
      <c r="AD93">
        <v>0</v>
      </c>
      <c r="AE93" t="s">
        <v>119</v>
      </c>
      <c r="AF93" t="s">
        <v>119</v>
      </c>
      <c r="AG93">
        <v>19</v>
      </c>
      <c r="AH93" t="s">
        <v>2013</v>
      </c>
      <c r="AI93" t="s">
        <v>2013</v>
      </c>
      <c r="AJ93">
        <v>-0.19</v>
      </c>
      <c r="AK93">
        <v>3798</v>
      </c>
      <c r="AL93">
        <v>40</v>
      </c>
      <c r="AM93">
        <v>2.0000000000000001E-4</v>
      </c>
      <c r="AN93">
        <v>-2</v>
      </c>
      <c r="AO93">
        <v>-0.4</v>
      </c>
      <c r="AP93">
        <v>7.0000000000000007E-2</v>
      </c>
      <c r="AQ93">
        <v>-9.86</v>
      </c>
      <c r="AR93">
        <v>-23.38</v>
      </c>
      <c r="AS93">
        <v>-19.53</v>
      </c>
      <c r="AT93">
        <v>3</v>
      </c>
      <c r="AU93">
        <v>1</v>
      </c>
      <c r="AV93" t="s">
        <v>2014</v>
      </c>
      <c r="AW93">
        <v>37.78</v>
      </c>
      <c r="AX93">
        <v>56.56</v>
      </c>
      <c r="AY93">
        <v>1.69</v>
      </c>
      <c r="AZ93" t="s">
        <v>207</v>
      </c>
      <c r="BA93">
        <v>7</v>
      </c>
      <c r="BB93">
        <v>9</v>
      </c>
      <c r="BC93">
        <v>1</v>
      </c>
      <c r="BD93">
        <v>0.18</v>
      </c>
      <c r="BE93">
        <v>0.34</v>
      </c>
      <c r="BF93">
        <v>-0.92</v>
      </c>
      <c r="BG93">
        <v>-0.37</v>
      </c>
      <c r="BH93">
        <v>-0.28000000000000003</v>
      </c>
      <c r="BI93">
        <v>-0.43</v>
      </c>
      <c r="BJ93">
        <v>0.84</v>
      </c>
      <c r="BK93">
        <v>20230826</v>
      </c>
      <c r="BL93">
        <v>20031216</v>
      </c>
      <c r="BM93">
        <v>19</v>
      </c>
      <c r="BN93" t="s">
        <v>119</v>
      </c>
      <c r="BO93" t="s">
        <v>119</v>
      </c>
      <c r="BP93">
        <v>128.79</v>
      </c>
      <c r="BQ93">
        <v>71.09</v>
      </c>
      <c r="BR93">
        <v>6.66</v>
      </c>
      <c r="BS93">
        <v>39.630000000000003</v>
      </c>
      <c r="BT93">
        <v>51.21</v>
      </c>
      <c r="BU93">
        <v>15.79</v>
      </c>
      <c r="BV93">
        <v>3.95</v>
      </c>
      <c r="BW93">
        <v>47.85</v>
      </c>
      <c r="BX93">
        <v>20.2</v>
      </c>
      <c r="BY93">
        <v>6.07</v>
      </c>
      <c r="BZ93">
        <v>11.35</v>
      </c>
      <c r="CA93">
        <v>26.35</v>
      </c>
      <c r="CB93">
        <v>5.28</v>
      </c>
      <c r="CC93">
        <v>28.27</v>
      </c>
      <c r="CD93">
        <v>7.92</v>
      </c>
      <c r="CE93">
        <v>4.59</v>
      </c>
      <c r="CF93">
        <v>2.1</v>
      </c>
      <c r="CG93">
        <v>4.5999999999999996</v>
      </c>
      <c r="CH93">
        <v>4.58</v>
      </c>
      <c r="CI93">
        <v>4.46</v>
      </c>
      <c r="CJ93">
        <v>2.65</v>
      </c>
      <c r="CK93">
        <v>43</v>
      </c>
      <c r="CL93">
        <v>-8.85</v>
      </c>
      <c r="CM93">
        <v>-9.0399999999999991</v>
      </c>
      <c r="CN93">
        <v>96305</v>
      </c>
      <c r="CO93">
        <v>15641</v>
      </c>
      <c r="CP93" t="s">
        <v>2015</v>
      </c>
      <c r="CQ93">
        <v>565.96</v>
      </c>
      <c r="CR93">
        <v>18.489999999999998</v>
      </c>
      <c r="CS93">
        <v>8.67</v>
      </c>
      <c r="CT93">
        <v>-69.650000000000006</v>
      </c>
      <c r="CU93">
        <v>21.81</v>
      </c>
      <c r="CV93">
        <v>0.4</v>
      </c>
      <c r="CW93" t="s">
        <v>1614</v>
      </c>
      <c r="CX93">
        <v>3.74</v>
      </c>
      <c r="CY93">
        <v>0.28000000000000003</v>
      </c>
      <c r="CZ93">
        <v>2.2599999999999998</v>
      </c>
      <c r="DA93">
        <v>-0.47</v>
      </c>
      <c r="DB93">
        <v>55.2</v>
      </c>
      <c r="DC93" t="s">
        <v>482</v>
      </c>
      <c r="DD93">
        <v>72</v>
      </c>
      <c r="DE93">
        <v>16.23</v>
      </c>
      <c r="DF93">
        <v>16.2</v>
      </c>
      <c r="DG93">
        <v>11.71</v>
      </c>
      <c r="DH93">
        <v>13347</v>
      </c>
      <c r="DI93">
        <v>600570</v>
      </c>
      <c r="DJ93" t="s">
        <v>119</v>
      </c>
      <c r="DK93" t="s">
        <v>119</v>
      </c>
      <c r="DL93" t="s">
        <v>119</v>
      </c>
    </row>
    <row r="94" spans="1:116">
      <c r="A94" t="str">
        <f>"600571"</f>
        <v>600571</v>
      </c>
      <c r="B94" t="s">
        <v>2016</v>
      </c>
      <c r="C94">
        <v>1.19</v>
      </c>
      <c r="D94">
        <v>9.3699999999999992</v>
      </c>
      <c r="E94">
        <v>0.11</v>
      </c>
      <c r="F94">
        <v>9.3699999999999992</v>
      </c>
      <c r="G94">
        <v>9.3800000000000008</v>
      </c>
      <c r="H94">
        <v>42582</v>
      </c>
      <c r="I94">
        <v>801</v>
      </c>
      <c r="J94">
        <v>0.11</v>
      </c>
      <c r="K94">
        <v>0.96</v>
      </c>
      <c r="L94">
        <v>9.2799999999999994</v>
      </c>
      <c r="M94">
        <v>9.39</v>
      </c>
      <c r="N94">
        <v>9.26</v>
      </c>
      <c r="O94">
        <v>9.26</v>
      </c>
      <c r="P94">
        <v>68.010000000000005</v>
      </c>
      <c r="Q94">
        <v>3974.56</v>
      </c>
      <c r="R94">
        <v>0.77</v>
      </c>
      <c r="S94" t="s">
        <v>686</v>
      </c>
      <c r="T94" t="s">
        <v>324</v>
      </c>
      <c r="U94">
        <v>1.4</v>
      </c>
      <c r="V94">
        <v>9.33</v>
      </c>
      <c r="W94">
        <v>20862</v>
      </c>
      <c r="X94">
        <v>21720</v>
      </c>
      <c r="Y94">
        <v>0.96</v>
      </c>
      <c r="Z94">
        <v>346</v>
      </c>
      <c r="AA94">
        <v>1159</v>
      </c>
      <c r="AB94" t="s">
        <v>119</v>
      </c>
      <c r="AC94">
        <v>4.45</v>
      </c>
      <c r="AD94">
        <v>0</v>
      </c>
      <c r="AE94" t="s">
        <v>119</v>
      </c>
      <c r="AF94" t="s">
        <v>119</v>
      </c>
      <c r="AG94">
        <v>4.46</v>
      </c>
      <c r="AH94" t="s">
        <v>2017</v>
      </c>
      <c r="AI94" t="s">
        <v>2018</v>
      </c>
      <c r="AJ94">
        <v>1.0900000000000001</v>
      </c>
      <c r="AK94">
        <v>1592</v>
      </c>
      <c r="AL94">
        <v>27</v>
      </c>
      <c r="AM94">
        <v>5.9999999999999995E-4</v>
      </c>
      <c r="AN94">
        <v>3</v>
      </c>
      <c r="AO94">
        <v>0.54</v>
      </c>
      <c r="AP94">
        <v>1.85</v>
      </c>
      <c r="AQ94">
        <v>-6.21</v>
      </c>
      <c r="AR94">
        <v>2.29</v>
      </c>
      <c r="AS94">
        <v>1.62</v>
      </c>
      <c r="AT94">
        <v>5</v>
      </c>
      <c r="AU94">
        <v>1.21</v>
      </c>
      <c r="AV94" t="s">
        <v>2019</v>
      </c>
      <c r="AW94" t="s">
        <v>119</v>
      </c>
      <c r="AX94" t="s">
        <v>119</v>
      </c>
      <c r="AY94">
        <v>1.64</v>
      </c>
      <c r="AZ94" t="s">
        <v>207</v>
      </c>
      <c r="BA94">
        <v>1</v>
      </c>
      <c r="BB94">
        <v>7</v>
      </c>
      <c r="BC94">
        <v>14</v>
      </c>
      <c r="BD94">
        <v>0.22</v>
      </c>
      <c r="BE94">
        <v>1.4</v>
      </c>
      <c r="BF94">
        <v>0</v>
      </c>
      <c r="BG94">
        <v>0.76</v>
      </c>
      <c r="BH94">
        <v>0.97</v>
      </c>
      <c r="BI94">
        <v>-0.21</v>
      </c>
      <c r="BJ94">
        <v>1.19</v>
      </c>
      <c r="BK94">
        <v>20230831</v>
      </c>
      <c r="BL94">
        <v>20021101</v>
      </c>
      <c r="BM94">
        <v>4.67</v>
      </c>
      <c r="BN94" t="s">
        <v>119</v>
      </c>
      <c r="BO94" t="s">
        <v>119</v>
      </c>
      <c r="BP94">
        <v>17.12</v>
      </c>
      <c r="BQ94">
        <v>11</v>
      </c>
      <c r="BR94">
        <v>1.1100000000000001</v>
      </c>
      <c r="BS94">
        <v>29.26</v>
      </c>
      <c r="BT94">
        <v>12.53</v>
      </c>
      <c r="BU94">
        <v>0.23</v>
      </c>
      <c r="BV94">
        <v>0.06</v>
      </c>
      <c r="BW94">
        <v>4.37</v>
      </c>
      <c r="BX94">
        <v>0.89</v>
      </c>
      <c r="BY94">
        <v>1.29</v>
      </c>
      <c r="BZ94">
        <v>2.58</v>
      </c>
      <c r="CA94">
        <v>1.18</v>
      </c>
      <c r="CB94">
        <v>3.43</v>
      </c>
      <c r="CC94">
        <v>8.6</v>
      </c>
      <c r="CD94">
        <v>5.0599999999999996</v>
      </c>
      <c r="CE94">
        <v>0.33</v>
      </c>
      <c r="CF94">
        <v>0.34</v>
      </c>
      <c r="CG94">
        <v>0.33</v>
      </c>
      <c r="CH94">
        <v>0.25</v>
      </c>
      <c r="CI94">
        <v>0.32</v>
      </c>
      <c r="CJ94">
        <v>-0.61</v>
      </c>
      <c r="CK94">
        <v>2.0499999999999998</v>
      </c>
      <c r="CL94">
        <v>-3.18</v>
      </c>
      <c r="CM94">
        <v>-1.1000000000000001</v>
      </c>
      <c r="CN94">
        <v>54511</v>
      </c>
      <c r="CO94">
        <v>6433</v>
      </c>
      <c r="CP94" t="s">
        <v>2020</v>
      </c>
      <c r="CQ94">
        <v>145.94999999999999</v>
      </c>
      <c r="CR94">
        <v>15.05</v>
      </c>
      <c r="CS94">
        <v>3.98</v>
      </c>
      <c r="CT94">
        <v>-13.75</v>
      </c>
      <c r="CU94">
        <v>5.09</v>
      </c>
      <c r="CV94">
        <v>0</v>
      </c>
      <c r="CW94" t="s">
        <v>133</v>
      </c>
      <c r="CX94">
        <v>2.36</v>
      </c>
      <c r="CY94">
        <v>0.73</v>
      </c>
      <c r="CZ94">
        <v>0.44</v>
      </c>
      <c r="DA94">
        <v>-0.68</v>
      </c>
      <c r="DB94">
        <v>64.25</v>
      </c>
      <c r="DC94" t="s">
        <v>1018</v>
      </c>
      <c r="DD94">
        <v>41.19</v>
      </c>
      <c r="DE94">
        <v>3.87</v>
      </c>
      <c r="DF94">
        <v>2.92</v>
      </c>
      <c r="DG94">
        <v>2.27</v>
      </c>
      <c r="DH94">
        <v>9520</v>
      </c>
      <c r="DI94">
        <v>600571</v>
      </c>
      <c r="DJ94" t="s">
        <v>119</v>
      </c>
      <c r="DK94" t="s">
        <v>119</v>
      </c>
      <c r="DL94" t="s">
        <v>119</v>
      </c>
    </row>
    <row r="95" spans="1:116">
      <c r="A95" t="str">
        <f>"600797"</f>
        <v>600797</v>
      </c>
      <c r="B95" t="s">
        <v>2021</v>
      </c>
      <c r="C95">
        <v>1.1000000000000001</v>
      </c>
      <c r="D95">
        <v>6.41</v>
      </c>
      <c r="E95">
        <v>7.0000000000000007E-2</v>
      </c>
      <c r="F95">
        <v>6.41</v>
      </c>
      <c r="G95">
        <v>6.42</v>
      </c>
      <c r="H95">
        <v>114167</v>
      </c>
      <c r="I95">
        <v>3761</v>
      </c>
      <c r="J95">
        <v>-0.3</v>
      </c>
      <c r="K95">
        <v>1.1100000000000001</v>
      </c>
      <c r="L95">
        <v>6.37</v>
      </c>
      <c r="M95">
        <v>6.47</v>
      </c>
      <c r="N95">
        <v>6.34</v>
      </c>
      <c r="O95">
        <v>6.34</v>
      </c>
      <c r="P95" t="s">
        <v>119</v>
      </c>
      <c r="Q95">
        <v>7306.34</v>
      </c>
      <c r="R95">
        <v>0.95</v>
      </c>
      <c r="S95" t="s">
        <v>686</v>
      </c>
      <c r="T95" t="s">
        <v>324</v>
      </c>
      <c r="U95">
        <v>2.0499999999999998</v>
      </c>
      <c r="V95">
        <v>6.4</v>
      </c>
      <c r="W95">
        <v>50558</v>
      </c>
      <c r="X95">
        <v>63609</v>
      </c>
      <c r="Y95">
        <v>0.79</v>
      </c>
      <c r="Z95">
        <v>1879</v>
      </c>
      <c r="AA95">
        <v>246</v>
      </c>
      <c r="AB95" t="s">
        <v>119</v>
      </c>
      <c r="AC95">
        <v>17.71</v>
      </c>
      <c r="AD95">
        <v>0</v>
      </c>
      <c r="AE95" t="s">
        <v>119</v>
      </c>
      <c r="AF95" t="s">
        <v>119</v>
      </c>
      <c r="AG95">
        <v>10.28</v>
      </c>
      <c r="AH95" t="s">
        <v>2022</v>
      </c>
      <c r="AI95" t="s">
        <v>2022</v>
      </c>
      <c r="AJ95">
        <v>1</v>
      </c>
      <c r="AK95">
        <v>2072</v>
      </c>
      <c r="AL95">
        <v>55</v>
      </c>
      <c r="AM95">
        <v>5.0000000000000001E-4</v>
      </c>
      <c r="AN95">
        <v>1</v>
      </c>
      <c r="AO95">
        <v>-1.55</v>
      </c>
      <c r="AP95">
        <v>-0.77</v>
      </c>
      <c r="AQ95">
        <v>-3.47</v>
      </c>
      <c r="AR95">
        <v>-8.69</v>
      </c>
      <c r="AS95">
        <v>10.130000000000001</v>
      </c>
      <c r="AT95">
        <v>0</v>
      </c>
      <c r="AU95">
        <v>1.3</v>
      </c>
      <c r="AV95" t="s">
        <v>2023</v>
      </c>
      <c r="AW95">
        <v>112</v>
      </c>
      <c r="AX95">
        <v>52.01</v>
      </c>
      <c r="AY95">
        <v>1.34</v>
      </c>
      <c r="AZ95" t="s">
        <v>256</v>
      </c>
      <c r="BA95">
        <v>7</v>
      </c>
      <c r="BB95">
        <v>11</v>
      </c>
      <c r="BC95">
        <v>4</v>
      </c>
      <c r="BD95">
        <v>0.47</v>
      </c>
      <c r="BE95">
        <v>2.0499999999999998</v>
      </c>
      <c r="BF95">
        <v>0</v>
      </c>
      <c r="BG95">
        <v>0.95</v>
      </c>
      <c r="BH95">
        <v>0.63</v>
      </c>
      <c r="BI95">
        <v>-0.93</v>
      </c>
      <c r="BJ95">
        <v>1.1000000000000001</v>
      </c>
      <c r="BK95">
        <v>20230823</v>
      </c>
      <c r="BL95">
        <v>19970418</v>
      </c>
      <c r="BM95">
        <v>10.28</v>
      </c>
      <c r="BN95" t="s">
        <v>119</v>
      </c>
      <c r="BO95" t="s">
        <v>119</v>
      </c>
      <c r="BP95">
        <v>58.97</v>
      </c>
      <c r="BQ95">
        <v>33.380000000000003</v>
      </c>
      <c r="BR95">
        <v>3.26</v>
      </c>
      <c r="BS95">
        <v>37.86</v>
      </c>
      <c r="BT95">
        <v>24.72</v>
      </c>
      <c r="BU95">
        <v>10.220000000000001</v>
      </c>
      <c r="BV95">
        <v>1.59</v>
      </c>
      <c r="BW95">
        <v>14.69</v>
      </c>
      <c r="BX95">
        <v>5.96</v>
      </c>
      <c r="BY95">
        <v>3.45</v>
      </c>
      <c r="BZ95">
        <v>11.37</v>
      </c>
      <c r="CA95">
        <v>1.47</v>
      </c>
      <c r="CB95">
        <v>15.88</v>
      </c>
      <c r="CC95">
        <v>16.48</v>
      </c>
      <c r="CD95">
        <v>12.38</v>
      </c>
      <c r="CE95">
        <v>-0.12</v>
      </c>
      <c r="CF95">
        <v>0</v>
      </c>
      <c r="CG95">
        <v>-0.12</v>
      </c>
      <c r="CH95">
        <v>-0.15</v>
      </c>
      <c r="CI95">
        <v>-0.13</v>
      </c>
      <c r="CJ95">
        <v>-0.25</v>
      </c>
      <c r="CK95">
        <v>6.13</v>
      </c>
      <c r="CL95">
        <v>-1.71</v>
      </c>
      <c r="CM95">
        <v>-3.29</v>
      </c>
      <c r="CN95">
        <v>101462</v>
      </c>
      <c r="CO95">
        <v>8654</v>
      </c>
      <c r="CP95" t="s">
        <v>614</v>
      </c>
      <c r="CQ95">
        <v>-125.15</v>
      </c>
      <c r="CR95">
        <v>-11.77</v>
      </c>
      <c r="CS95">
        <v>1.97</v>
      </c>
      <c r="CT95">
        <v>-38.42</v>
      </c>
      <c r="CU95">
        <v>4</v>
      </c>
      <c r="CV95">
        <v>0.47</v>
      </c>
      <c r="CW95" t="s">
        <v>676</v>
      </c>
      <c r="CX95">
        <v>3.25</v>
      </c>
      <c r="CY95">
        <v>1.55</v>
      </c>
      <c r="CZ95">
        <v>0.6</v>
      </c>
      <c r="DA95">
        <v>-0.17</v>
      </c>
      <c r="DB95">
        <v>56.61</v>
      </c>
      <c r="DC95" t="s">
        <v>2024</v>
      </c>
      <c r="DD95">
        <v>24.89</v>
      </c>
      <c r="DE95">
        <v>-0.73</v>
      </c>
      <c r="DF95">
        <v>-0.88</v>
      </c>
      <c r="DG95">
        <v>1.31</v>
      </c>
      <c r="DH95">
        <v>5146</v>
      </c>
      <c r="DI95">
        <v>600797</v>
      </c>
      <c r="DJ95" t="s">
        <v>119</v>
      </c>
      <c r="DK95" t="s">
        <v>119</v>
      </c>
      <c r="DL95" t="s">
        <v>119</v>
      </c>
    </row>
    <row r="96" spans="1:116">
      <c r="A96" t="str">
        <f>"601360"</f>
        <v>601360</v>
      </c>
      <c r="B96" t="s">
        <v>2025</v>
      </c>
      <c r="C96">
        <v>-0.1</v>
      </c>
      <c r="D96">
        <v>9.83</v>
      </c>
      <c r="E96">
        <v>-0.01</v>
      </c>
      <c r="F96">
        <v>9.83</v>
      </c>
      <c r="G96">
        <v>9.84</v>
      </c>
      <c r="H96">
        <v>583193</v>
      </c>
      <c r="I96">
        <v>15863</v>
      </c>
      <c r="J96">
        <v>-0.09</v>
      </c>
      <c r="K96">
        <v>0.82</v>
      </c>
      <c r="L96">
        <v>9.91</v>
      </c>
      <c r="M96">
        <v>9.94</v>
      </c>
      <c r="N96">
        <v>9.7799999999999994</v>
      </c>
      <c r="O96">
        <v>9.84</v>
      </c>
      <c r="P96" t="s">
        <v>119</v>
      </c>
      <c r="Q96">
        <v>57334.94</v>
      </c>
      <c r="R96">
        <v>0.52</v>
      </c>
      <c r="S96" t="s">
        <v>2026</v>
      </c>
      <c r="T96" t="s">
        <v>1095</v>
      </c>
      <c r="U96">
        <v>1.63</v>
      </c>
      <c r="V96">
        <v>9.83</v>
      </c>
      <c r="W96">
        <v>298030</v>
      </c>
      <c r="X96">
        <v>285163</v>
      </c>
      <c r="Y96">
        <v>1.05</v>
      </c>
      <c r="Z96">
        <v>4353</v>
      </c>
      <c r="AA96">
        <v>2708</v>
      </c>
      <c r="AB96" t="s">
        <v>119</v>
      </c>
      <c r="AC96">
        <v>130.81</v>
      </c>
      <c r="AD96">
        <v>0</v>
      </c>
      <c r="AE96" t="s">
        <v>119</v>
      </c>
      <c r="AF96" t="s">
        <v>119</v>
      </c>
      <c r="AG96">
        <v>71.45</v>
      </c>
      <c r="AH96" t="s">
        <v>2027</v>
      </c>
      <c r="AI96" t="s">
        <v>2027</v>
      </c>
      <c r="AJ96">
        <v>-0.2</v>
      </c>
      <c r="AK96">
        <v>4430</v>
      </c>
      <c r="AL96">
        <v>132</v>
      </c>
      <c r="AM96">
        <v>2.0000000000000001E-4</v>
      </c>
      <c r="AN96">
        <v>-2</v>
      </c>
      <c r="AO96">
        <v>-0.1</v>
      </c>
      <c r="AP96">
        <v>1.1399999999999999</v>
      </c>
      <c r="AQ96">
        <v>-12.08</v>
      </c>
      <c r="AR96">
        <v>-21.23</v>
      </c>
      <c r="AS96">
        <v>50.31</v>
      </c>
      <c r="AT96">
        <v>7</v>
      </c>
      <c r="AU96">
        <v>1.94</v>
      </c>
      <c r="AV96" t="s">
        <v>2028</v>
      </c>
      <c r="AW96" t="s">
        <v>119</v>
      </c>
      <c r="AX96" t="s">
        <v>119</v>
      </c>
      <c r="AY96">
        <v>1.73</v>
      </c>
      <c r="AZ96" t="s">
        <v>207</v>
      </c>
      <c r="BA96">
        <v>9</v>
      </c>
      <c r="BB96">
        <v>13</v>
      </c>
      <c r="BC96">
        <v>1</v>
      </c>
      <c r="BD96">
        <v>0.71</v>
      </c>
      <c r="BE96">
        <v>1.02</v>
      </c>
      <c r="BF96">
        <v>-0.61</v>
      </c>
      <c r="BG96">
        <v>-0.1</v>
      </c>
      <c r="BH96">
        <v>-0.81</v>
      </c>
      <c r="BI96">
        <v>-1.1100000000000001</v>
      </c>
      <c r="BJ96">
        <v>0.51</v>
      </c>
      <c r="BK96">
        <v>20230831</v>
      </c>
      <c r="BL96">
        <v>20120116</v>
      </c>
      <c r="BM96">
        <v>71.45</v>
      </c>
      <c r="BN96" t="s">
        <v>119</v>
      </c>
      <c r="BO96" t="s">
        <v>119</v>
      </c>
      <c r="BP96">
        <v>400.25</v>
      </c>
      <c r="BQ96">
        <v>319.22000000000003</v>
      </c>
      <c r="BR96">
        <v>-0.61</v>
      </c>
      <c r="BS96">
        <v>20.399999999999999</v>
      </c>
      <c r="BT96">
        <v>276.48</v>
      </c>
      <c r="BU96">
        <v>13.39</v>
      </c>
      <c r="BV96">
        <v>6.11</v>
      </c>
      <c r="BW96">
        <v>69.63</v>
      </c>
      <c r="BX96">
        <v>250.12</v>
      </c>
      <c r="BY96">
        <v>4</v>
      </c>
      <c r="BZ96">
        <v>15.06</v>
      </c>
      <c r="CA96">
        <v>10.38</v>
      </c>
      <c r="CB96">
        <v>107.35</v>
      </c>
      <c r="CC96">
        <v>45.03</v>
      </c>
      <c r="CD96">
        <v>18.23</v>
      </c>
      <c r="CE96">
        <v>-0.85</v>
      </c>
      <c r="CF96">
        <v>-2.06</v>
      </c>
      <c r="CG96">
        <v>-0.73</v>
      </c>
      <c r="CH96">
        <v>-2.36</v>
      </c>
      <c r="CI96">
        <v>-2.31</v>
      </c>
      <c r="CJ96">
        <v>-2.5499999999999998</v>
      </c>
      <c r="CK96">
        <v>130.49</v>
      </c>
      <c r="CL96">
        <v>1.3</v>
      </c>
      <c r="CM96">
        <v>15.93</v>
      </c>
      <c r="CN96">
        <v>506012</v>
      </c>
      <c r="CO96">
        <v>5930</v>
      </c>
      <c r="CP96" t="s">
        <v>2029</v>
      </c>
      <c r="CQ96">
        <v>42.04</v>
      </c>
      <c r="CR96">
        <v>-6.64</v>
      </c>
      <c r="CS96">
        <v>2.2000000000000002</v>
      </c>
      <c r="CT96">
        <v>538.4</v>
      </c>
      <c r="CU96">
        <v>15.6</v>
      </c>
      <c r="CV96">
        <v>0</v>
      </c>
      <c r="CW96" t="s">
        <v>305</v>
      </c>
      <c r="CX96">
        <v>4.47</v>
      </c>
      <c r="CY96">
        <v>1.5</v>
      </c>
      <c r="CZ96">
        <v>1.83</v>
      </c>
      <c r="DA96">
        <v>0.02</v>
      </c>
      <c r="DB96">
        <v>79.760000000000005</v>
      </c>
      <c r="DC96" t="s">
        <v>2030</v>
      </c>
      <c r="DD96">
        <v>59.52</v>
      </c>
      <c r="DE96">
        <v>-1.89</v>
      </c>
      <c r="DF96">
        <v>-5.25</v>
      </c>
      <c r="DG96">
        <v>15.6</v>
      </c>
      <c r="DH96">
        <v>6481</v>
      </c>
      <c r="DI96">
        <v>601360</v>
      </c>
      <c r="DJ96" t="s">
        <v>119</v>
      </c>
      <c r="DK96" t="s">
        <v>119</v>
      </c>
      <c r="DL96" t="s">
        <v>119</v>
      </c>
    </row>
    <row r="97" spans="1:116">
      <c r="A97" t="str">
        <f>"603466"</f>
        <v>603466</v>
      </c>
      <c r="B97" t="s">
        <v>2031</v>
      </c>
      <c r="C97">
        <v>1.64</v>
      </c>
      <c r="D97">
        <v>11.78</v>
      </c>
      <c r="E97">
        <v>0.19</v>
      </c>
      <c r="F97">
        <v>11.77</v>
      </c>
      <c r="G97">
        <v>11.78</v>
      </c>
      <c r="H97">
        <v>73667</v>
      </c>
      <c r="I97">
        <v>2169</v>
      </c>
      <c r="J97">
        <v>-7.0000000000000007E-2</v>
      </c>
      <c r="K97">
        <v>1.24</v>
      </c>
      <c r="L97">
        <v>11.69</v>
      </c>
      <c r="M97">
        <v>11.8</v>
      </c>
      <c r="N97">
        <v>11.6</v>
      </c>
      <c r="O97">
        <v>11.59</v>
      </c>
      <c r="P97">
        <v>30.66</v>
      </c>
      <c r="Q97">
        <v>8630.2199999999993</v>
      </c>
      <c r="R97">
        <v>0.68</v>
      </c>
      <c r="S97" t="s">
        <v>2032</v>
      </c>
      <c r="T97" t="s">
        <v>610</v>
      </c>
      <c r="U97">
        <v>1.73</v>
      </c>
      <c r="V97">
        <v>11.72</v>
      </c>
      <c r="W97">
        <v>32435</v>
      </c>
      <c r="X97">
        <v>41232</v>
      </c>
      <c r="Y97">
        <v>0.79</v>
      </c>
      <c r="Z97">
        <v>513</v>
      </c>
      <c r="AA97">
        <v>109</v>
      </c>
      <c r="AB97" t="s">
        <v>119</v>
      </c>
      <c r="AC97">
        <v>15.78</v>
      </c>
      <c r="AD97">
        <v>0</v>
      </c>
      <c r="AE97" t="s">
        <v>119</v>
      </c>
      <c r="AF97" t="s">
        <v>119</v>
      </c>
      <c r="AG97">
        <v>5.95</v>
      </c>
      <c r="AH97" t="s">
        <v>2033</v>
      </c>
      <c r="AI97" t="s">
        <v>2033</v>
      </c>
      <c r="AJ97">
        <v>1.54</v>
      </c>
      <c r="AK97">
        <v>2222</v>
      </c>
      <c r="AL97">
        <v>33</v>
      </c>
      <c r="AM97">
        <v>5.9999999999999995E-4</v>
      </c>
      <c r="AN97">
        <v>1</v>
      </c>
      <c r="AO97">
        <v>-0.6</v>
      </c>
      <c r="AP97">
        <v>2.34</v>
      </c>
      <c r="AQ97">
        <v>-7.61</v>
      </c>
      <c r="AR97">
        <v>-15.68</v>
      </c>
      <c r="AS97">
        <v>-12.67</v>
      </c>
      <c r="AT97">
        <v>3</v>
      </c>
      <c r="AU97">
        <v>2.4700000000000002</v>
      </c>
      <c r="AV97" t="s">
        <v>2034</v>
      </c>
      <c r="AW97">
        <v>27.22</v>
      </c>
      <c r="AX97">
        <v>104.38</v>
      </c>
      <c r="AY97">
        <v>1.87</v>
      </c>
      <c r="AZ97" t="s">
        <v>207</v>
      </c>
      <c r="BA97">
        <v>9</v>
      </c>
      <c r="BB97">
        <v>9</v>
      </c>
      <c r="BC97">
        <v>1</v>
      </c>
      <c r="BD97">
        <v>0.86</v>
      </c>
      <c r="BE97">
        <v>1.81</v>
      </c>
      <c r="BF97">
        <v>0.09</v>
      </c>
      <c r="BG97">
        <v>1.1200000000000001</v>
      </c>
      <c r="BH97">
        <v>0.77</v>
      </c>
      <c r="BI97">
        <v>-0.17</v>
      </c>
      <c r="BJ97">
        <v>1.55</v>
      </c>
      <c r="BK97">
        <v>20230831</v>
      </c>
      <c r="BL97">
        <v>20171020</v>
      </c>
      <c r="BM97">
        <v>5.95</v>
      </c>
      <c r="BN97" t="s">
        <v>119</v>
      </c>
      <c r="BO97" t="s">
        <v>119</v>
      </c>
      <c r="BP97">
        <v>50.96</v>
      </c>
      <c r="BQ97">
        <v>22.93</v>
      </c>
      <c r="BR97">
        <v>0</v>
      </c>
      <c r="BS97">
        <v>55</v>
      </c>
      <c r="BT97">
        <v>43.47</v>
      </c>
      <c r="BU97">
        <v>1.56</v>
      </c>
      <c r="BV97">
        <v>0.21</v>
      </c>
      <c r="BW97">
        <v>22.57</v>
      </c>
      <c r="BX97">
        <v>15</v>
      </c>
      <c r="BY97">
        <v>7.37</v>
      </c>
      <c r="BZ97">
        <v>14.54</v>
      </c>
      <c r="CA97">
        <v>8.6300000000000008</v>
      </c>
      <c r="CB97">
        <v>4.49</v>
      </c>
      <c r="CC97">
        <v>9.31</v>
      </c>
      <c r="CD97">
        <v>6.2</v>
      </c>
      <c r="CE97">
        <v>1.3</v>
      </c>
      <c r="CF97">
        <v>0.06</v>
      </c>
      <c r="CG97">
        <v>1.29</v>
      </c>
      <c r="CH97">
        <v>1.1399999999999999</v>
      </c>
      <c r="CI97">
        <v>1.1399999999999999</v>
      </c>
      <c r="CJ97">
        <v>0.65</v>
      </c>
      <c r="CK97">
        <v>10.53</v>
      </c>
      <c r="CL97">
        <v>-2.2799999999999998</v>
      </c>
      <c r="CM97">
        <v>-1.5</v>
      </c>
      <c r="CN97">
        <v>38862</v>
      </c>
      <c r="CO97">
        <v>7671</v>
      </c>
      <c r="CP97" t="s">
        <v>2035</v>
      </c>
      <c r="CQ97">
        <v>256.51</v>
      </c>
      <c r="CR97">
        <v>67.88</v>
      </c>
      <c r="CS97">
        <v>3.1</v>
      </c>
      <c r="CT97">
        <v>-30.79</v>
      </c>
      <c r="CU97">
        <v>7.52</v>
      </c>
      <c r="CV97">
        <v>0.3</v>
      </c>
      <c r="CW97" t="s">
        <v>381</v>
      </c>
      <c r="CX97">
        <v>3.8</v>
      </c>
      <c r="CY97">
        <v>0.75</v>
      </c>
      <c r="CZ97">
        <v>1.77</v>
      </c>
      <c r="DA97">
        <v>-0.38</v>
      </c>
      <c r="DB97">
        <v>45</v>
      </c>
      <c r="DC97" t="s">
        <v>345</v>
      </c>
      <c r="DD97">
        <v>33.450000000000003</v>
      </c>
      <c r="DE97">
        <v>13.91</v>
      </c>
      <c r="DF97">
        <v>12.27</v>
      </c>
      <c r="DG97">
        <v>0.35</v>
      </c>
      <c r="DH97">
        <v>1548</v>
      </c>
      <c r="DI97">
        <v>603466</v>
      </c>
      <c r="DJ97" t="s">
        <v>119</v>
      </c>
      <c r="DK97" t="s">
        <v>119</v>
      </c>
      <c r="DL97" t="s">
        <v>119</v>
      </c>
    </row>
    <row r="98" spans="1:116">
      <c r="A98" t="str">
        <f>"603528"</f>
        <v>603528</v>
      </c>
      <c r="B98" t="s">
        <v>2036</v>
      </c>
      <c r="C98">
        <v>3.84</v>
      </c>
      <c r="D98">
        <v>7.57</v>
      </c>
      <c r="E98">
        <v>0.28000000000000003</v>
      </c>
      <c r="F98">
        <v>7.56</v>
      </c>
      <c r="G98">
        <v>7.57</v>
      </c>
      <c r="H98">
        <v>97744</v>
      </c>
      <c r="I98">
        <v>1228</v>
      </c>
      <c r="J98">
        <v>0</v>
      </c>
      <c r="K98">
        <v>1.57</v>
      </c>
      <c r="L98">
        <v>7.35</v>
      </c>
      <c r="M98">
        <v>7.63</v>
      </c>
      <c r="N98">
        <v>7.31</v>
      </c>
      <c r="O98">
        <v>7.29</v>
      </c>
      <c r="P98">
        <v>180.07</v>
      </c>
      <c r="Q98">
        <v>7382.1</v>
      </c>
      <c r="R98">
        <v>2.0299999999999998</v>
      </c>
      <c r="S98" t="s">
        <v>686</v>
      </c>
      <c r="T98" t="s">
        <v>154</v>
      </c>
      <c r="U98">
        <v>4.3899999999999997</v>
      </c>
      <c r="V98">
        <v>7.55</v>
      </c>
      <c r="W98">
        <v>38090</v>
      </c>
      <c r="X98">
        <v>59654</v>
      </c>
      <c r="Y98">
        <v>0.64</v>
      </c>
      <c r="Z98">
        <v>387</v>
      </c>
      <c r="AA98">
        <v>238</v>
      </c>
      <c r="AB98" t="s">
        <v>119</v>
      </c>
      <c r="AC98">
        <v>7.13</v>
      </c>
      <c r="AD98">
        <v>0</v>
      </c>
      <c r="AE98" t="s">
        <v>119</v>
      </c>
      <c r="AF98" t="s">
        <v>119</v>
      </c>
      <c r="AG98">
        <v>6.24</v>
      </c>
      <c r="AH98" t="s">
        <v>2037</v>
      </c>
      <c r="AI98" t="s">
        <v>2037</v>
      </c>
      <c r="AJ98">
        <v>3.74</v>
      </c>
      <c r="AK98">
        <v>2022</v>
      </c>
      <c r="AL98">
        <v>48</v>
      </c>
      <c r="AM98">
        <v>8.0000000000000004E-4</v>
      </c>
      <c r="AN98">
        <v>1</v>
      </c>
      <c r="AO98">
        <v>-2.93</v>
      </c>
      <c r="AP98">
        <v>2.2999999999999998</v>
      </c>
      <c r="AQ98">
        <v>2.29</v>
      </c>
      <c r="AR98">
        <v>-3.45</v>
      </c>
      <c r="AS98">
        <v>18.649999999999999</v>
      </c>
      <c r="AT98">
        <v>3</v>
      </c>
      <c r="AU98">
        <v>4.78</v>
      </c>
      <c r="AV98" t="s">
        <v>2038</v>
      </c>
      <c r="AW98">
        <v>116.51</v>
      </c>
      <c r="AX98">
        <v>89.27</v>
      </c>
      <c r="AY98">
        <v>0.68</v>
      </c>
      <c r="AZ98" t="s">
        <v>198</v>
      </c>
      <c r="BA98">
        <v>7</v>
      </c>
      <c r="BB98">
        <v>9</v>
      </c>
      <c r="BC98">
        <v>10</v>
      </c>
      <c r="BD98">
        <v>0.82</v>
      </c>
      <c r="BE98">
        <v>4.66</v>
      </c>
      <c r="BF98">
        <v>0.27</v>
      </c>
      <c r="BG98">
        <v>3.57</v>
      </c>
      <c r="BH98">
        <v>2.99</v>
      </c>
      <c r="BI98">
        <v>-0.79</v>
      </c>
      <c r="BJ98">
        <v>3.56</v>
      </c>
      <c r="BK98">
        <v>20230901</v>
      </c>
      <c r="BL98">
        <v>20160503</v>
      </c>
      <c r="BM98">
        <v>6.24</v>
      </c>
      <c r="BN98" t="s">
        <v>119</v>
      </c>
      <c r="BO98" t="s">
        <v>119</v>
      </c>
      <c r="BP98">
        <v>29.21</v>
      </c>
      <c r="BQ98">
        <v>16.18</v>
      </c>
      <c r="BR98">
        <v>1.22</v>
      </c>
      <c r="BS98">
        <v>40.42</v>
      </c>
      <c r="BT98">
        <v>17.809999999999999</v>
      </c>
      <c r="BU98">
        <v>4.0999999999999996</v>
      </c>
      <c r="BV98">
        <v>1.23</v>
      </c>
      <c r="BW98">
        <v>4.6900000000000004</v>
      </c>
      <c r="BX98">
        <v>5.17</v>
      </c>
      <c r="BY98">
        <v>2.4500000000000002</v>
      </c>
      <c r="BZ98">
        <v>3.82</v>
      </c>
      <c r="CA98">
        <v>1.24</v>
      </c>
      <c r="CB98">
        <v>2.15</v>
      </c>
      <c r="CC98">
        <v>2.9</v>
      </c>
      <c r="CD98">
        <v>1.68</v>
      </c>
      <c r="CE98">
        <v>7.0000000000000007E-2</v>
      </c>
      <c r="CF98">
        <v>0.03</v>
      </c>
      <c r="CG98">
        <v>7.0000000000000007E-2</v>
      </c>
      <c r="CH98">
        <v>0.08</v>
      </c>
      <c r="CI98">
        <v>0.13</v>
      </c>
      <c r="CJ98">
        <v>-0.06</v>
      </c>
      <c r="CK98">
        <v>4.8600000000000003</v>
      </c>
      <c r="CL98">
        <v>0.2</v>
      </c>
      <c r="CM98">
        <v>-1.08</v>
      </c>
      <c r="CN98">
        <v>37309</v>
      </c>
      <c r="CO98">
        <v>5476</v>
      </c>
      <c r="CP98" t="s">
        <v>2039</v>
      </c>
      <c r="CQ98">
        <v>-47.6</v>
      </c>
      <c r="CR98">
        <v>-14.43</v>
      </c>
      <c r="CS98">
        <v>3.18</v>
      </c>
      <c r="CT98">
        <v>239.27</v>
      </c>
      <c r="CU98">
        <v>16.309999999999999</v>
      </c>
      <c r="CV98">
        <v>0.96</v>
      </c>
      <c r="CW98" t="s">
        <v>465</v>
      </c>
      <c r="CX98">
        <v>2.38</v>
      </c>
      <c r="CY98">
        <v>0.34</v>
      </c>
      <c r="CZ98">
        <v>0.78</v>
      </c>
      <c r="DA98">
        <v>0.03</v>
      </c>
      <c r="DB98">
        <v>55.4</v>
      </c>
      <c r="DC98" t="s">
        <v>2040</v>
      </c>
      <c r="DD98">
        <v>41.99</v>
      </c>
      <c r="DE98">
        <v>2.42</v>
      </c>
      <c r="DF98">
        <v>2.68</v>
      </c>
      <c r="DG98">
        <v>0.24</v>
      </c>
      <c r="DH98">
        <v>2059</v>
      </c>
      <c r="DI98">
        <v>603528</v>
      </c>
      <c r="DJ98" t="s">
        <v>119</v>
      </c>
      <c r="DK98" t="s">
        <v>119</v>
      </c>
      <c r="DL98" t="s">
        <v>119</v>
      </c>
    </row>
    <row r="99" spans="1:116">
      <c r="A99" t="str">
        <f>"603613"</f>
        <v>603613</v>
      </c>
      <c r="B99" t="s">
        <v>2041</v>
      </c>
      <c r="C99">
        <v>-0.36</v>
      </c>
      <c r="D99">
        <v>33.229999999999997</v>
      </c>
      <c r="E99">
        <v>-0.12</v>
      </c>
      <c r="F99">
        <v>33.229999999999997</v>
      </c>
      <c r="G99">
        <v>33.24</v>
      </c>
      <c r="H99">
        <v>49049</v>
      </c>
      <c r="I99">
        <v>957</v>
      </c>
      <c r="J99">
        <v>0.06</v>
      </c>
      <c r="K99">
        <v>0.68</v>
      </c>
      <c r="L99">
        <v>33.549999999999997</v>
      </c>
      <c r="M99">
        <v>33.58</v>
      </c>
      <c r="N99">
        <v>33.090000000000003</v>
      </c>
      <c r="O99">
        <v>33.35</v>
      </c>
      <c r="P99">
        <v>18.66</v>
      </c>
      <c r="Q99">
        <v>16318.88</v>
      </c>
      <c r="R99">
        <v>0.86</v>
      </c>
      <c r="S99" t="s">
        <v>2042</v>
      </c>
      <c r="T99" t="s">
        <v>291</v>
      </c>
      <c r="U99">
        <v>1.47</v>
      </c>
      <c r="V99">
        <v>33.270000000000003</v>
      </c>
      <c r="W99">
        <v>30774</v>
      </c>
      <c r="X99">
        <v>18275</v>
      </c>
      <c r="Y99">
        <v>1.68</v>
      </c>
      <c r="Z99">
        <v>69</v>
      </c>
      <c r="AA99">
        <v>21</v>
      </c>
      <c r="AB99" t="s">
        <v>119</v>
      </c>
      <c r="AC99">
        <v>72.8</v>
      </c>
      <c r="AD99">
        <v>0</v>
      </c>
      <c r="AE99" t="s">
        <v>119</v>
      </c>
      <c r="AF99" t="s">
        <v>119</v>
      </c>
      <c r="AG99">
        <v>7.22</v>
      </c>
      <c r="AH99" t="s">
        <v>2043</v>
      </c>
      <c r="AI99" t="s">
        <v>2043</v>
      </c>
      <c r="AJ99">
        <v>-0.46</v>
      </c>
      <c r="AK99">
        <v>2568</v>
      </c>
      <c r="AL99">
        <v>19</v>
      </c>
      <c r="AM99">
        <v>2.9999999999999997E-4</v>
      </c>
      <c r="AN99">
        <v>-1</v>
      </c>
      <c r="AO99">
        <v>1.65</v>
      </c>
      <c r="AP99">
        <v>1.01</v>
      </c>
      <c r="AQ99">
        <v>-7.97</v>
      </c>
      <c r="AR99">
        <v>-9.7799999999999994</v>
      </c>
      <c r="AS99">
        <v>-45.38</v>
      </c>
      <c r="AT99">
        <v>3</v>
      </c>
      <c r="AU99">
        <v>1.04</v>
      </c>
      <c r="AV99" t="s">
        <v>2044</v>
      </c>
      <c r="AW99">
        <v>17.96</v>
      </c>
      <c r="AX99">
        <v>21.4</v>
      </c>
      <c r="AY99">
        <v>1.69</v>
      </c>
      <c r="AZ99" t="s">
        <v>247</v>
      </c>
      <c r="BA99">
        <v>5</v>
      </c>
      <c r="BB99">
        <v>13</v>
      </c>
      <c r="BC99">
        <v>9</v>
      </c>
      <c r="BD99">
        <v>0.6</v>
      </c>
      <c r="BE99">
        <v>0.69</v>
      </c>
      <c r="BF99">
        <v>-0.78</v>
      </c>
      <c r="BG99">
        <v>-0.24</v>
      </c>
      <c r="BH99">
        <v>-0.95</v>
      </c>
      <c r="BI99">
        <v>-1.04</v>
      </c>
      <c r="BJ99">
        <v>0.42</v>
      </c>
      <c r="BK99">
        <v>20230829</v>
      </c>
      <c r="BL99">
        <v>20190730</v>
      </c>
      <c r="BM99">
        <v>7.22</v>
      </c>
      <c r="BN99" t="s">
        <v>119</v>
      </c>
      <c r="BO99" t="s">
        <v>119</v>
      </c>
      <c r="BP99">
        <v>137.43</v>
      </c>
      <c r="BQ99">
        <v>58.1</v>
      </c>
      <c r="BR99">
        <v>5.97</v>
      </c>
      <c r="BS99">
        <v>53.38</v>
      </c>
      <c r="BT99">
        <v>128.54</v>
      </c>
      <c r="BU99">
        <v>1.59</v>
      </c>
      <c r="BV99">
        <v>1.66</v>
      </c>
      <c r="BW99">
        <v>73.180000000000007</v>
      </c>
      <c r="BX99">
        <v>66.19</v>
      </c>
      <c r="BY99">
        <v>0.9</v>
      </c>
      <c r="BZ99">
        <v>7.81</v>
      </c>
      <c r="CA99">
        <v>20.85</v>
      </c>
      <c r="CB99">
        <v>24.35</v>
      </c>
      <c r="CC99">
        <v>236.33</v>
      </c>
      <c r="CD99">
        <v>224.62</v>
      </c>
      <c r="CE99">
        <v>10.17</v>
      </c>
      <c r="CF99">
        <v>0</v>
      </c>
      <c r="CG99">
        <v>10.28</v>
      </c>
      <c r="CH99">
        <v>7.71</v>
      </c>
      <c r="CI99">
        <v>6.43</v>
      </c>
      <c r="CJ99">
        <v>5.67</v>
      </c>
      <c r="CK99">
        <v>27.49</v>
      </c>
      <c r="CL99">
        <v>7.12</v>
      </c>
      <c r="CM99">
        <v>17.05</v>
      </c>
      <c r="CN99">
        <v>38167</v>
      </c>
      <c r="CO99">
        <v>12396</v>
      </c>
      <c r="CP99" t="s">
        <v>2045</v>
      </c>
      <c r="CQ99">
        <v>50.5</v>
      </c>
      <c r="CR99">
        <v>-15.28</v>
      </c>
      <c r="CS99">
        <v>4.13</v>
      </c>
      <c r="CT99">
        <v>33.700000000000003</v>
      </c>
      <c r="CU99">
        <v>1.02</v>
      </c>
      <c r="CV99">
        <v>0.47</v>
      </c>
      <c r="CW99" t="s">
        <v>1092</v>
      </c>
      <c r="CX99">
        <v>8.0399999999999991</v>
      </c>
      <c r="CY99">
        <v>3.37</v>
      </c>
      <c r="CZ99">
        <v>3.81</v>
      </c>
      <c r="DA99">
        <v>0.99</v>
      </c>
      <c r="DB99">
        <v>42.27</v>
      </c>
      <c r="DC99" t="s">
        <v>2046</v>
      </c>
      <c r="DD99">
        <v>4.95</v>
      </c>
      <c r="DE99">
        <v>4.3</v>
      </c>
      <c r="DF99">
        <v>3.26</v>
      </c>
      <c r="DG99">
        <v>0.72</v>
      </c>
      <c r="DH99">
        <v>1196</v>
      </c>
      <c r="DI99">
        <v>603613</v>
      </c>
      <c r="DJ99" t="s">
        <v>119</v>
      </c>
      <c r="DK99" t="s">
        <v>119</v>
      </c>
      <c r="DL99" t="s">
        <v>119</v>
      </c>
    </row>
    <row r="100" spans="1:116">
      <c r="A100" t="str">
        <f>"603687"</f>
        <v>603687</v>
      </c>
      <c r="B100" t="s">
        <v>2047</v>
      </c>
      <c r="C100">
        <v>3.17</v>
      </c>
      <c r="D100">
        <v>10.4</v>
      </c>
      <c r="E100">
        <v>0.32</v>
      </c>
      <c r="F100">
        <v>10.39</v>
      </c>
      <c r="G100">
        <v>10.4</v>
      </c>
      <c r="H100">
        <v>86005</v>
      </c>
      <c r="I100">
        <v>1434</v>
      </c>
      <c r="J100">
        <v>0</v>
      </c>
      <c r="K100">
        <v>2.0499999999999998</v>
      </c>
      <c r="L100">
        <v>10.08</v>
      </c>
      <c r="M100">
        <v>10.41</v>
      </c>
      <c r="N100">
        <v>10.02</v>
      </c>
      <c r="O100">
        <v>10.08</v>
      </c>
      <c r="P100">
        <v>63.45</v>
      </c>
      <c r="Q100">
        <v>8880.1299999999992</v>
      </c>
      <c r="R100">
        <v>2.81</v>
      </c>
      <c r="S100" t="s">
        <v>1627</v>
      </c>
      <c r="T100" t="s">
        <v>324</v>
      </c>
      <c r="U100">
        <v>3.87</v>
      </c>
      <c r="V100">
        <v>10.33</v>
      </c>
      <c r="W100">
        <v>34631</v>
      </c>
      <c r="X100">
        <v>51374</v>
      </c>
      <c r="Y100">
        <v>0.67</v>
      </c>
      <c r="Z100">
        <v>85</v>
      </c>
      <c r="AA100">
        <v>1933</v>
      </c>
      <c r="AB100" t="s">
        <v>119</v>
      </c>
      <c r="AC100">
        <v>16.53</v>
      </c>
      <c r="AD100">
        <v>0.01</v>
      </c>
      <c r="AE100" t="s">
        <v>119</v>
      </c>
      <c r="AF100" t="s">
        <v>119</v>
      </c>
      <c r="AG100">
        <v>4.1900000000000004</v>
      </c>
      <c r="AH100" t="s">
        <v>2048</v>
      </c>
      <c r="AI100" t="s">
        <v>2049</v>
      </c>
      <c r="AJ100">
        <v>3.07</v>
      </c>
      <c r="AK100">
        <v>1972</v>
      </c>
      <c r="AL100">
        <v>44</v>
      </c>
      <c r="AM100">
        <v>1E-3</v>
      </c>
      <c r="AN100">
        <v>5</v>
      </c>
      <c r="AO100">
        <v>2.23</v>
      </c>
      <c r="AP100">
        <v>5.58</v>
      </c>
      <c r="AQ100">
        <v>4.0999999999999996</v>
      </c>
      <c r="AR100">
        <v>17.52</v>
      </c>
      <c r="AS100">
        <v>21.78</v>
      </c>
      <c r="AT100">
        <v>2</v>
      </c>
      <c r="AU100">
        <v>5.72</v>
      </c>
      <c r="AV100" t="s">
        <v>2050</v>
      </c>
      <c r="AW100">
        <v>53.8</v>
      </c>
      <c r="AX100">
        <v>47.43</v>
      </c>
      <c r="AY100">
        <v>0.63</v>
      </c>
      <c r="AZ100" t="s">
        <v>247</v>
      </c>
      <c r="BA100">
        <v>12</v>
      </c>
      <c r="BB100">
        <v>2</v>
      </c>
      <c r="BC100">
        <v>3</v>
      </c>
      <c r="BD100">
        <v>0</v>
      </c>
      <c r="BE100">
        <v>3.27</v>
      </c>
      <c r="BF100">
        <v>-0.6</v>
      </c>
      <c r="BG100">
        <v>2.48</v>
      </c>
      <c r="BH100">
        <v>3.17</v>
      </c>
      <c r="BI100">
        <v>-0.1</v>
      </c>
      <c r="BJ100">
        <v>3.79</v>
      </c>
      <c r="BK100">
        <v>20230830</v>
      </c>
      <c r="BL100">
        <v>20190726</v>
      </c>
      <c r="BM100">
        <v>4.96</v>
      </c>
      <c r="BN100" t="s">
        <v>119</v>
      </c>
      <c r="BO100" t="s">
        <v>119</v>
      </c>
      <c r="BP100">
        <v>35.96</v>
      </c>
      <c r="BQ100">
        <v>20.72</v>
      </c>
      <c r="BR100">
        <v>2.15</v>
      </c>
      <c r="BS100">
        <v>36.39</v>
      </c>
      <c r="BT100">
        <v>17.96</v>
      </c>
      <c r="BU100">
        <v>8.9700000000000006</v>
      </c>
      <c r="BV100">
        <v>2.67</v>
      </c>
      <c r="BW100">
        <v>6.9</v>
      </c>
      <c r="BX100">
        <v>9.48</v>
      </c>
      <c r="BY100">
        <v>2.42</v>
      </c>
      <c r="BZ100">
        <v>4.67</v>
      </c>
      <c r="CA100">
        <v>0.05</v>
      </c>
      <c r="CB100">
        <v>7.37</v>
      </c>
      <c r="CC100">
        <v>9.39</v>
      </c>
      <c r="CD100">
        <v>7.87</v>
      </c>
      <c r="CE100">
        <v>0.62</v>
      </c>
      <c r="CF100">
        <v>0</v>
      </c>
      <c r="CG100">
        <v>0.61</v>
      </c>
      <c r="CH100">
        <v>0.53</v>
      </c>
      <c r="CI100">
        <v>0.41</v>
      </c>
      <c r="CJ100">
        <v>0.28000000000000003</v>
      </c>
      <c r="CK100">
        <v>7.59</v>
      </c>
      <c r="CL100">
        <v>1.34</v>
      </c>
      <c r="CM100">
        <v>1.0900000000000001</v>
      </c>
      <c r="CN100">
        <v>21346</v>
      </c>
      <c r="CO100">
        <v>7047</v>
      </c>
      <c r="CP100" t="s">
        <v>2051</v>
      </c>
      <c r="CQ100">
        <v>-23.49</v>
      </c>
      <c r="CR100">
        <v>-2.81</v>
      </c>
      <c r="CS100">
        <v>2.19</v>
      </c>
      <c r="CT100">
        <v>38.39</v>
      </c>
      <c r="CU100">
        <v>5.49</v>
      </c>
      <c r="CV100">
        <v>0.21</v>
      </c>
      <c r="CW100" t="s">
        <v>990</v>
      </c>
      <c r="CX100">
        <v>4.75</v>
      </c>
      <c r="CY100">
        <v>1.49</v>
      </c>
      <c r="CZ100">
        <v>1.53</v>
      </c>
      <c r="DA100">
        <v>0.27</v>
      </c>
      <c r="DB100">
        <v>57.63</v>
      </c>
      <c r="DC100" t="s">
        <v>2052</v>
      </c>
      <c r="DD100">
        <v>16.190000000000001</v>
      </c>
      <c r="DE100">
        <v>6.57</v>
      </c>
      <c r="DF100">
        <v>5.67</v>
      </c>
      <c r="DG100">
        <v>0.43</v>
      </c>
      <c r="DH100">
        <v>2708</v>
      </c>
      <c r="DI100">
        <v>603687</v>
      </c>
      <c r="DJ100" t="s">
        <v>119</v>
      </c>
      <c r="DK100" t="s">
        <v>119</v>
      </c>
      <c r="DL100" t="s">
        <v>119</v>
      </c>
    </row>
    <row r="101" spans="1:116">
      <c r="A101" t="str">
        <f>"688039"</f>
        <v>688039</v>
      </c>
      <c r="B101" t="s">
        <v>2053</v>
      </c>
      <c r="C101">
        <v>2.2599999999999998</v>
      </c>
      <c r="D101">
        <v>33.01</v>
      </c>
      <c r="E101">
        <v>0.73</v>
      </c>
      <c r="F101">
        <v>33.01</v>
      </c>
      <c r="G101">
        <v>33.020000000000003</v>
      </c>
      <c r="H101">
        <v>34925</v>
      </c>
      <c r="I101">
        <v>1082</v>
      </c>
      <c r="J101">
        <v>-0.26</v>
      </c>
      <c r="K101">
        <v>3.12</v>
      </c>
      <c r="L101">
        <v>32.61</v>
      </c>
      <c r="M101">
        <v>33.4</v>
      </c>
      <c r="N101">
        <v>32.31</v>
      </c>
      <c r="O101">
        <v>32.28</v>
      </c>
      <c r="P101" t="s">
        <v>119</v>
      </c>
      <c r="Q101">
        <v>11493.88</v>
      </c>
      <c r="R101">
        <v>0.74</v>
      </c>
      <c r="S101" t="s">
        <v>686</v>
      </c>
      <c r="T101" t="s">
        <v>324</v>
      </c>
      <c r="U101">
        <v>3.38</v>
      </c>
      <c r="V101">
        <v>32.909999999999997</v>
      </c>
      <c r="W101">
        <v>17107</v>
      </c>
      <c r="X101">
        <v>17818</v>
      </c>
      <c r="Y101">
        <v>0.96</v>
      </c>
      <c r="Z101">
        <v>34</v>
      </c>
      <c r="AA101">
        <v>39</v>
      </c>
      <c r="AB101" t="s">
        <v>119</v>
      </c>
      <c r="AC101">
        <v>33.880000000000003</v>
      </c>
      <c r="AD101">
        <v>0.02</v>
      </c>
      <c r="AE101" t="s">
        <v>119</v>
      </c>
      <c r="AF101" t="s">
        <v>119</v>
      </c>
      <c r="AG101">
        <v>1.1200000000000001</v>
      </c>
      <c r="AH101" t="s">
        <v>2054</v>
      </c>
      <c r="AI101" t="s">
        <v>2054</v>
      </c>
      <c r="AJ101">
        <v>2.16</v>
      </c>
      <c r="AK101">
        <v>1734</v>
      </c>
      <c r="AL101">
        <v>20</v>
      </c>
      <c r="AM101">
        <v>1.8E-3</v>
      </c>
      <c r="AN101">
        <v>1</v>
      </c>
      <c r="AO101">
        <v>-3.87</v>
      </c>
      <c r="AP101">
        <v>1.38</v>
      </c>
      <c r="AQ101">
        <v>2.38</v>
      </c>
      <c r="AR101">
        <v>-4.2300000000000004</v>
      </c>
      <c r="AS101">
        <v>22.71</v>
      </c>
      <c r="AT101">
        <v>1</v>
      </c>
      <c r="AU101">
        <v>5.85</v>
      </c>
      <c r="AV101" t="s">
        <v>2055</v>
      </c>
      <c r="AW101" t="s">
        <v>119</v>
      </c>
      <c r="AX101" t="s">
        <v>119</v>
      </c>
      <c r="AY101">
        <v>1.64</v>
      </c>
      <c r="AZ101" t="s">
        <v>207</v>
      </c>
      <c r="BA101">
        <v>2</v>
      </c>
      <c r="BB101">
        <v>9</v>
      </c>
      <c r="BC101">
        <v>8</v>
      </c>
      <c r="BD101">
        <v>1.02</v>
      </c>
      <c r="BE101">
        <v>3.47</v>
      </c>
      <c r="BF101">
        <v>0.09</v>
      </c>
      <c r="BG101">
        <v>1.95</v>
      </c>
      <c r="BH101">
        <v>1.23</v>
      </c>
      <c r="BI101">
        <v>-1.17</v>
      </c>
      <c r="BJ101">
        <v>2.17</v>
      </c>
      <c r="BK101">
        <v>20230826</v>
      </c>
      <c r="BL101">
        <v>20191211</v>
      </c>
      <c r="BM101">
        <v>1.1200000000000001</v>
      </c>
      <c r="BN101" t="s">
        <v>119</v>
      </c>
      <c r="BO101" t="s">
        <v>119</v>
      </c>
      <c r="BP101">
        <v>16.68</v>
      </c>
      <c r="BQ101">
        <v>13.33</v>
      </c>
      <c r="BR101">
        <v>7.0000000000000007E-2</v>
      </c>
      <c r="BS101">
        <v>19.66</v>
      </c>
      <c r="BT101">
        <v>8.5500000000000007</v>
      </c>
      <c r="BU101">
        <v>4.17</v>
      </c>
      <c r="BV101">
        <v>0.5</v>
      </c>
      <c r="BW101">
        <v>3.12</v>
      </c>
      <c r="BX101">
        <v>3.54</v>
      </c>
      <c r="BY101">
        <v>0.68</v>
      </c>
      <c r="BZ101">
        <v>2.62</v>
      </c>
      <c r="CA101">
        <v>0.03</v>
      </c>
      <c r="CB101">
        <v>11.57</v>
      </c>
      <c r="CC101">
        <v>1.07</v>
      </c>
      <c r="CD101">
        <v>0.65</v>
      </c>
      <c r="CE101">
        <v>-0.72</v>
      </c>
      <c r="CF101">
        <v>0</v>
      </c>
      <c r="CG101">
        <v>-0.72</v>
      </c>
      <c r="CH101">
        <v>-0.61</v>
      </c>
      <c r="CI101">
        <v>-0.6</v>
      </c>
      <c r="CJ101">
        <v>-0.62</v>
      </c>
      <c r="CK101">
        <v>0.67</v>
      </c>
      <c r="CL101">
        <v>-0.63</v>
      </c>
      <c r="CM101">
        <v>-0.6</v>
      </c>
      <c r="CN101">
        <v>8819</v>
      </c>
      <c r="CO101">
        <v>6767</v>
      </c>
      <c r="CP101" t="s">
        <v>2056</v>
      </c>
      <c r="CQ101">
        <v>-53.26</v>
      </c>
      <c r="CR101">
        <v>14.61</v>
      </c>
      <c r="CS101">
        <v>2.77</v>
      </c>
      <c r="CT101">
        <v>-58.92</v>
      </c>
      <c r="CU101">
        <v>34.56</v>
      </c>
      <c r="CV101">
        <v>0</v>
      </c>
      <c r="CW101" t="s">
        <v>2057</v>
      </c>
      <c r="CX101">
        <v>11.91</v>
      </c>
      <c r="CY101">
        <v>10.33</v>
      </c>
      <c r="CZ101">
        <v>0.6</v>
      </c>
      <c r="DA101">
        <v>-0.56000000000000005</v>
      </c>
      <c r="DB101">
        <v>79.900000000000006</v>
      </c>
      <c r="DC101" t="s">
        <v>2058</v>
      </c>
      <c r="DD101">
        <v>38.729999999999997</v>
      </c>
      <c r="DE101">
        <v>-67.47</v>
      </c>
      <c r="DF101">
        <v>-57.05</v>
      </c>
      <c r="DG101">
        <v>0.73</v>
      </c>
      <c r="DH101">
        <v>420</v>
      </c>
      <c r="DI101">
        <v>688039</v>
      </c>
      <c r="DJ101" t="s">
        <v>119</v>
      </c>
      <c r="DK101" t="s">
        <v>119</v>
      </c>
      <c r="DL101" t="s">
        <v>119</v>
      </c>
    </row>
    <row r="102" spans="1:116">
      <c r="A102" t="str">
        <f>"688058"</f>
        <v>688058</v>
      </c>
      <c r="B102" t="s">
        <v>2059</v>
      </c>
      <c r="C102">
        <v>3.4</v>
      </c>
      <c r="D102">
        <v>51.1</v>
      </c>
      <c r="E102">
        <v>1.68</v>
      </c>
      <c r="F102">
        <v>51.1</v>
      </c>
      <c r="G102">
        <v>51.11</v>
      </c>
      <c r="H102">
        <v>7856</v>
      </c>
      <c r="I102">
        <v>31</v>
      </c>
      <c r="J102">
        <v>0.08</v>
      </c>
      <c r="K102">
        <v>1.4</v>
      </c>
      <c r="L102">
        <v>49.09</v>
      </c>
      <c r="M102">
        <v>51.79</v>
      </c>
      <c r="N102">
        <v>49.09</v>
      </c>
      <c r="O102">
        <v>49.42</v>
      </c>
      <c r="P102">
        <v>336.92</v>
      </c>
      <c r="Q102">
        <v>4021.63</v>
      </c>
      <c r="R102">
        <v>1.39</v>
      </c>
      <c r="S102" t="s">
        <v>1724</v>
      </c>
      <c r="T102" t="s">
        <v>291</v>
      </c>
      <c r="U102">
        <v>5.46</v>
      </c>
      <c r="V102">
        <v>51.19</v>
      </c>
      <c r="W102">
        <v>3584</v>
      </c>
      <c r="X102">
        <v>4272</v>
      </c>
      <c r="Y102">
        <v>0.84</v>
      </c>
      <c r="Z102">
        <v>2</v>
      </c>
      <c r="AA102">
        <v>2</v>
      </c>
      <c r="AB102" t="s">
        <v>119</v>
      </c>
      <c r="AC102">
        <v>8.84</v>
      </c>
      <c r="AD102">
        <v>0.01</v>
      </c>
      <c r="AE102" t="s">
        <v>119</v>
      </c>
      <c r="AF102" t="s">
        <v>119</v>
      </c>
      <c r="AG102">
        <v>0.56000000000000005</v>
      </c>
      <c r="AH102" t="s">
        <v>2060</v>
      </c>
      <c r="AI102" t="s">
        <v>2060</v>
      </c>
      <c r="AJ102">
        <v>3.3</v>
      </c>
      <c r="AK102">
        <v>1095</v>
      </c>
      <c r="AL102">
        <v>7</v>
      </c>
      <c r="AM102">
        <v>1.2999999999999999E-3</v>
      </c>
      <c r="AN102">
        <v>1</v>
      </c>
      <c r="AO102">
        <v>-2.4700000000000002</v>
      </c>
      <c r="AP102">
        <v>4.13</v>
      </c>
      <c r="AQ102">
        <v>-2.0699999999999998</v>
      </c>
      <c r="AR102">
        <v>-6.22</v>
      </c>
      <c r="AS102">
        <v>25.06</v>
      </c>
      <c r="AT102">
        <v>0</v>
      </c>
      <c r="AU102">
        <v>5.69</v>
      </c>
      <c r="AV102" t="s">
        <v>2061</v>
      </c>
      <c r="AW102" t="s">
        <v>119</v>
      </c>
      <c r="AX102" t="s">
        <v>119</v>
      </c>
      <c r="AY102">
        <v>1.9</v>
      </c>
      <c r="AZ102" t="s">
        <v>207</v>
      </c>
      <c r="BA102">
        <v>11</v>
      </c>
      <c r="BB102">
        <v>13</v>
      </c>
      <c r="BC102">
        <v>2</v>
      </c>
      <c r="BD102">
        <v>-0.67</v>
      </c>
      <c r="BE102">
        <v>4.8</v>
      </c>
      <c r="BF102">
        <v>-0.67</v>
      </c>
      <c r="BG102">
        <v>3.58</v>
      </c>
      <c r="BH102">
        <v>4.09</v>
      </c>
      <c r="BI102">
        <v>-1.33</v>
      </c>
      <c r="BJ102">
        <v>4.09</v>
      </c>
      <c r="BK102">
        <v>20230826</v>
      </c>
      <c r="BL102">
        <v>20191101</v>
      </c>
      <c r="BM102">
        <v>0.56000000000000005</v>
      </c>
      <c r="BN102" t="s">
        <v>119</v>
      </c>
      <c r="BO102" t="s">
        <v>119</v>
      </c>
      <c r="BP102">
        <v>9.33</v>
      </c>
      <c r="BQ102">
        <v>8.4700000000000006</v>
      </c>
      <c r="BR102">
        <v>0</v>
      </c>
      <c r="BS102">
        <v>9.27</v>
      </c>
      <c r="BT102">
        <v>8.1199999999999992</v>
      </c>
      <c r="BU102">
        <v>0.79</v>
      </c>
      <c r="BV102">
        <v>7.0000000000000007E-2</v>
      </c>
      <c r="BW102">
        <v>0.77</v>
      </c>
      <c r="BX102">
        <v>3.25</v>
      </c>
      <c r="BY102">
        <v>7.0000000000000007E-2</v>
      </c>
      <c r="BZ102">
        <v>2.56</v>
      </c>
      <c r="CA102">
        <v>0.06</v>
      </c>
      <c r="CB102">
        <v>7.11</v>
      </c>
      <c r="CC102">
        <v>1.35</v>
      </c>
      <c r="CD102">
        <v>0.18</v>
      </c>
      <c r="CE102">
        <v>0.03</v>
      </c>
      <c r="CF102">
        <v>0.02</v>
      </c>
      <c r="CG102">
        <v>0.03</v>
      </c>
      <c r="CH102">
        <v>0.03</v>
      </c>
      <c r="CI102">
        <v>0.04</v>
      </c>
      <c r="CJ102">
        <v>0</v>
      </c>
      <c r="CK102">
        <v>1.1499999999999999</v>
      </c>
      <c r="CL102">
        <v>-0.03</v>
      </c>
      <c r="CM102">
        <v>0.76</v>
      </c>
      <c r="CN102">
        <v>4274</v>
      </c>
      <c r="CO102">
        <v>3231</v>
      </c>
      <c r="CP102" t="s">
        <v>2062</v>
      </c>
      <c r="CQ102">
        <v>208.09</v>
      </c>
      <c r="CR102">
        <v>25.25</v>
      </c>
      <c r="CS102">
        <v>3.38</v>
      </c>
      <c r="CT102">
        <v>-963.24</v>
      </c>
      <c r="CU102">
        <v>21.25</v>
      </c>
      <c r="CV102">
        <v>0</v>
      </c>
      <c r="CW102" t="s">
        <v>940</v>
      </c>
      <c r="CX102">
        <v>15.12</v>
      </c>
      <c r="CY102">
        <v>12.7</v>
      </c>
      <c r="CZ102">
        <v>2.0499999999999998</v>
      </c>
      <c r="DA102">
        <v>-0.05</v>
      </c>
      <c r="DB102">
        <v>90.74</v>
      </c>
      <c r="DC102" t="s">
        <v>2063</v>
      </c>
      <c r="DD102">
        <v>86.28</v>
      </c>
      <c r="DE102">
        <v>2.02</v>
      </c>
      <c r="DF102">
        <v>2.54</v>
      </c>
      <c r="DG102">
        <v>0.42</v>
      </c>
      <c r="DH102">
        <v>691</v>
      </c>
      <c r="DI102">
        <v>688058</v>
      </c>
      <c r="DJ102" t="s">
        <v>119</v>
      </c>
      <c r="DK102" t="s">
        <v>119</v>
      </c>
      <c r="DL102" t="s">
        <v>119</v>
      </c>
    </row>
    <row r="103" spans="1:116">
      <c r="A103" t="str">
        <f>"688228"</f>
        <v>688228</v>
      </c>
      <c r="B103" t="s">
        <v>2064</v>
      </c>
      <c r="C103">
        <v>1.47</v>
      </c>
      <c r="D103">
        <v>40.76</v>
      </c>
      <c r="E103">
        <v>0.59</v>
      </c>
      <c r="F103">
        <v>40.729999999999997</v>
      </c>
      <c r="G103">
        <v>40.76</v>
      </c>
      <c r="H103">
        <v>8195</v>
      </c>
      <c r="I103">
        <v>91</v>
      </c>
      <c r="J103">
        <v>0.02</v>
      </c>
      <c r="K103">
        <v>1.21</v>
      </c>
      <c r="L103">
        <v>40.25</v>
      </c>
      <c r="M103">
        <v>40.880000000000003</v>
      </c>
      <c r="N103">
        <v>40.03</v>
      </c>
      <c r="O103">
        <v>40.17</v>
      </c>
      <c r="P103" t="s">
        <v>119</v>
      </c>
      <c r="Q103">
        <v>3334.74</v>
      </c>
      <c r="R103">
        <v>0.59</v>
      </c>
      <c r="S103" t="s">
        <v>686</v>
      </c>
      <c r="T103" t="s">
        <v>146</v>
      </c>
      <c r="U103">
        <v>2.12</v>
      </c>
      <c r="V103">
        <v>40.69</v>
      </c>
      <c r="W103">
        <v>4257</v>
      </c>
      <c r="X103">
        <v>3938</v>
      </c>
      <c r="Y103">
        <v>1.08</v>
      </c>
      <c r="Z103">
        <v>32</v>
      </c>
      <c r="AA103">
        <v>12</v>
      </c>
      <c r="AB103" t="s">
        <v>119</v>
      </c>
      <c r="AC103">
        <v>5.53</v>
      </c>
      <c r="AD103">
        <v>0</v>
      </c>
      <c r="AE103" t="s">
        <v>119</v>
      </c>
      <c r="AF103" t="s">
        <v>119</v>
      </c>
      <c r="AG103">
        <v>0.68</v>
      </c>
      <c r="AH103" t="s">
        <v>2065</v>
      </c>
      <c r="AI103" t="s">
        <v>2065</v>
      </c>
      <c r="AJ103">
        <v>1.37</v>
      </c>
      <c r="AK103">
        <v>1012</v>
      </c>
      <c r="AL103">
        <v>8</v>
      </c>
      <c r="AM103">
        <v>1.1999999999999999E-3</v>
      </c>
      <c r="AN103">
        <v>3</v>
      </c>
      <c r="AO103">
        <v>0.7</v>
      </c>
      <c r="AP103">
        <v>4.1100000000000003</v>
      </c>
      <c r="AQ103">
        <v>-11.68</v>
      </c>
      <c r="AR103">
        <v>-18.16</v>
      </c>
      <c r="AS103">
        <v>30.81</v>
      </c>
      <c r="AT103">
        <v>1</v>
      </c>
      <c r="AU103">
        <v>2.94</v>
      </c>
      <c r="AV103" t="s">
        <v>2066</v>
      </c>
      <c r="AW103">
        <v>29.43</v>
      </c>
      <c r="AX103">
        <v>27.67</v>
      </c>
      <c r="AY103">
        <v>1.98</v>
      </c>
      <c r="AZ103" t="s">
        <v>247</v>
      </c>
      <c r="BA103">
        <v>9</v>
      </c>
      <c r="BB103">
        <v>9</v>
      </c>
      <c r="BC103">
        <v>10</v>
      </c>
      <c r="BD103">
        <v>0.2</v>
      </c>
      <c r="BE103">
        <v>1.77</v>
      </c>
      <c r="BF103">
        <v>-0.35</v>
      </c>
      <c r="BG103">
        <v>1.29</v>
      </c>
      <c r="BH103">
        <v>1.27</v>
      </c>
      <c r="BI103">
        <v>-0.28999999999999998</v>
      </c>
      <c r="BJ103">
        <v>1.82</v>
      </c>
      <c r="BK103">
        <v>20230915</v>
      </c>
      <c r="BL103">
        <v>20200327</v>
      </c>
      <c r="BM103">
        <v>0.68</v>
      </c>
      <c r="BN103" t="s">
        <v>119</v>
      </c>
      <c r="BO103" t="s">
        <v>119</v>
      </c>
      <c r="BP103">
        <v>17.38</v>
      </c>
      <c r="BQ103">
        <v>12.47</v>
      </c>
      <c r="BR103">
        <v>0.99</v>
      </c>
      <c r="BS103">
        <v>22.54</v>
      </c>
      <c r="BT103">
        <v>12.58</v>
      </c>
      <c r="BU103">
        <v>1.0900000000000001</v>
      </c>
      <c r="BV103">
        <v>0.13</v>
      </c>
      <c r="BW103">
        <v>2.66</v>
      </c>
      <c r="BX103">
        <v>5.01</v>
      </c>
      <c r="BY103">
        <v>2.11</v>
      </c>
      <c r="BZ103">
        <v>2.84</v>
      </c>
      <c r="CA103">
        <v>0.71</v>
      </c>
      <c r="CB103">
        <v>9.31</v>
      </c>
      <c r="CC103">
        <v>0.98</v>
      </c>
      <c r="CD103">
        <v>0.43</v>
      </c>
      <c r="CE103">
        <v>-0.3</v>
      </c>
      <c r="CF103">
        <v>0.03</v>
      </c>
      <c r="CG103">
        <v>-0.31</v>
      </c>
      <c r="CH103">
        <v>-0.2</v>
      </c>
      <c r="CI103">
        <v>-0.11</v>
      </c>
      <c r="CJ103">
        <v>-0.16</v>
      </c>
      <c r="CK103">
        <v>2.36</v>
      </c>
      <c r="CL103">
        <v>-0.74</v>
      </c>
      <c r="CM103">
        <v>-0.14000000000000001</v>
      </c>
      <c r="CN103">
        <v>7282</v>
      </c>
      <c r="CO103">
        <v>3824</v>
      </c>
      <c r="CP103" t="s">
        <v>2067</v>
      </c>
      <c r="CQ103">
        <v>-121.6</v>
      </c>
      <c r="CR103">
        <v>-17.86</v>
      </c>
      <c r="CS103">
        <v>2.19</v>
      </c>
      <c r="CT103">
        <v>-37.409999999999997</v>
      </c>
      <c r="CU103">
        <v>28.12</v>
      </c>
      <c r="CV103">
        <v>1.0900000000000001</v>
      </c>
      <c r="CW103" t="s">
        <v>1703</v>
      </c>
      <c r="CX103">
        <v>18.57</v>
      </c>
      <c r="CY103">
        <v>13.8</v>
      </c>
      <c r="CZ103">
        <v>3.5</v>
      </c>
      <c r="DA103">
        <v>-1.0900000000000001</v>
      </c>
      <c r="DB103">
        <v>71.760000000000005</v>
      </c>
      <c r="DC103" t="s">
        <v>2068</v>
      </c>
      <c r="DD103">
        <v>55.83</v>
      </c>
      <c r="DE103">
        <v>-31.16</v>
      </c>
      <c r="DF103">
        <v>-20.34</v>
      </c>
      <c r="DG103">
        <v>0.41</v>
      </c>
      <c r="DH103">
        <v>1006</v>
      </c>
      <c r="DI103">
        <v>688228</v>
      </c>
      <c r="DJ103" t="s">
        <v>119</v>
      </c>
      <c r="DK103" t="s">
        <v>119</v>
      </c>
      <c r="DL103" t="s">
        <v>119</v>
      </c>
    </row>
    <row r="104" spans="1:116">
      <c r="A104" t="str">
        <f>"688327"</f>
        <v>688327</v>
      </c>
      <c r="B104" t="s">
        <v>2069</v>
      </c>
      <c r="C104">
        <v>0</v>
      </c>
      <c r="D104">
        <v>14.74</v>
      </c>
      <c r="E104">
        <v>0</v>
      </c>
      <c r="F104">
        <v>14.74</v>
      </c>
      <c r="G104">
        <v>14.75</v>
      </c>
      <c r="H104">
        <v>145587</v>
      </c>
      <c r="I104">
        <v>2358</v>
      </c>
      <c r="J104">
        <v>7.0000000000000007E-2</v>
      </c>
      <c r="K104">
        <v>1.94</v>
      </c>
      <c r="L104">
        <v>14.75</v>
      </c>
      <c r="M104">
        <v>14.97</v>
      </c>
      <c r="N104">
        <v>14.55</v>
      </c>
      <c r="O104">
        <v>14.74</v>
      </c>
      <c r="P104" t="s">
        <v>119</v>
      </c>
      <c r="Q104">
        <v>21468.39</v>
      </c>
      <c r="R104">
        <v>0.67</v>
      </c>
      <c r="S104" t="s">
        <v>686</v>
      </c>
      <c r="T104" t="s">
        <v>146</v>
      </c>
      <c r="U104">
        <v>2.85</v>
      </c>
      <c r="V104">
        <v>14.75</v>
      </c>
      <c r="W104">
        <v>80204</v>
      </c>
      <c r="X104">
        <v>65383</v>
      </c>
      <c r="Y104">
        <v>1.23</v>
      </c>
      <c r="Z104">
        <v>928</v>
      </c>
      <c r="AA104">
        <v>511</v>
      </c>
      <c r="AB104" t="s">
        <v>119</v>
      </c>
      <c r="AC104">
        <v>114.45</v>
      </c>
      <c r="AD104">
        <v>0.01</v>
      </c>
      <c r="AE104" t="s">
        <v>119</v>
      </c>
      <c r="AF104" t="s">
        <v>119</v>
      </c>
      <c r="AG104">
        <v>7.51</v>
      </c>
      <c r="AH104" t="s">
        <v>2070</v>
      </c>
      <c r="AI104" t="s">
        <v>2071</v>
      </c>
      <c r="AJ104">
        <v>-0.1</v>
      </c>
      <c r="AK104">
        <v>2742</v>
      </c>
      <c r="AL104">
        <v>53</v>
      </c>
      <c r="AM104">
        <v>6.9999999999999999E-4</v>
      </c>
      <c r="AN104">
        <v>0</v>
      </c>
      <c r="AO104">
        <v>0.55000000000000004</v>
      </c>
      <c r="AP104">
        <v>4.54</v>
      </c>
      <c r="AQ104">
        <v>-8.4499999999999993</v>
      </c>
      <c r="AR104">
        <v>-14.75</v>
      </c>
      <c r="AS104">
        <v>34.729999999999997</v>
      </c>
      <c r="AT104">
        <v>4</v>
      </c>
      <c r="AU104">
        <v>1.94</v>
      </c>
      <c r="AV104" t="s">
        <v>2070</v>
      </c>
      <c r="AW104" t="s">
        <v>119</v>
      </c>
      <c r="AX104" t="s">
        <v>119</v>
      </c>
      <c r="AY104">
        <v>1.64</v>
      </c>
      <c r="AZ104" t="s">
        <v>207</v>
      </c>
      <c r="BA104">
        <v>9</v>
      </c>
      <c r="BB104">
        <v>13</v>
      </c>
      <c r="BC104">
        <v>1</v>
      </c>
      <c r="BD104">
        <v>7.0000000000000007E-2</v>
      </c>
      <c r="BE104">
        <v>1.56</v>
      </c>
      <c r="BF104">
        <v>-1.29</v>
      </c>
      <c r="BG104">
        <v>7.0000000000000007E-2</v>
      </c>
      <c r="BH104">
        <v>-7.0000000000000007E-2</v>
      </c>
      <c r="BI104">
        <v>-1.54</v>
      </c>
      <c r="BJ104">
        <v>1.31</v>
      </c>
      <c r="BK104">
        <v>20230812</v>
      </c>
      <c r="BL104">
        <v>20220527</v>
      </c>
      <c r="BM104">
        <v>10.37</v>
      </c>
      <c r="BN104" t="s">
        <v>119</v>
      </c>
      <c r="BO104" t="s">
        <v>119</v>
      </c>
      <c r="BP104">
        <v>30.14</v>
      </c>
      <c r="BQ104">
        <v>18.559999999999999</v>
      </c>
      <c r="BR104">
        <v>-2.15</v>
      </c>
      <c r="BS104">
        <v>45.56</v>
      </c>
      <c r="BT104">
        <v>26.15</v>
      </c>
      <c r="BU104">
        <v>0.54</v>
      </c>
      <c r="BV104">
        <v>0.84</v>
      </c>
      <c r="BW104">
        <v>11.49</v>
      </c>
      <c r="BX104">
        <v>13.77</v>
      </c>
      <c r="BY104">
        <v>1.1299999999999999</v>
      </c>
      <c r="BZ104">
        <v>2.12</v>
      </c>
      <c r="CA104">
        <v>0.7</v>
      </c>
      <c r="CB104">
        <v>42.02</v>
      </c>
      <c r="CC104">
        <v>1.64</v>
      </c>
      <c r="CD104">
        <v>0.69</v>
      </c>
      <c r="CE104">
        <v>-3.15</v>
      </c>
      <c r="CF104">
        <v>0.06</v>
      </c>
      <c r="CG104">
        <v>-3.15</v>
      </c>
      <c r="CH104">
        <v>-3.15</v>
      </c>
      <c r="CI104">
        <v>-3.04</v>
      </c>
      <c r="CJ104">
        <v>-3.21</v>
      </c>
      <c r="CK104">
        <v>-33.89</v>
      </c>
      <c r="CL104">
        <v>-1.72</v>
      </c>
      <c r="CM104">
        <v>1.38</v>
      </c>
      <c r="CN104">
        <v>37030</v>
      </c>
      <c r="CO104">
        <v>20287</v>
      </c>
      <c r="CP104" t="s">
        <v>2072</v>
      </c>
      <c r="CQ104">
        <v>6.53</v>
      </c>
      <c r="CR104">
        <v>-58.16</v>
      </c>
      <c r="CS104">
        <v>8.23</v>
      </c>
      <c r="CT104">
        <v>-89.08</v>
      </c>
      <c r="CU104">
        <v>93.4</v>
      </c>
      <c r="CV104">
        <v>0</v>
      </c>
      <c r="CW104" t="s">
        <v>2073</v>
      </c>
      <c r="CX104">
        <v>1.79</v>
      </c>
      <c r="CY104">
        <v>4.05</v>
      </c>
      <c r="CZ104">
        <v>-3.27</v>
      </c>
      <c r="DA104">
        <v>-0.17</v>
      </c>
      <c r="DB104">
        <v>61.57</v>
      </c>
      <c r="DC104" t="s">
        <v>2074</v>
      </c>
      <c r="DD104">
        <v>57.76</v>
      </c>
      <c r="DE104">
        <v>-192.7</v>
      </c>
      <c r="DF104">
        <v>-192.65</v>
      </c>
      <c r="DG104">
        <v>1.98</v>
      </c>
      <c r="DH104">
        <v>864</v>
      </c>
      <c r="DI104">
        <v>688327</v>
      </c>
      <c r="DJ104" t="s">
        <v>119</v>
      </c>
      <c r="DK104" t="s">
        <v>119</v>
      </c>
      <c r="DL104" t="s">
        <v>119</v>
      </c>
    </row>
    <row r="105" spans="1:116">
      <c r="A105" t="str">
        <f>"688365"</f>
        <v>688365</v>
      </c>
      <c r="B105" t="s">
        <v>2075</v>
      </c>
      <c r="C105">
        <v>0.87</v>
      </c>
      <c r="D105">
        <v>11.59</v>
      </c>
      <c r="E105">
        <v>0.1</v>
      </c>
      <c r="F105">
        <v>11.58</v>
      </c>
      <c r="G105">
        <v>11.59</v>
      </c>
      <c r="H105">
        <v>51746</v>
      </c>
      <c r="I105">
        <v>469</v>
      </c>
      <c r="J105">
        <v>0</v>
      </c>
      <c r="K105">
        <v>1.22</v>
      </c>
      <c r="L105">
        <v>11.43</v>
      </c>
      <c r="M105">
        <v>11.79</v>
      </c>
      <c r="N105">
        <v>11.43</v>
      </c>
      <c r="O105">
        <v>11.49</v>
      </c>
      <c r="P105" t="s">
        <v>119</v>
      </c>
      <c r="Q105">
        <v>6016.2</v>
      </c>
      <c r="R105">
        <v>0.54</v>
      </c>
      <c r="S105" t="s">
        <v>2076</v>
      </c>
      <c r="T105" t="s">
        <v>324</v>
      </c>
      <c r="U105">
        <v>3.13</v>
      </c>
      <c r="V105">
        <v>11.63</v>
      </c>
      <c r="W105">
        <v>26101</v>
      </c>
      <c r="X105">
        <v>25645</v>
      </c>
      <c r="Y105">
        <v>1.02</v>
      </c>
      <c r="Z105">
        <v>145</v>
      </c>
      <c r="AA105">
        <v>114</v>
      </c>
      <c r="AB105" t="s">
        <v>119</v>
      </c>
      <c r="AC105">
        <v>7.46</v>
      </c>
      <c r="AD105">
        <v>0</v>
      </c>
      <c r="AE105" t="s">
        <v>119</v>
      </c>
      <c r="AF105" t="s">
        <v>119</v>
      </c>
      <c r="AG105">
        <v>4.26</v>
      </c>
      <c r="AH105" t="s">
        <v>2077</v>
      </c>
      <c r="AI105" t="s">
        <v>2077</v>
      </c>
      <c r="AJ105">
        <v>0.77</v>
      </c>
      <c r="AK105">
        <v>1818</v>
      </c>
      <c r="AL105">
        <v>28</v>
      </c>
      <c r="AM105">
        <v>6.9999999999999999E-4</v>
      </c>
      <c r="AN105">
        <v>1</v>
      </c>
      <c r="AO105">
        <v>-1.03</v>
      </c>
      <c r="AP105">
        <v>2.57</v>
      </c>
      <c r="AQ105">
        <v>-10.3</v>
      </c>
      <c r="AR105">
        <v>-16.14</v>
      </c>
      <c r="AS105">
        <v>46.71</v>
      </c>
      <c r="AT105">
        <v>2</v>
      </c>
      <c r="AU105">
        <v>3.15</v>
      </c>
      <c r="AV105" t="s">
        <v>2078</v>
      </c>
      <c r="AW105" t="s">
        <v>119</v>
      </c>
      <c r="AX105" t="s">
        <v>119</v>
      </c>
      <c r="AY105">
        <v>1.56</v>
      </c>
      <c r="AZ105" t="s">
        <v>207</v>
      </c>
      <c r="BA105">
        <v>9</v>
      </c>
      <c r="BB105">
        <v>13</v>
      </c>
      <c r="BC105">
        <v>1</v>
      </c>
      <c r="BD105">
        <v>-0.52</v>
      </c>
      <c r="BE105">
        <v>2.61</v>
      </c>
      <c r="BF105">
        <v>-0.52</v>
      </c>
      <c r="BG105">
        <v>1.22</v>
      </c>
      <c r="BH105">
        <v>1.4</v>
      </c>
      <c r="BI105">
        <v>-1.7</v>
      </c>
      <c r="BJ105">
        <v>1.4</v>
      </c>
      <c r="BK105">
        <v>20230901</v>
      </c>
      <c r="BL105">
        <v>20200429</v>
      </c>
      <c r="BM105">
        <v>4.26</v>
      </c>
      <c r="BN105" t="s">
        <v>119</v>
      </c>
      <c r="BO105" t="s">
        <v>119</v>
      </c>
      <c r="BP105">
        <v>14.68</v>
      </c>
      <c r="BQ105">
        <v>10</v>
      </c>
      <c r="BR105">
        <v>0.01</v>
      </c>
      <c r="BS105">
        <v>31.85</v>
      </c>
      <c r="BT105">
        <v>5.41</v>
      </c>
      <c r="BU105">
        <v>7.0000000000000007E-2</v>
      </c>
      <c r="BV105">
        <v>0.76</v>
      </c>
      <c r="BW105">
        <v>3.43</v>
      </c>
      <c r="BX105">
        <v>0.7</v>
      </c>
      <c r="BY105">
        <v>0.17</v>
      </c>
      <c r="BZ105">
        <v>0.68</v>
      </c>
      <c r="CA105">
        <v>1.31</v>
      </c>
      <c r="CB105">
        <v>6.32</v>
      </c>
      <c r="CC105">
        <v>2.33</v>
      </c>
      <c r="CD105">
        <v>0.84</v>
      </c>
      <c r="CE105">
        <v>-0.44</v>
      </c>
      <c r="CF105">
        <v>-0.09</v>
      </c>
      <c r="CG105">
        <v>-0.44</v>
      </c>
      <c r="CH105">
        <v>-0.43</v>
      </c>
      <c r="CI105">
        <v>-0.45</v>
      </c>
      <c r="CJ105">
        <v>-0.49</v>
      </c>
      <c r="CK105">
        <v>-0.5</v>
      </c>
      <c r="CL105">
        <v>-0.13</v>
      </c>
      <c r="CM105">
        <v>-0.08</v>
      </c>
      <c r="CN105">
        <v>13190</v>
      </c>
      <c r="CO105">
        <v>12470</v>
      </c>
      <c r="CP105" t="s">
        <v>1759</v>
      </c>
      <c r="CQ105">
        <v>42.61</v>
      </c>
      <c r="CR105">
        <v>-6.94</v>
      </c>
      <c r="CS105">
        <v>4.9400000000000004</v>
      </c>
      <c r="CT105">
        <v>-393.14</v>
      </c>
      <c r="CU105">
        <v>21.14</v>
      </c>
      <c r="CV105">
        <v>0</v>
      </c>
      <c r="CW105" t="s">
        <v>669</v>
      </c>
      <c r="CX105">
        <v>2.35</v>
      </c>
      <c r="CY105">
        <v>1.48</v>
      </c>
      <c r="CZ105">
        <v>-0.12</v>
      </c>
      <c r="DA105">
        <v>-0.03</v>
      </c>
      <c r="DB105">
        <v>68.11</v>
      </c>
      <c r="DC105" t="s">
        <v>2079</v>
      </c>
      <c r="DD105">
        <v>63.91</v>
      </c>
      <c r="DE105">
        <v>-18.93</v>
      </c>
      <c r="DF105">
        <v>-18.48</v>
      </c>
      <c r="DG105">
        <v>0.64</v>
      </c>
      <c r="DH105">
        <v>1889</v>
      </c>
      <c r="DI105">
        <v>688365</v>
      </c>
      <c r="DJ105" t="s">
        <v>119</v>
      </c>
      <c r="DK105" t="s">
        <v>119</v>
      </c>
      <c r="DL105" t="s">
        <v>119</v>
      </c>
    </row>
    <row r="106" spans="1:116">
      <c r="A106" t="str">
        <f>"688590"</f>
        <v>688590</v>
      </c>
      <c r="B106" t="s">
        <v>2080</v>
      </c>
      <c r="C106">
        <v>2.91</v>
      </c>
      <c r="D106">
        <v>18.73</v>
      </c>
      <c r="E106">
        <v>0.53</v>
      </c>
      <c r="F106">
        <v>18.72</v>
      </c>
      <c r="G106">
        <v>18.73</v>
      </c>
      <c r="H106">
        <v>69915</v>
      </c>
      <c r="I106">
        <v>834</v>
      </c>
      <c r="J106">
        <v>0.05</v>
      </c>
      <c r="K106">
        <v>4.34</v>
      </c>
      <c r="L106">
        <v>18.2</v>
      </c>
      <c r="M106">
        <v>18.89</v>
      </c>
      <c r="N106">
        <v>18.2</v>
      </c>
      <c r="O106">
        <v>18.2</v>
      </c>
      <c r="P106">
        <v>82.25</v>
      </c>
      <c r="Q106">
        <v>12967.04</v>
      </c>
      <c r="R106">
        <v>1.24</v>
      </c>
      <c r="S106" t="s">
        <v>1480</v>
      </c>
      <c r="T106" t="s">
        <v>610</v>
      </c>
      <c r="U106">
        <v>3.79</v>
      </c>
      <c r="V106">
        <v>18.55</v>
      </c>
      <c r="W106">
        <v>31965</v>
      </c>
      <c r="X106">
        <v>37950</v>
      </c>
      <c r="Y106">
        <v>0.84</v>
      </c>
      <c r="Z106">
        <v>103</v>
      </c>
      <c r="AA106">
        <v>83</v>
      </c>
      <c r="AB106" t="s">
        <v>119</v>
      </c>
      <c r="AC106">
        <v>37.03</v>
      </c>
      <c r="AD106">
        <v>0.01</v>
      </c>
      <c r="AE106" t="s">
        <v>119</v>
      </c>
      <c r="AF106" t="s">
        <v>119</v>
      </c>
      <c r="AG106">
        <v>1.61</v>
      </c>
      <c r="AH106" t="s">
        <v>1883</v>
      </c>
      <c r="AI106" t="s">
        <v>2081</v>
      </c>
      <c r="AJ106">
        <v>2.81</v>
      </c>
      <c r="AK106">
        <v>2856</v>
      </c>
      <c r="AL106">
        <v>24</v>
      </c>
      <c r="AM106">
        <v>1.5E-3</v>
      </c>
      <c r="AN106">
        <v>3</v>
      </c>
      <c r="AO106">
        <v>0.39</v>
      </c>
      <c r="AP106">
        <v>6.97</v>
      </c>
      <c r="AQ106">
        <v>-9.8699999999999992</v>
      </c>
      <c r="AR106">
        <v>-16.57</v>
      </c>
      <c r="AS106">
        <v>95.51</v>
      </c>
      <c r="AT106">
        <v>2</v>
      </c>
      <c r="AU106">
        <v>4.9000000000000004</v>
      </c>
      <c r="AV106" t="s">
        <v>2082</v>
      </c>
      <c r="AW106" t="s">
        <v>119</v>
      </c>
      <c r="AX106" t="s">
        <v>119</v>
      </c>
      <c r="AY106">
        <v>1.83</v>
      </c>
      <c r="AZ106" t="s">
        <v>207</v>
      </c>
      <c r="BA106">
        <v>9</v>
      </c>
      <c r="BB106">
        <v>10</v>
      </c>
      <c r="BC106">
        <v>10</v>
      </c>
      <c r="BD106">
        <v>0</v>
      </c>
      <c r="BE106">
        <v>3.79</v>
      </c>
      <c r="BF106">
        <v>0</v>
      </c>
      <c r="BG106">
        <v>1.92</v>
      </c>
      <c r="BH106">
        <v>2.91</v>
      </c>
      <c r="BI106">
        <v>-0.85</v>
      </c>
      <c r="BJ106">
        <v>2.91</v>
      </c>
      <c r="BK106">
        <v>20230828</v>
      </c>
      <c r="BL106">
        <v>20201207</v>
      </c>
      <c r="BM106">
        <v>2.39</v>
      </c>
      <c r="BN106" t="s">
        <v>119</v>
      </c>
      <c r="BO106" t="s">
        <v>119</v>
      </c>
      <c r="BP106">
        <v>23.19</v>
      </c>
      <c r="BQ106">
        <v>12.99</v>
      </c>
      <c r="BR106">
        <v>1.1599999999999999</v>
      </c>
      <c r="BS106">
        <v>39</v>
      </c>
      <c r="BT106">
        <v>19.39</v>
      </c>
      <c r="BU106">
        <v>0.9</v>
      </c>
      <c r="BV106">
        <v>0.27</v>
      </c>
      <c r="BW106">
        <v>5.72</v>
      </c>
      <c r="BX106">
        <v>3.55</v>
      </c>
      <c r="BY106">
        <v>3.89</v>
      </c>
      <c r="BZ106">
        <v>10.6</v>
      </c>
      <c r="CA106">
        <v>0.39</v>
      </c>
      <c r="CB106">
        <v>5.0199999999999996</v>
      </c>
      <c r="CC106">
        <v>7.07</v>
      </c>
      <c r="CD106">
        <v>5.0599999999999996</v>
      </c>
      <c r="CE106">
        <v>0.26</v>
      </c>
      <c r="CF106">
        <v>0.01</v>
      </c>
      <c r="CG106">
        <v>0.26</v>
      </c>
      <c r="CH106">
        <v>0.27</v>
      </c>
      <c r="CI106">
        <v>0.27</v>
      </c>
      <c r="CJ106">
        <v>0.2</v>
      </c>
      <c r="CK106">
        <v>3.33</v>
      </c>
      <c r="CL106">
        <v>-1.55</v>
      </c>
      <c r="CM106">
        <v>-2.74</v>
      </c>
      <c r="CN106">
        <v>9204</v>
      </c>
      <c r="CO106">
        <v>15497</v>
      </c>
      <c r="CP106" t="s">
        <v>2083</v>
      </c>
      <c r="CQ106">
        <v>197.24</v>
      </c>
      <c r="CR106">
        <v>24.8</v>
      </c>
      <c r="CS106">
        <v>4.04</v>
      </c>
      <c r="CT106">
        <v>-28.89</v>
      </c>
      <c r="CU106">
        <v>6.33</v>
      </c>
      <c r="CV106">
        <v>0</v>
      </c>
      <c r="CW106" t="s">
        <v>854</v>
      </c>
      <c r="CX106">
        <v>4.6399999999999997</v>
      </c>
      <c r="CY106">
        <v>2.1</v>
      </c>
      <c r="CZ106">
        <v>1.4</v>
      </c>
      <c r="DA106">
        <v>-0.65</v>
      </c>
      <c r="DB106">
        <v>56.01</v>
      </c>
      <c r="DC106" t="s">
        <v>2084</v>
      </c>
      <c r="DD106">
        <v>28.44</v>
      </c>
      <c r="DE106">
        <v>3.72</v>
      </c>
      <c r="DF106">
        <v>3.87</v>
      </c>
      <c r="DG106">
        <v>0.69</v>
      </c>
      <c r="DH106">
        <v>5889</v>
      </c>
      <c r="DI106">
        <v>688590</v>
      </c>
      <c r="DJ106" t="s">
        <v>119</v>
      </c>
      <c r="DK106" t="s">
        <v>119</v>
      </c>
      <c r="DL106" t="s">
        <v>119</v>
      </c>
    </row>
    <row r="107" spans="1:116">
      <c r="A107" t="str">
        <f>"688609"</f>
        <v>688609</v>
      </c>
      <c r="B107" t="s">
        <v>2085</v>
      </c>
      <c r="C107">
        <v>2.88</v>
      </c>
      <c r="D107">
        <v>10</v>
      </c>
      <c r="E107">
        <v>0.28000000000000003</v>
      </c>
      <c r="F107">
        <v>9.99</v>
      </c>
      <c r="G107">
        <v>10</v>
      </c>
      <c r="H107">
        <v>382314</v>
      </c>
      <c r="I107">
        <v>4121</v>
      </c>
      <c r="J107">
        <v>-0.09</v>
      </c>
      <c r="K107">
        <v>11.63</v>
      </c>
      <c r="L107">
        <v>9.8000000000000007</v>
      </c>
      <c r="M107">
        <v>10.18</v>
      </c>
      <c r="N107">
        <v>9.6999999999999993</v>
      </c>
      <c r="O107">
        <v>9.7200000000000006</v>
      </c>
      <c r="P107" t="s">
        <v>119</v>
      </c>
      <c r="Q107">
        <v>38090.11</v>
      </c>
      <c r="R107">
        <v>0.72</v>
      </c>
      <c r="S107" t="s">
        <v>2086</v>
      </c>
      <c r="T107" t="s">
        <v>146</v>
      </c>
      <c r="U107">
        <v>4.9400000000000004</v>
      </c>
      <c r="V107">
        <v>9.9600000000000009</v>
      </c>
      <c r="W107">
        <v>179827</v>
      </c>
      <c r="X107">
        <v>202487</v>
      </c>
      <c r="Y107">
        <v>0.89</v>
      </c>
      <c r="Z107">
        <v>303</v>
      </c>
      <c r="AA107">
        <v>291</v>
      </c>
      <c r="AB107" t="s">
        <v>119</v>
      </c>
      <c r="AC107">
        <v>313.38</v>
      </c>
      <c r="AD107">
        <v>0.1</v>
      </c>
      <c r="AE107" t="s">
        <v>119</v>
      </c>
      <c r="AF107" t="s">
        <v>119</v>
      </c>
      <c r="AG107">
        <v>3.29</v>
      </c>
      <c r="AH107" t="s">
        <v>2087</v>
      </c>
      <c r="AI107" t="s">
        <v>2088</v>
      </c>
      <c r="AJ107">
        <v>2.78</v>
      </c>
      <c r="AK107">
        <v>3247</v>
      </c>
      <c r="AL107">
        <v>118</v>
      </c>
      <c r="AM107">
        <v>3.5999999999999999E-3</v>
      </c>
      <c r="AN107">
        <v>1</v>
      </c>
      <c r="AO107">
        <v>-2.7</v>
      </c>
      <c r="AP107">
        <v>-5.39</v>
      </c>
      <c r="AQ107">
        <v>17.37</v>
      </c>
      <c r="AR107">
        <v>-9.18</v>
      </c>
      <c r="AS107">
        <v>52.67</v>
      </c>
      <c r="AT107">
        <v>1</v>
      </c>
      <c r="AU107">
        <v>11.63</v>
      </c>
      <c r="AV107" t="s">
        <v>2087</v>
      </c>
      <c r="AW107" t="s">
        <v>119</v>
      </c>
      <c r="AX107">
        <v>80.55</v>
      </c>
      <c r="AY107">
        <v>2.36</v>
      </c>
      <c r="AZ107" t="s">
        <v>207</v>
      </c>
      <c r="BA107">
        <v>2</v>
      </c>
      <c r="BB107">
        <v>1</v>
      </c>
      <c r="BC107">
        <v>10</v>
      </c>
      <c r="BD107">
        <v>0.82</v>
      </c>
      <c r="BE107">
        <v>4.7300000000000004</v>
      </c>
      <c r="BF107">
        <v>-0.21</v>
      </c>
      <c r="BG107">
        <v>2.4700000000000002</v>
      </c>
      <c r="BH107">
        <v>2.04</v>
      </c>
      <c r="BI107">
        <v>-1.77</v>
      </c>
      <c r="BJ107">
        <v>3.09</v>
      </c>
      <c r="BK107">
        <v>20230830</v>
      </c>
      <c r="BL107">
        <v>20210323</v>
      </c>
      <c r="BM107">
        <v>5</v>
      </c>
      <c r="BN107" t="s">
        <v>119</v>
      </c>
      <c r="BO107" t="s">
        <v>119</v>
      </c>
      <c r="BP107">
        <v>30.45</v>
      </c>
      <c r="BQ107">
        <v>11.6</v>
      </c>
      <c r="BR107">
        <v>-0.01</v>
      </c>
      <c r="BS107">
        <v>61.93</v>
      </c>
      <c r="BT107">
        <v>21.11</v>
      </c>
      <c r="BU107">
        <v>5.93</v>
      </c>
      <c r="BV107">
        <v>0.77</v>
      </c>
      <c r="BW107">
        <v>16.600000000000001</v>
      </c>
      <c r="BX107">
        <v>2.93</v>
      </c>
      <c r="BY107">
        <v>5.1100000000000003</v>
      </c>
      <c r="BZ107">
        <v>10.01</v>
      </c>
      <c r="CA107">
        <v>0.18</v>
      </c>
      <c r="CB107">
        <v>3.02</v>
      </c>
      <c r="CC107">
        <v>11.56</v>
      </c>
      <c r="CD107">
        <v>9.6199999999999992</v>
      </c>
      <c r="CE107">
        <v>-0.39</v>
      </c>
      <c r="CF107">
        <v>0.01</v>
      </c>
      <c r="CG107">
        <v>-0.4</v>
      </c>
      <c r="CH107">
        <v>-0.3</v>
      </c>
      <c r="CI107">
        <v>-0.28000000000000003</v>
      </c>
      <c r="CJ107">
        <v>-0.28999999999999998</v>
      </c>
      <c r="CK107">
        <v>3.94</v>
      </c>
      <c r="CL107">
        <v>-1.65</v>
      </c>
      <c r="CM107">
        <v>-0.04</v>
      </c>
      <c r="CN107">
        <v>17344</v>
      </c>
      <c r="CO107">
        <v>18957</v>
      </c>
      <c r="CP107" t="s">
        <v>2089</v>
      </c>
      <c r="CQ107">
        <v>-155.43</v>
      </c>
      <c r="CR107">
        <v>-15.13</v>
      </c>
      <c r="CS107">
        <v>4.3099999999999996</v>
      </c>
      <c r="CT107">
        <v>-30.35</v>
      </c>
      <c r="CU107">
        <v>4.32</v>
      </c>
      <c r="CV107">
        <v>0.39</v>
      </c>
      <c r="CW107" t="s">
        <v>435</v>
      </c>
      <c r="CX107">
        <v>2.3199999999999998</v>
      </c>
      <c r="CY107">
        <v>0.6</v>
      </c>
      <c r="CZ107">
        <v>0.79</v>
      </c>
      <c r="DA107">
        <v>-0.33</v>
      </c>
      <c r="DB107">
        <v>38.11</v>
      </c>
      <c r="DC107" t="s">
        <v>2090</v>
      </c>
      <c r="DD107">
        <v>16.809999999999999</v>
      </c>
      <c r="DE107">
        <v>-3.37</v>
      </c>
      <c r="DF107">
        <v>-2.64</v>
      </c>
      <c r="DG107">
        <v>0.77</v>
      </c>
      <c r="DH107">
        <v>1609</v>
      </c>
      <c r="DI107">
        <v>688609</v>
      </c>
      <c r="DJ107" t="s">
        <v>119</v>
      </c>
      <c r="DK107" t="s">
        <v>119</v>
      </c>
      <c r="DL107" t="s">
        <v>119</v>
      </c>
    </row>
    <row r="108" spans="1:116">
      <c r="A108" t="str">
        <f>"688787"</f>
        <v>688787</v>
      </c>
      <c r="B108" t="s">
        <v>2091</v>
      </c>
      <c r="C108">
        <v>-5.23</v>
      </c>
      <c r="D108">
        <v>87</v>
      </c>
      <c r="E108">
        <v>-4.8</v>
      </c>
      <c r="F108">
        <v>86.98</v>
      </c>
      <c r="G108">
        <v>87</v>
      </c>
      <c r="H108">
        <v>62931</v>
      </c>
      <c r="I108">
        <v>1372</v>
      </c>
      <c r="J108">
        <v>-0.39</v>
      </c>
      <c r="K108">
        <v>14.98</v>
      </c>
      <c r="L108">
        <v>90.2</v>
      </c>
      <c r="M108">
        <v>93.93</v>
      </c>
      <c r="N108">
        <v>87</v>
      </c>
      <c r="O108">
        <v>91.8</v>
      </c>
      <c r="P108" t="s">
        <v>119</v>
      </c>
      <c r="Q108">
        <v>56245.78</v>
      </c>
      <c r="R108">
        <v>1.67</v>
      </c>
      <c r="S108" t="s">
        <v>1554</v>
      </c>
      <c r="T108" t="s">
        <v>291</v>
      </c>
      <c r="U108">
        <v>7.55</v>
      </c>
      <c r="V108">
        <v>89.38</v>
      </c>
      <c r="W108">
        <v>35669</v>
      </c>
      <c r="X108">
        <v>27262</v>
      </c>
      <c r="Y108">
        <v>1.31</v>
      </c>
      <c r="Z108">
        <v>10</v>
      </c>
      <c r="AA108">
        <v>5</v>
      </c>
      <c r="AB108" t="s">
        <v>119</v>
      </c>
      <c r="AC108">
        <v>1507.32</v>
      </c>
      <c r="AD108">
        <v>0.51</v>
      </c>
      <c r="AE108" t="s">
        <v>119</v>
      </c>
      <c r="AF108" t="s">
        <v>119</v>
      </c>
      <c r="AG108">
        <v>0.42</v>
      </c>
      <c r="AH108" t="s">
        <v>695</v>
      </c>
      <c r="AI108" t="s">
        <v>2092</v>
      </c>
      <c r="AJ108">
        <v>-5.33</v>
      </c>
      <c r="AK108">
        <v>2910</v>
      </c>
      <c r="AL108">
        <v>22</v>
      </c>
      <c r="AM108">
        <v>5.1000000000000004E-3</v>
      </c>
      <c r="AN108">
        <v>-1</v>
      </c>
      <c r="AO108">
        <v>7.44</v>
      </c>
      <c r="AP108">
        <v>22.19</v>
      </c>
      <c r="AQ108">
        <v>6.55</v>
      </c>
      <c r="AR108">
        <v>-10.27</v>
      </c>
      <c r="AS108">
        <v>106.11</v>
      </c>
      <c r="AT108">
        <v>7</v>
      </c>
      <c r="AU108">
        <v>19.260000000000002</v>
      </c>
      <c r="AV108" t="s">
        <v>2093</v>
      </c>
      <c r="AW108" t="s">
        <v>119</v>
      </c>
      <c r="AX108">
        <v>188.02</v>
      </c>
      <c r="AY108">
        <v>2.13</v>
      </c>
      <c r="AZ108" t="s">
        <v>2094</v>
      </c>
      <c r="BA108">
        <v>9</v>
      </c>
      <c r="BB108">
        <v>13</v>
      </c>
      <c r="BC108">
        <v>1</v>
      </c>
      <c r="BD108">
        <v>-1.74</v>
      </c>
      <c r="BE108">
        <v>2.3199999999999998</v>
      </c>
      <c r="BF108">
        <v>-5.23</v>
      </c>
      <c r="BG108">
        <v>-2.64</v>
      </c>
      <c r="BH108">
        <v>-3.55</v>
      </c>
      <c r="BI108">
        <v>-7.38</v>
      </c>
      <c r="BJ108">
        <v>0</v>
      </c>
      <c r="BK108">
        <v>20230831</v>
      </c>
      <c r="BL108">
        <v>20210813</v>
      </c>
      <c r="BM108">
        <v>0.6</v>
      </c>
      <c r="BN108" t="s">
        <v>119</v>
      </c>
      <c r="BO108" t="s">
        <v>119</v>
      </c>
      <c r="BP108">
        <v>8.26</v>
      </c>
      <c r="BQ108">
        <v>7.98</v>
      </c>
      <c r="BR108" t="s">
        <v>119</v>
      </c>
      <c r="BS108">
        <v>3.41</v>
      </c>
      <c r="BT108">
        <v>5.47</v>
      </c>
      <c r="BU108">
        <v>2.67</v>
      </c>
      <c r="BV108">
        <v>0.03</v>
      </c>
      <c r="BW108">
        <v>0.28000000000000003</v>
      </c>
      <c r="BX108">
        <v>0.48</v>
      </c>
      <c r="BY108">
        <v>0.05</v>
      </c>
      <c r="BZ108">
        <v>0.92</v>
      </c>
      <c r="CA108">
        <v>0.08</v>
      </c>
      <c r="CB108">
        <v>5.1100000000000003</v>
      </c>
      <c r="CC108">
        <v>0.74</v>
      </c>
      <c r="CD108">
        <v>0.31</v>
      </c>
      <c r="CE108">
        <v>-0.25</v>
      </c>
      <c r="CF108">
        <v>0.05</v>
      </c>
      <c r="CG108">
        <v>-0.23</v>
      </c>
      <c r="CH108">
        <v>-0.17</v>
      </c>
      <c r="CI108">
        <v>-0.17</v>
      </c>
      <c r="CJ108">
        <v>-0.23</v>
      </c>
      <c r="CK108">
        <v>2.06</v>
      </c>
      <c r="CL108">
        <v>-0.24</v>
      </c>
      <c r="CM108">
        <v>-0.26</v>
      </c>
      <c r="CN108">
        <v>11128</v>
      </c>
      <c r="CO108">
        <v>2936</v>
      </c>
      <c r="CP108" t="s">
        <v>2095</v>
      </c>
      <c r="CQ108">
        <v>-188.76</v>
      </c>
      <c r="CR108">
        <v>-35.130000000000003</v>
      </c>
      <c r="CS108">
        <v>6.58</v>
      </c>
      <c r="CT108">
        <v>-219.84</v>
      </c>
      <c r="CU108">
        <v>70.48</v>
      </c>
      <c r="CV108">
        <v>0.47</v>
      </c>
      <c r="CW108" t="s">
        <v>2073</v>
      </c>
      <c r="CX108">
        <v>13.23</v>
      </c>
      <c r="CY108">
        <v>8.4700000000000006</v>
      </c>
      <c r="CZ108">
        <v>3.41</v>
      </c>
      <c r="DA108">
        <v>-0.4</v>
      </c>
      <c r="DB108">
        <v>96.59</v>
      </c>
      <c r="DC108" t="s">
        <v>2096</v>
      </c>
      <c r="DD108">
        <v>58.85</v>
      </c>
      <c r="DE108">
        <v>-33.96</v>
      </c>
      <c r="DF108">
        <v>-23.15</v>
      </c>
      <c r="DG108">
        <v>0.32</v>
      </c>
      <c r="DH108">
        <v>251</v>
      </c>
      <c r="DI108">
        <v>688787</v>
      </c>
      <c r="DJ108" t="s">
        <v>119</v>
      </c>
      <c r="DK108" t="s">
        <v>119</v>
      </c>
      <c r="DL108" t="s">
        <v>119</v>
      </c>
    </row>
    <row r="109" spans="1:116">
      <c r="A109" t="str">
        <f>"835305"</f>
        <v>835305</v>
      </c>
      <c r="B109" t="s">
        <v>2097</v>
      </c>
      <c r="C109">
        <v>0.22</v>
      </c>
      <c r="D109">
        <v>13.66</v>
      </c>
      <c r="E109">
        <v>0.03</v>
      </c>
      <c r="F109">
        <v>13.63</v>
      </c>
      <c r="G109">
        <v>13.66</v>
      </c>
      <c r="H109">
        <v>5611</v>
      </c>
      <c r="I109">
        <v>118</v>
      </c>
      <c r="J109">
        <v>0</v>
      </c>
      <c r="K109">
        <v>0.69</v>
      </c>
      <c r="L109">
        <v>13.69</v>
      </c>
      <c r="M109">
        <v>13.88</v>
      </c>
      <c r="N109">
        <v>13.59</v>
      </c>
      <c r="O109">
        <v>13.63</v>
      </c>
      <c r="P109" t="s">
        <v>119</v>
      </c>
      <c r="Q109">
        <v>769.24</v>
      </c>
      <c r="R109">
        <v>0.52</v>
      </c>
      <c r="S109" t="s">
        <v>1536</v>
      </c>
      <c r="T109" t="s">
        <v>154</v>
      </c>
      <c r="U109">
        <v>2.13</v>
      </c>
      <c r="V109">
        <v>13.71</v>
      </c>
      <c r="W109">
        <v>4087</v>
      </c>
      <c r="X109">
        <v>1524</v>
      </c>
      <c r="Y109">
        <v>2.68</v>
      </c>
      <c r="Z109">
        <v>20</v>
      </c>
      <c r="AA109">
        <v>69</v>
      </c>
      <c r="AB109" t="s">
        <v>119</v>
      </c>
      <c r="AC109">
        <v>0.94</v>
      </c>
      <c r="AD109">
        <v>0</v>
      </c>
      <c r="AE109" t="s">
        <v>119</v>
      </c>
      <c r="AF109" t="s">
        <v>119</v>
      </c>
      <c r="AG109">
        <v>0.81</v>
      </c>
      <c r="AH109" t="s">
        <v>2098</v>
      </c>
      <c r="AI109" t="s">
        <v>832</v>
      </c>
      <c r="AJ109">
        <v>0.12</v>
      </c>
      <c r="AK109">
        <v>312</v>
      </c>
      <c r="AL109">
        <v>18</v>
      </c>
      <c r="AM109">
        <v>2.2000000000000001E-3</v>
      </c>
      <c r="AN109">
        <v>1</v>
      </c>
      <c r="AO109">
        <v>-1.45</v>
      </c>
      <c r="AP109">
        <v>-0.01</v>
      </c>
      <c r="AQ109">
        <v>-8.93</v>
      </c>
      <c r="AR109">
        <v>-28.52</v>
      </c>
      <c r="AS109">
        <v>33.270000000000003</v>
      </c>
      <c r="AT109">
        <v>2</v>
      </c>
      <c r="AU109">
        <v>1.1200000000000001</v>
      </c>
      <c r="AV109" t="s">
        <v>2099</v>
      </c>
      <c r="AW109" t="s">
        <v>119</v>
      </c>
      <c r="AX109" t="s">
        <v>119</v>
      </c>
      <c r="AY109">
        <v>2.2799999999999998</v>
      </c>
      <c r="AZ109" t="s">
        <v>207</v>
      </c>
      <c r="BA109">
        <v>13</v>
      </c>
      <c r="BB109">
        <v>4</v>
      </c>
      <c r="BC109">
        <v>2</v>
      </c>
      <c r="BD109">
        <v>0.44</v>
      </c>
      <c r="BE109">
        <v>1.83</v>
      </c>
      <c r="BF109">
        <v>-0.28999999999999998</v>
      </c>
      <c r="BG109">
        <v>0.59</v>
      </c>
      <c r="BH109">
        <v>-0.22</v>
      </c>
      <c r="BI109">
        <v>-1.59</v>
      </c>
      <c r="BJ109">
        <v>0.52</v>
      </c>
      <c r="BK109">
        <v>20230829</v>
      </c>
      <c r="BL109">
        <v>20210826</v>
      </c>
      <c r="BM109">
        <v>1.32</v>
      </c>
      <c r="BN109" t="s">
        <v>119</v>
      </c>
      <c r="BO109" t="s">
        <v>119</v>
      </c>
      <c r="BP109">
        <v>11.97</v>
      </c>
      <c r="BQ109">
        <v>8.49</v>
      </c>
      <c r="BR109" t="s">
        <v>119</v>
      </c>
      <c r="BS109">
        <v>29.06</v>
      </c>
      <c r="BT109">
        <v>10.58</v>
      </c>
      <c r="BU109">
        <v>0.7</v>
      </c>
      <c r="BV109">
        <v>0.33</v>
      </c>
      <c r="BW109">
        <v>3.31</v>
      </c>
      <c r="BX109">
        <v>3.25</v>
      </c>
      <c r="BY109">
        <v>2.19</v>
      </c>
      <c r="BZ109">
        <v>4.4000000000000004</v>
      </c>
      <c r="CA109">
        <v>0.03</v>
      </c>
      <c r="CB109">
        <v>4</v>
      </c>
      <c r="CC109">
        <v>1.0900000000000001</v>
      </c>
      <c r="CD109">
        <v>0.83</v>
      </c>
      <c r="CE109">
        <v>-0.26</v>
      </c>
      <c r="CF109">
        <v>0</v>
      </c>
      <c r="CG109">
        <v>-0.26</v>
      </c>
      <c r="CH109">
        <v>-0.17</v>
      </c>
      <c r="CI109">
        <v>-0.17</v>
      </c>
      <c r="CJ109">
        <v>-0.2</v>
      </c>
      <c r="CK109">
        <v>2.82</v>
      </c>
      <c r="CL109">
        <v>-0.5</v>
      </c>
      <c r="CM109">
        <v>-1.76</v>
      </c>
      <c r="CN109">
        <v>12043</v>
      </c>
      <c r="CO109">
        <v>4152</v>
      </c>
      <c r="CP109" t="s">
        <v>2100</v>
      </c>
      <c r="CQ109">
        <v>-196.71</v>
      </c>
      <c r="CR109">
        <v>-30.56</v>
      </c>
      <c r="CS109">
        <v>2.13</v>
      </c>
      <c r="CT109">
        <v>-36.24</v>
      </c>
      <c r="CU109">
        <v>16.55</v>
      </c>
      <c r="CV109">
        <v>0</v>
      </c>
      <c r="CW109" t="s">
        <v>2101</v>
      </c>
      <c r="CX109">
        <v>6.41</v>
      </c>
      <c r="CY109">
        <v>3.02</v>
      </c>
      <c r="CZ109">
        <v>2.13</v>
      </c>
      <c r="DA109">
        <v>-0.38</v>
      </c>
      <c r="DB109">
        <v>70.94</v>
      </c>
      <c r="DC109" t="s">
        <v>2102</v>
      </c>
      <c r="DD109">
        <v>24.31</v>
      </c>
      <c r="DE109">
        <v>-23.66</v>
      </c>
      <c r="DF109">
        <v>-15.22</v>
      </c>
      <c r="DG109">
        <v>0.35</v>
      </c>
      <c r="DH109">
        <v>158</v>
      </c>
      <c r="DI109">
        <v>835305</v>
      </c>
      <c r="DJ109" t="s">
        <v>119</v>
      </c>
      <c r="DK109" t="s">
        <v>119</v>
      </c>
      <c r="DL109" t="s">
        <v>119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氢能源</vt:lpstr>
      <vt:lpstr>Chatgpt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2023-09-28T12:46:01Z</dcterms:created>
  <dcterms:modified xsi:type="dcterms:W3CDTF">2023-09-28T12:46:20Z</dcterms:modified>
</cp:coreProperties>
</file>