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8195" windowHeight="6885" firstSheet="9" activeTab="12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custom" sheetId="13" r:id="rId11"/>
    <sheet name="formula-notsupported" sheetId="11" r:id="rId12"/>
    <sheet name="formula-lookup" sheetId="16" r:id="rId13"/>
  </sheets>
  <definedNames>
    <definedName name="_xlnm._FilterDatabase" localSheetId="6" hidden="1">'formula-datetime'!$A$10:$C$61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'formula-info'!$A$8:$C$49</definedName>
    <definedName name="_xlnm._FilterDatabase" localSheetId="3" hidden="1">'formula-logical'!$A$8:$C$19</definedName>
    <definedName name="_xlnm._FilterDatabase" localSheetId="12" hidden="1">'formula-lookup'!$A$11:$C$51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45621"/>
</workbook>
</file>

<file path=xl/calcChain.xml><?xml version="1.0" encoding="utf-8"?>
<calcChain xmlns="http://schemas.openxmlformats.org/spreadsheetml/2006/main">
  <c r="B45" i="16" l="1"/>
  <c r="B20" i="16"/>
  <c r="B5" i="16"/>
  <c r="B56" i="16"/>
  <c r="B48" i="16"/>
  <c r="D48" i="16" s="1"/>
  <c r="D45" i="16"/>
  <c r="B42" i="16"/>
  <c r="D42" i="16" s="1"/>
  <c r="B36" i="16"/>
  <c r="D36" i="16" s="1"/>
  <c r="B29" i="16"/>
  <c r="D29" i="16" s="1"/>
  <c r="B22" i="16"/>
  <c r="D22" i="16" s="1"/>
  <c r="D20" i="16"/>
  <c r="B14" i="16"/>
  <c r="D14" i="16" s="1"/>
  <c r="B12" i="16"/>
  <c r="D12" i="16" s="1"/>
  <c r="B10" i="16"/>
  <c r="D10" i="16" s="1"/>
  <c r="B7" i="16"/>
  <c r="D7" i="16" s="1"/>
  <c r="B3" i="16"/>
  <c r="D3" i="16" s="1"/>
  <c r="D56" i="16"/>
  <c r="D112" i="8"/>
  <c r="B112" i="8"/>
  <c r="D28" i="7"/>
  <c r="B26" i="7"/>
  <c r="D26" i="7" s="1"/>
  <c r="B32" i="7"/>
  <c r="B31" i="7"/>
  <c r="B29" i="7"/>
  <c r="D29" i="7" s="1"/>
  <c r="B28" i="7"/>
  <c r="D20" i="7"/>
  <c r="D21" i="7"/>
  <c r="D22" i="7"/>
  <c r="D23" i="7"/>
  <c r="D24" i="7"/>
  <c r="D48" i="7"/>
  <c r="D49" i="7"/>
  <c r="D51" i="7"/>
  <c r="D53" i="7"/>
  <c r="D57" i="7"/>
  <c r="D58" i="7"/>
  <c r="D72" i="5"/>
  <c r="B72" i="5"/>
  <c r="B99" i="8"/>
  <c r="D99" i="8" s="1"/>
  <c r="D100" i="8"/>
  <c r="B100" i="8"/>
  <c r="B7" i="11"/>
  <c r="B2" i="11"/>
  <c r="B25" i="7"/>
  <c r="D25" i="7" s="1"/>
  <c r="B21" i="7"/>
  <c r="B55" i="7"/>
  <c r="D55" i="7" s="1"/>
  <c r="B24" i="7"/>
  <c r="B20" i="7"/>
  <c r="B58" i="7"/>
  <c r="B27" i="7"/>
  <c r="B23" i="7"/>
  <c r="B22" i="7"/>
  <c r="B57" i="7"/>
  <c r="B56" i="7"/>
  <c r="D56" i="7" s="1"/>
  <c r="D46" i="7"/>
  <c r="B54" i="7"/>
  <c r="D54" i="7" s="1"/>
  <c r="B53" i="7"/>
  <c r="B52" i="7"/>
  <c r="D52" i="7" s="1"/>
  <c r="B51" i="7"/>
  <c r="B49" i="7"/>
  <c r="B48" i="7"/>
  <c r="B47" i="7"/>
  <c r="D47" i="7" s="1"/>
  <c r="B46" i="7"/>
  <c r="B15" i="7"/>
  <c r="D15" i="7" s="1"/>
  <c r="B13" i="7"/>
  <c r="D13" i="7" s="1"/>
  <c r="B36" i="7"/>
  <c r="D36" i="7" s="1"/>
  <c r="B27" i="11"/>
  <c r="B24" i="11"/>
  <c r="B20" i="11"/>
  <c r="B19" i="11"/>
  <c r="B18" i="11"/>
  <c r="B17" i="11"/>
  <c r="B16" i="11"/>
  <c r="B15" i="11"/>
  <c r="B14" i="11"/>
  <c r="B12" i="11"/>
  <c r="B11" i="11"/>
  <c r="B9" i="11"/>
  <c r="B9" i="14"/>
  <c r="D9" i="14" s="1"/>
  <c r="B7" i="14"/>
  <c r="D7" i="14" s="1"/>
  <c r="B5" i="14"/>
  <c r="D5" i="14" s="1"/>
  <c r="B3" i="14"/>
  <c r="D3" i="14" s="1"/>
  <c r="B162" i="9"/>
  <c r="B31" i="6"/>
  <c r="D31" i="6" s="1"/>
  <c r="B27" i="2"/>
  <c r="D27" i="2" s="1"/>
  <c r="D73" i="2"/>
  <c r="B3" i="11"/>
  <c r="B30" i="11"/>
  <c r="B26" i="16"/>
  <c r="B3" i="13"/>
  <c r="B6" i="13"/>
  <c r="B13" i="6"/>
  <c r="D26" i="16" l="1"/>
  <c r="D61" i="16" s="1"/>
  <c r="B12" i="6"/>
  <c r="D12" i="6" s="1"/>
  <c r="D6" i="13"/>
  <c r="D3" i="13"/>
  <c r="B73" i="8"/>
  <c r="B145" i="2"/>
  <c r="D145" i="2" s="1"/>
  <c r="B77" i="10"/>
  <c r="D77" i="10" s="1"/>
  <c r="B75" i="10"/>
  <c r="D75" i="10" s="1"/>
  <c r="B73" i="10"/>
  <c r="D73" i="10" s="1"/>
  <c r="B71" i="10"/>
  <c r="D71" i="10" s="1"/>
  <c r="B69" i="10"/>
  <c r="D69" i="10" s="1"/>
  <c r="B67" i="10"/>
  <c r="D67" i="10" s="1"/>
  <c r="B65" i="10"/>
  <c r="D65" i="10" s="1"/>
  <c r="B63" i="10"/>
  <c r="D63" i="10" s="1"/>
  <c r="B61" i="10"/>
  <c r="D61" i="10" s="1"/>
  <c r="B59" i="10"/>
  <c r="D59" i="10" s="1"/>
  <c r="B57" i="10"/>
  <c r="D57" i="10" s="1"/>
  <c r="B55" i="10"/>
  <c r="D55" i="10" s="1"/>
  <c r="B53" i="10"/>
  <c r="D53" i="10" s="1"/>
  <c r="B51" i="10"/>
  <c r="D51" i="10" s="1"/>
  <c r="B49" i="10"/>
  <c r="D49" i="10" s="1"/>
  <c r="B47" i="10"/>
  <c r="D47" i="10" s="1"/>
  <c r="B45" i="10"/>
  <c r="D45" i="10" s="1"/>
  <c r="B43" i="10"/>
  <c r="D43" i="10" s="1"/>
  <c r="B41" i="10"/>
  <c r="D41" i="10" s="1"/>
  <c r="B39" i="10"/>
  <c r="D39" i="10" s="1"/>
  <c r="B37" i="10"/>
  <c r="D37" i="10" s="1"/>
  <c r="B35" i="10"/>
  <c r="D35" i="10" s="1"/>
  <c r="B33" i="10"/>
  <c r="D33" i="10" s="1"/>
  <c r="B31" i="10"/>
  <c r="D31" i="10" s="1"/>
  <c r="B29" i="10"/>
  <c r="D29" i="10" s="1"/>
  <c r="B27" i="10"/>
  <c r="D27" i="10" s="1"/>
  <c r="B25" i="10"/>
  <c r="D25" i="10" s="1"/>
  <c r="B23" i="10"/>
  <c r="D23" i="10" s="1"/>
  <c r="B21" i="10"/>
  <c r="D21" i="10" s="1"/>
  <c r="B19" i="10"/>
  <c r="D19" i="10" s="1"/>
  <c r="B17" i="10"/>
  <c r="D17" i="10" s="1"/>
  <c r="B15" i="10"/>
  <c r="D15" i="10" s="1"/>
  <c r="B13" i="10"/>
  <c r="D13" i="10" s="1"/>
  <c r="B11" i="10"/>
  <c r="D11" i="10" s="1"/>
  <c r="B9" i="10"/>
  <c r="D9" i="10" s="1"/>
  <c r="B7" i="10"/>
  <c r="D7" i="10" s="1"/>
  <c r="B5" i="10"/>
  <c r="D5" i="10" s="1"/>
  <c r="B3" i="10"/>
  <c r="D3" i="10" s="1"/>
  <c r="B199" i="9"/>
  <c r="B197" i="9"/>
  <c r="D197" i="9" s="1"/>
  <c r="B195" i="9"/>
  <c r="B193" i="9"/>
  <c r="D193" i="9" s="1"/>
  <c r="B191" i="9"/>
  <c r="B189" i="9"/>
  <c r="D189" i="9" s="1"/>
  <c r="B186" i="9"/>
  <c r="B183" i="9"/>
  <c r="B179" i="9"/>
  <c r="B177" i="9"/>
  <c r="D177" i="9" s="1"/>
  <c r="B175" i="9"/>
  <c r="D175" i="9" s="1"/>
  <c r="B172" i="9"/>
  <c r="B170" i="9"/>
  <c r="B168" i="9"/>
  <c r="B166" i="9"/>
  <c r="B164" i="9"/>
  <c r="D164" i="9" s="1"/>
  <c r="B159" i="9"/>
  <c r="D159" i="9" s="1"/>
  <c r="B156" i="9"/>
  <c r="D156" i="9" s="1"/>
  <c r="B154" i="9"/>
  <c r="D154" i="9" s="1"/>
  <c r="B151" i="9"/>
  <c r="B149" i="9"/>
  <c r="D149" i="9" s="1"/>
  <c r="B147" i="9"/>
  <c r="B144" i="9"/>
  <c r="B142" i="9"/>
  <c r="D142" i="9" s="1"/>
  <c r="B140" i="9"/>
  <c r="B138" i="9"/>
  <c r="B136" i="9"/>
  <c r="B133" i="9"/>
  <c r="B131" i="9"/>
  <c r="B129" i="9"/>
  <c r="B127" i="9"/>
  <c r="B125" i="9"/>
  <c r="D125" i="9" s="1"/>
  <c r="B123" i="9"/>
  <c r="B121" i="9"/>
  <c r="D121" i="9" s="1"/>
  <c r="B118" i="9"/>
  <c r="D118" i="9" s="1"/>
  <c r="B116" i="9"/>
  <c r="D116" i="9" s="1"/>
  <c r="B114" i="9"/>
  <c r="D114" i="9" s="1"/>
  <c r="B112" i="9"/>
  <c r="D112" i="9" s="1"/>
  <c r="B110" i="9"/>
  <c r="D110" i="9" s="1"/>
  <c r="B108" i="9"/>
  <c r="B106" i="9"/>
  <c r="B103" i="9"/>
  <c r="B100" i="9"/>
  <c r="D100" i="9" s="1"/>
  <c r="B97" i="9"/>
  <c r="B94" i="9"/>
  <c r="B92" i="9"/>
  <c r="D92" i="9" s="1"/>
  <c r="B89" i="9"/>
  <c r="D89" i="9" s="1"/>
  <c r="B85" i="9"/>
  <c r="B82" i="9"/>
  <c r="D82" i="9" s="1"/>
  <c r="B80" i="9"/>
  <c r="D80" i="9" s="1"/>
  <c r="B78" i="9"/>
  <c r="D78" i="9" s="1"/>
  <c r="B76" i="9"/>
  <c r="D76" i="9" s="1"/>
  <c r="B73" i="9"/>
  <c r="B70" i="9"/>
  <c r="B67" i="9"/>
  <c r="B65" i="9"/>
  <c r="B63" i="9"/>
  <c r="B61" i="9"/>
  <c r="D61" i="9" s="1"/>
  <c r="B59" i="9"/>
  <c r="D59" i="9" s="1"/>
  <c r="B57" i="9"/>
  <c r="D57" i="9" s="1"/>
  <c r="B55" i="9"/>
  <c r="D55" i="9" s="1"/>
  <c r="B53" i="9"/>
  <c r="B50" i="9"/>
  <c r="B47" i="9"/>
  <c r="D47" i="9" s="1"/>
  <c r="B45" i="9"/>
  <c r="D45" i="9" s="1"/>
  <c r="B43" i="9"/>
  <c r="D43" i="9" s="1"/>
  <c r="B41" i="9"/>
  <c r="D41" i="9" s="1"/>
  <c r="B37" i="9"/>
  <c r="B35" i="9"/>
  <c r="B27" i="9"/>
  <c r="B25" i="9"/>
  <c r="D25" i="9" s="1"/>
  <c r="B23" i="9"/>
  <c r="D23" i="9" s="1"/>
  <c r="B21" i="9"/>
  <c r="D21" i="9" s="1"/>
  <c r="B19" i="9"/>
  <c r="B17" i="9"/>
  <c r="B14" i="9"/>
  <c r="B11" i="9"/>
  <c r="B8" i="9"/>
  <c r="D8" i="9" s="1"/>
  <c r="B6" i="9"/>
  <c r="D6" i="9" s="1"/>
  <c r="B3" i="9"/>
  <c r="D3" i="9" s="1"/>
  <c r="B127" i="8"/>
  <c r="D127" i="8" s="1"/>
  <c r="B125" i="8"/>
  <c r="D125" i="8" s="1"/>
  <c r="B123" i="8"/>
  <c r="D123" i="8" s="1"/>
  <c r="B119" i="8"/>
  <c r="D119" i="8" s="1"/>
  <c r="B117" i="8"/>
  <c r="B115" i="8"/>
  <c r="D115" i="8" s="1"/>
  <c r="B110" i="8"/>
  <c r="D110" i="8" s="1"/>
  <c r="B108" i="8"/>
  <c r="D108" i="8" s="1"/>
  <c r="B106" i="8"/>
  <c r="D106" i="8" s="1"/>
  <c r="B104" i="8"/>
  <c r="D104" i="8" s="1"/>
  <c r="B102" i="8"/>
  <c r="D102" i="8" s="1"/>
  <c r="B97" i="8"/>
  <c r="D97" i="8" s="1"/>
  <c r="B95" i="8"/>
  <c r="D95" i="8" s="1"/>
  <c r="B93" i="8"/>
  <c r="D93" i="8" s="1"/>
  <c r="B91" i="8"/>
  <c r="D91" i="8" s="1"/>
  <c r="B89" i="8"/>
  <c r="D89" i="8" s="1"/>
  <c r="B87" i="8"/>
  <c r="D87" i="8" s="1"/>
  <c r="B84" i="8"/>
  <c r="D84" i="8" s="1"/>
  <c r="B81" i="8"/>
  <c r="D81" i="8" s="1"/>
  <c r="B78" i="8"/>
  <c r="B70" i="8"/>
  <c r="B67" i="8"/>
  <c r="D67" i="8" s="1"/>
  <c r="B64" i="8"/>
  <c r="D64" i="8" s="1"/>
  <c r="B62" i="8"/>
  <c r="D62" i="8" s="1"/>
  <c r="B59" i="8"/>
  <c r="D59" i="8" s="1"/>
  <c r="B57" i="8"/>
  <c r="D57" i="8" s="1"/>
  <c r="B54" i="8"/>
  <c r="D54" i="8" s="1"/>
  <c r="B51" i="8"/>
  <c r="D51" i="8" s="1"/>
  <c r="B49" i="8"/>
  <c r="D49" i="8" s="1"/>
  <c r="B47" i="8"/>
  <c r="D47" i="8" s="1"/>
  <c r="B45" i="8"/>
  <c r="D45" i="8" s="1"/>
  <c r="B42" i="8"/>
  <c r="D42" i="8" s="1"/>
  <c r="B39" i="8"/>
  <c r="D39" i="8" s="1"/>
  <c r="B36" i="8"/>
  <c r="D36" i="8" s="1"/>
  <c r="B33" i="8"/>
  <c r="D33" i="8" s="1"/>
  <c r="B30" i="8"/>
  <c r="D30" i="8" s="1"/>
  <c r="B27" i="8"/>
  <c r="D27" i="8" s="1"/>
  <c r="B24" i="8"/>
  <c r="D24" i="8" s="1"/>
  <c r="B21" i="8"/>
  <c r="D21" i="8" s="1"/>
  <c r="B18" i="8"/>
  <c r="D18" i="8" s="1"/>
  <c r="B15" i="8"/>
  <c r="D15" i="8" s="1"/>
  <c r="B12" i="8"/>
  <c r="D12" i="8" s="1"/>
  <c r="B9" i="8"/>
  <c r="D9" i="8" s="1"/>
  <c r="B6" i="8"/>
  <c r="D6" i="8" s="1"/>
  <c r="B3" i="8"/>
  <c r="D3" i="8" s="1"/>
  <c r="B63" i="7"/>
  <c r="D63" i="7" s="1"/>
  <c r="B19" i="7"/>
  <c r="D19" i="7" s="1"/>
  <c r="B50" i="7"/>
  <c r="D50" i="7" s="1"/>
  <c r="B73" i="5"/>
  <c r="B7" i="5"/>
  <c r="B6" i="5" s="1"/>
  <c r="D6" i="5" s="1"/>
  <c r="B4" i="5"/>
  <c r="D4" i="5" s="1"/>
  <c r="B61" i="7"/>
  <c r="D61" i="7" s="1"/>
  <c r="B44" i="7"/>
  <c r="D44" i="7" s="1"/>
  <c r="B42" i="7"/>
  <c r="B40" i="7"/>
  <c r="B38" i="7"/>
  <c r="D38" i="7" s="1"/>
  <c r="B34" i="7"/>
  <c r="B17" i="7"/>
  <c r="D17" i="7" s="1"/>
  <c r="B10" i="7"/>
  <c r="D10" i="7" s="1"/>
  <c r="B8" i="7"/>
  <c r="D8" i="7" s="1"/>
  <c r="B6" i="7"/>
  <c r="D6" i="7" s="1"/>
  <c r="B3" i="7"/>
  <c r="D3" i="7" s="1"/>
  <c r="B43" i="6"/>
  <c r="D43" i="6" s="1"/>
  <c r="B41" i="6"/>
  <c r="B38" i="6"/>
  <c r="D38" i="6" s="1"/>
  <c r="B35" i="6"/>
  <c r="D35" i="6" s="1"/>
  <c r="B33" i="6"/>
  <c r="D33" i="6" s="1"/>
  <c r="B29" i="6"/>
  <c r="D29" i="6" s="1"/>
  <c r="B26" i="6"/>
  <c r="D26" i="6" s="1"/>
  <c r="B23" i="6"/>
  <c r="D23" i="6" s="1"/>
  <c r="B21" i="6"/>
  <c r="D21" i="6" s="1"/>
  <c r="B18" i="6"/>
  <c r="D18" i="6" s="1"/>
  <c r="B15" i="6"/>
  <c r="D15" i="6" s="1"/>
  <c r="B10" i="6"/>
  <c r="D10" i="6" s="1"/>
  <c r="B8" i="6"/>
  <c r="D8" i="6" s="1"/>
  <c r="B6" i="6"/>
  <c r="B3" i="6"/>
  <c r="D3" i="6" s="1"/>
  <c r="B69" i="5"/>
  <c r="D69" i="5" s="1"/>
  <c r="B67" i="5"/>
  <c r="D67" i="5" s="1"/>
  <c r="B64" i="5"/>
  <c r="D64" i="5" s="1"/>
  <c r="B61" i="5"/>
  <c r="D61" i="5" s="1"/>
  <c r="B58" i="5"/>
  <c r="D58" i="5" s="1"/>
  <c r="B56" i="5"/>
  <c r="B54" i="5"/>
  <c r="D54" i="5" s="1"/>
  <c r="B52" i="5"/>
  <c r="B50" i="5"/>
  <c r="D50" i="5" s="1"/>
  <c r="B48" i="5"/>
  <c r="D48" i="5" s="1"/>
  <c r="B46" i="5"/>
  <c r="B44" i="5"/>
  <c r="D44" i="5" s="1"/>
  <c r="B41" i="5"/>
  <c r="D41" i="5" s="1"/>
  <c r="B39" i="5"/>
  <c r="B37" i="5"/>
  <c r="D37" i="5" s="1"/>
  <c r="B34" i="5"/>
  <c r="D34" i="5" s="1"/>
  <c r="B32" i="5"/>
  <c r="B30" i="5"/>
  <c r="D30" i="5" s="1"/>
  <c r="B26" i="5"/>
  <c r="D26" i="5" s="1"/>
  <c r="B28" i="5"/>
  <c r="B23" i="5"/>
  <c r="D23" i="5" s="1"/>
  <c r="B21" i="5"/>
  <c r="B19" i="5"/>
  <c r="D19" i="5" s="1"/>
  <c r="B15" i="5"/>
  <c r="D15" i="5" s="1"/>
  <c r="B13" i="5"/>
  <c r="D13" i="5" s="1"/>
  <c r="B11" i="5"/>
  <c r="D11" i="5" s="1"/>
  <c r="B9" i="5"/>
  <c r="D9" i="5" s="1"/>
  <c r="B18" i="4"/>
  <c r="D18" i="4" s="1"/>
  <c r="B16" i="4"/>
  <c r="D16" i="4" s="1"/>
  <c r="B14" i="4"/>
  <c r="D14" i="4" s="1"/>
  <c r="B11" i="4"/>
  <c r="D11" i="4" s="1"/>
  <c r="B8" i="4"/>
  <c r="D8" i="4" s="1"/>
  <c r="B6" i="4"/>
  <c r="D6" i="4" s="1"/>
  <c r="B4" i="4"/>
  <c r="D4" i="4" s="1"/>
  <c r="B184" i="2"/>
  <c r="D184" i="2" s="1"/>
  <c r="B182" i="2"/>
  <c r="D182" i="2" s="1"/>
  <c r="B180" i="2"/>
  <c r="D180" i="2" s="1"/>
  <c r="B171" i="2"/>
  <c r="D171" i="2" s="1"/>
  <c r="B162" i="2"/>
  <c r="D162" i="2" s="1"/>
  <c r="B153" i="2"/>
  <c r="D153" i="2" s="1"/>
  <c r="B150" i="2"/>
  <c r="D150" i="2" s="1"/>
  <c r="B135" i="2"/>
  <c r="D135" i="2" s="1"/>
  <c r="B129" i="2"/>
  <c r="D129" i="2" s="1"/>
  <c r="B127" i="2"/>
  <c r="D127" i="2" s="1"/>
  <c r="B121" i="2"/>
  <c r="D121" i="2" s="1"/>
  <c r="B119" i="2"/>
  <c r="D119" i="2" s="1"/>
  <c r="B117" i="2"/>
  <c r="D117" i="2" s="1"/>
  <c r="B115" i="2"/>
  <c r="D115" i="2" s="1"/>
  <c r="B113" i="2"/>
  <c r="D113" i="2" s="1"/>
  <c r="B111" i="2"/>
  <c r="D111" i="2" s="1"/>
  <c r="B105" i="2"/>
  <c r="B107" i="2"/>
  <c r="B108" i="2"/>
  <c r="B109" i="2"/>
  <c r="B102" i="2"/>
  <c r="D102" i="2" s="1"/>
  <c r="B100" i="2"/>
  <c r="D100" i="2" s="1"/>
  <c r="B98" i="2"/>
  <c r="D98" i="2" s="1"/>
  <c r="B96" i="2"/>
  <c r="D96" i="2" s="1"/>
  <c r="B94" i="2"/>
  <c r="B92" i="2"/>
  <c r="B90" i="2"/>
  <c r="D90" i="2" s="1"/>
  <c r="B88" i="2"/>
  <c r="D88" i="2" s="1"/>
  <c r="B83" i="2"/>
  <c r="D83" i="2" s="1"/>
  <c r="B81" i="2"/>
  <c r="D81" i="2" s="1"/>
  <c r="B79" i="2"/>
  <c r="D79" i="2" s="1"/>
  <c r="B77" i="2"/>
  <c r="D77" i="2" s="1"/>
  <c r="B75" i="2"/>
  <c r="D75" i="2" s="1"/>
  <c r="B73" i="2"/>
  <c r="B71" i="2"/>
  <c r="D71" i="2" s="1"/>
  <c r="B63" i="2"/>
  <c r="D63" i="2" s="1"/>
  <c r="B59" i="2"/>
  <c r="D59" i="2" s="1"/>
  <c r="B53" i="2"/>
  <c r="D53" i="2" s="1"/>
  <c r="B51" i="2"/>
  <c r="D51" i="2" s="1"/>
  <c r="B49" i="2"/>
  <c r="D49" i="2" s="1"/>
  <c r="B47" i="2"/>
  <c r="D47" i="2" s="1"/>
  <c r="B45" i="2"/>
  <c r="D45" i="2" s="1"/>
  <c r="B43" i="2"/>
  <c r="D43" i="2" s="1"/>
  <c r="B41" i="2"/>
  <c r="D41" i="2" s="1"/>
  <c r="B39" i="2"/>
  <c r="D39" i="2" s="1"/>
  <c r="B37" i="2"/>
  <c r="D37" i="2" s="1"/>
  <c r="B33" i="2"/>
  <c r="D33" i="2" s="1"/>
  <c r="B35" i="2"/>
  <c r="D35" i="2" s="1"/>
  <c r="B31" i="2"/>
  <c r="D31" i="2" s="1"/>
  <c r="B29" i="2"/>
  <c r="D29" i="2" s="1"/>
  <c r="B25" i="2"/>
  <c r="D25" i="2" s="1"/>
  <c r="B23" i="2"/>
  <c r="D23" i="2" s="1"/>
  <c r="B21" i="2"/>
  <c r="D21" i="2" s="1"/>
  <c r="B19" i="2"/>
  <c r="D19" i="2" s="1"/>
  <c r="B17" i="2"/>
  <c r="D17" i="2" s="1"/>
  <c r="B15" i="2"/>
  <c r="D15" i="2" s="1"/>
  <c r="B13" i="2"/>
  <c r="D13" i="2" s="1"/>
  <c r="B11" i="2"/>
  <c r="D11" i="2" s="1"/>
  <c r="B9" i="2"/>
  <c r="D9" i="2" s="1"/>
  <c r="B7" i="2"/>
  <c r="D7" i="2" s="1"/>
  <c r="B4" i="2"/>
  <c r="D4" i="2" s="1"/>
  <c r="B104" i="2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<sst xmlns="http://schemas.openxmlformats.org/spreadsheetml/2006/main" count="599" uniqueCount="457">
  <si>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</si>
  <si>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</si>
  <si>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</si>
  <si>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</si>
  <si>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</si>
  <si>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</si>
  <si>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</si>
  <si>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</si>
  <si>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</si>
  <si>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</si>
  <si>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</si>
  <si>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</si>
  <si>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</si>
  <si>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</si>
  <si>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</si>
  <si>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</si>
  <si>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</si>
  <si>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</si>
  <si>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</si>
  <si>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</si>
  <si>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</si>
  <si>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</si>
  <si>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</si>
  <si>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</si>
  <si>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</si>
  <si>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</si>
  <si>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</si>
  <si>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</si>
  <si>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</si>
  <si>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</si>
  <si>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</si>
  <si>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</si>
  <si>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</si>
  <si>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</si>
  <si>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</si>
  <si>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</si>
  <si>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</si>
  <si>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</si>
  <si>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</si>
  <si>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</si>
  <si>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</si>
  <si>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</si>
  <si>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</si>
  <si>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</si>
  <si>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</si>
  <si>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</si>
  <si>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</si>
  <si>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</si>
  <si>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</si>
  <si>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</si>
  <si>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</si>
  <si>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</si>
  <si>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</si>
  <si>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</si>
  <si>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</si>
  <si>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</si>
  <si>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</si>
  <si>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</si>
  <si>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</si>
  <si>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</si>
  <si>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</si>
  <si>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</si>
  <si>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</si>
  <si>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</si>
  <si>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</si>
  <si>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</si>
  <si>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</si>
  <si>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</si>
  <si>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</si>
  <si>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</si>
  <si>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</si>
  <si>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</si>
  <si>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</si>
  <si>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</si>
  <si>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</si>
  <si>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</si>
  <si>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</si>
  <si>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</si>
  <si>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</si>
  <si>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</si>
  <si>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</si>
  <si>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</si>
  <si>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</si>
  <si>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</si>
  <si>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</si>
  <si>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</si>
  <si>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</si>
  <si>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</si>
  <si>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</si>
  <si>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</si>
  <si>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</si>
  <si>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</si>
  <si>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</si>
  <si>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</si>
  <si>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</si>
  <si>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</si>
  <si>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</si>
  <si>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</si>
  <si>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</si>
  <si>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</si>
  <si>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</si>
  <si>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</si>
  <si>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</si>
  <si>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</si>
  <si>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</si>
  <si>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</si>
  <si>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</si>
  <si>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</si>
  <si>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</si>
  <si>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</si>
  <si>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</si>
  <si>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</si>
  <si>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</si>
  <si>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</si>
  <si>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</si>
  <si>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</si>
  <si>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</si>
  <si>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</si>
  <si>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</si>
  <si>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</si>
  <si>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</si>
  <si>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</si>
  <si>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</si>
  <si>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</si>
  <si>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</si>
  <si>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</si>
  <si>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</si>
  <si>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</si>
  <si>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</si>
  <si>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</si>
  <si>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</si>
  <si>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</si>
  <si>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</si>
  <si>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</si>
  <si>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</si>
  <si>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</si>
  <si>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</si>
  <si>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</si>
  <si>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</si>
  <si>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</si>
  <si>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</si>
  <si>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</si>
  <si>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</si>
  <si>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</si>
  <si>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</si>
  <si>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</si>
  <si>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</si>
  <si>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</si>
  <si>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</si>
  <si>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</si>
  <si>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</si>
  <si>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</si>
  <si>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</si>
  <si>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</si>
  <si>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</si>
  <si>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</si>
  <si>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</si>
  <si>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</si>
  <si>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</si>
  <si>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</si>
  <si>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</si>
  <si>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</si>
  <si>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</si>
  <si>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</si>
  <si>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</si>
  <si>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</si>
  <si>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</si>
  <si>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</si>
  <si>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</si>
  <si>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</si>
  <si>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</si>
  <si>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</si>
  <si>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</si>
  <si>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</si>
  <si>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</si>
  <si>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</si>
  <si>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</si>
  <si>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</si>
  <si>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</si>
  <si>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</si>
  <si>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</si>
  <si>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</si>
  <si>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</si>
  <si>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</si>
  <si>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</si>
  <si>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</si>
  <si>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</si>
  <si>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</si>
  <si>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</si>
  <si>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</si>
  <si>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</si>
  <si>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</si>
  <si>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</si>
  <si>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</si>
  <si>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</si>
  <si>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</si>
  <si>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</si>
  <si>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</si>
  <si>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</si>
  <si>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</si>
  <si>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</si>
  <si>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</si>
  <si>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</si>
  <si>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</si>
  <si>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</si>
  <si>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</si>
  <si>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</si>
  <si>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</si>
  <si>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</si>
  <si>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</si>
  <si>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</si>
  <si>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</si>
  <si>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</si>
  <si>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</si>
  <si>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</si>
  <si>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</si>
  <si>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</si>
  <si>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</si>
  <si>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</si>
  <si>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</si>
  <si>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</si>
  <si>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</si>
  <si>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</si>
  <si>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</si>
  <si>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</si>
  <si>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</si>
  <si>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</si>
  <si>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</si>
  <si>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</si>
  <si>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</si>
  <si>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</si>
  <si>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</si>
  <si>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</si>
  <si>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</si>
  <si>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</si>
  <si>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</si>
  <si>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</si>
  <si>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</si>
  <si>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</si>
  <si>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</si>
  <si>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</si>
  <si>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</si>
  <si>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</si>
  <si>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</si>
  <si>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</si>
  <si>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</si>
  <si>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</si>
  <si>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</si>
  <si>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</si>
  <si>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</si>
  <si>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</si>
  <si>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</si>
  <si>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</si>
  <si>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</si>
  <si>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</si>
  <si>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</si>
  <si>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</si>
  <si>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</si>
  <si>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</si>
  <si>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</si>
  <si>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</si>
  <si>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</si>
  <si>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</si>
  <si>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</si>
  <si>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</si>
  <si>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</si>
  <si>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</si>
  <si>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</si>
  <si>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</si>
  <si>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</si>
  <si>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</si>
  <si>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</si>
  <si>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</si>
  <si>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</si>
  <si>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</si>
  <si>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</si>
  <si>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</si>
  <si>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</si>
  <si>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</si>
  <si>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</si>
  <si>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</si>
  <si>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</si>
  <si>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</si>
  <si>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</si>
  <si>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</si>
  <si>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</si>
  <si>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</si>
  <si>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</si>
  <si>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</si>
  <si>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</si>
  <si>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</si>
  <si>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</si>
  <si>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</si>
  <si>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</si>
  <si>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</si>
  <si>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</si>
  <si>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</si>
  <si>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</si>
  <si>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</si>
  <si>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</si>
  <si>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</si>
  <si>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</si>
  <si>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</si>
  <si>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</si>
  <si>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</si>
  <si>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</si>
  <si>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</si>
  <si>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</si>
  <si>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</si>
  <si>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</si>
  <si>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</si>
  <si>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</si>
  <si>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</si>
  <si>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</si>
  <si>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</si>
  <si>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</si>
  <si>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</si>
  <si>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</si>
  <si>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</si>
  <si>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</si>
  <si>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</si>
  <si>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</si>
  <si>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</si>
  <si>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</si>
  <si>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</si>
  <si>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</si>
  <si>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</si>
  <si>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</si>
  <si>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</si>
  <si>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</si>
  <si>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</si>
  <si>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</si>
  <si>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</si>
  <si>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</si>
  <si>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</si>
  <si>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</si>
  <si>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</si>
  <si>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</si>
  <si>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</si>
  <si>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</si>
  <si>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</si>
  <si>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</si>
  <si>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</si>
  <si>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</si>
  <si>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</si>
  <si>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</si>
  <si>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</si>
  <si>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</si>
  <si>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</si>
  <si>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</si>
  <si>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</si>
  <si>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</si>
  <si>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</si>
  <si>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</si>
  <si>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</si>
  <si>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</si>
  <si>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</si>
  <si>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</si>
  <si>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</si>
  <si>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</si>
  <si>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</si>
  <si>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</si>
  <si>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</si>
  <si>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</si>
  <si>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</si>
  <si>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</si>
  <si>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</si>
  <si>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</si>
  <si>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</si>
  <si>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</si>
  <si>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</si>
  <si>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</si>
  <si>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</si>
  <si>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</si>
  <si>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</si>
  <si>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</si>
  <si>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</si>
  <si>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</si>
  <si>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</si>
  <si>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</si>
  <si>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</si>
  <si>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</si>
  <si>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</si>
  <si>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</si>
  <si>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</si>
  <si>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</si>
  <si>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</si>
  <si>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</si>
  <si>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</si>
  <si>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</si>
  <si>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</si>
  <si>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</si>
  <si>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</si>
  <si>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</si>
  <si>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</si>
  <si>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</si>
  <si>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</si>
  <si>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</si>
  <si>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</si>
  <si>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</si>
  <si>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</si>
  <si>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</si>
  <si>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</si>
  <si>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</si>
  <si>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</si>
  <si>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</si>
  <si>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</si>
  <si>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</si>
  <si>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</si>
  <si>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</si>
  <si>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</si>
  <si>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</si>
  <si>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</si>
  <si>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</si>
  <si>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</si>
  <si>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empty date</t>
  </si>
  <si>
    <t>end date empty</t>
  </si>
  <si>
    <t>1900/1/1 is not workday in Excel</t>
  </si>
  <si>
    <t>start later than end</t>
  </si>
  <si>
    <t>start equals end</t>
  </si>
  <si>
    <t>invalid</t>
  </si>
  <si>
    <t>start date empty (different spce)</t>
  </si>
  <si>
    <t>Lookup</t>
  </si>
  <si>
    <t>ADDRESS</t>
  </si>
  <si>
    <t>AREAS</t>
  </si>
  <si>
    <t>CHOOSE</t>
  </si>
  <si>
    <t>COLUMN</t>
  </si>
  <si>
    <t>COLUMNS</t>
  </si>
  <si>
    <t>HLOOKUP</t>
  </si>
  <si>
    <t>HYPERLINK</t>
  </si>
  <si>
    <t>INDEX</t>
  </si>
  <si>
    <t>INDIRECT</t>
  </si>
  <si>
    <t>LOOKUP</t>
  </si>
  <si>
    <t>MATCH</t>
  </si>
  <si>
    <t>OFFSET</t>
  </si>
  <si>
    <t>ROW</t>
  </si>
  <si>
    <t>ROWS</t>
  </si>
  <si>
    <t>RTD</t>
  </si>
  <si>
    <t>TRANSPOSE</t>
  </si>
  <si>
    <t>VLOOKUP</t>
  </si>
  <si>
    <t>1st</t>
  </si>
  <si>
    <t>2nd</t>
  </si>
  <si>
    <t>3rd</t>
  </si>
  <si>
    <t>Axles</t>
  </si>
  <si>
    <t>Bearings</t>
  </si>
  <si>
    <t>Bolts</t>
  </si>
  <si>
    <t>bananas</t>
  </si>
  <si>
    <t>lemons</t>
  </si>
  <si>
    <t>pears</t>
  </si>
  <si>
    <t>C27</t>
  </si>
  <si>
    <t>red</t>
  </si>
  <si>
    <t>orange</t>
  </si>
  <si>
    <t>yellow</t>
  </si>
  <si>
    <t>green</t>
  </si>
  <si>
    <t>blue</t>
  </si>
  <si>
    <t>$C$2</t>
  </si>
  <si>
    <t>offset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</si>
</sst>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&quot;NT$&quot;#,##0.00;[Red]\-&quot;NT$&quot;#,##0.00"/>
    <numFmt numFmtId="177" formatCode="0.0000"/>
    <numFmt numFmtId="178" formatCode="0.0"/>
    <numFmt numFmtId="179" formatCode="0.0%"/>
    <numFmt numFmtId="180" formatCode="0_ ;[Red]\-0\ "/>
    <numFmt numFmtId="181" formatCode="0.000000"/>
  </numFmts>
  <fonts count="13" x14ac:knownFonts="1">
    <font>
      <sz val="11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77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77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176" fontId="0" fillId="0" borderId="0" xfId="0" applyNumberFormat="1"/>
    <xf numFmtId="178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79" fontId="0" fillId="0" borderId="0" xfId="0" applyNumberFormat="1"/>
    <xf numFmtId="9" fontId="5" fillId="0" borderId="0" xfId="0" applyNumberFormat="1" applyFont="1"/>
    <xf numFmtId="180" fontId="0" fillId="0" borderId="0" xfId="0" applyNumberFormat="1"/>
    <xf numFmtId="181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2" fillId="0" borderId="0" xfId="1" applyNumberFormat="1" applyAlignment="1" applyProtection="1"/>
    <xf numFmtId="0" fontId="0" fillId="0" borderId="0" xfId="0" applyAlignment="1">
      <alignment wrapText="1"/>
    </xf>
  </cellXfs>
  <cellStyles count="2">
    <cellStyle name="一般" xfId="0" builtinId="0"/>
    <cellStyle name="超連結" xfId="1" builtinId="8"/>
  </cellStyles>
  <dxfs count="20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.75" x14ac:dyDescent="0.25"/>
  <cols>
    <col min="1" max="1" width="16.85546875" bestFit="1" customWidth="1"/>
  </cols>
  <sheetData>
    <row r="1" spans="1:2" x14ac:dyDescent="0.25">
      <c r="A1" s="26"/>
    </row>
    <row r="3" spans="1:2" ht="16.5" x14ac:dyDescent="0.25">
      <c r="A3" s="1"/>
    </row>
    <row r="5" spans="1:2" ht="16.5" x14ac:dyDescent="0.25">
      <c r="A5" s="1"/>
      <c r="B5" s="5"/>
    </row>
    <row r="7" spans="1:2" ht="16.5" x14ac:dyDescent="0.25">
      <c r="A7" s="1"/>
      <c r="B7" s="22"/>
    </row>
    <row r="8" spans="1:2" ht="16.5" x14ac:dyDescent="0.25">
      <c r="A8" s="1"/>
    </row>
    <row r="9" spans="1:2" ht="16.5" x14ac:dyDescent="0.25">
      <c r="A9" s="1"/>
      <c r="B9" s="12"/>
    </row>
  </sheetData>
  <phoneticPr fontId="12" type="noConversion"/>
  <conditionalFormatting sqref="D3:D5">
    <cfRule type="cellIs" dxfId="203" priority="2" operator="equal">
      <formula>"WARN"</formula>
    </cfRule>
  </conditionalFormatting>
  <conditionalFormatting sqref="D7 D9">
    <cfRule type="cellIs" dxfId="202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61" workbookViewId="0">
      <selection activeCell="A65" sqref="A65"/>
    </sheetView>
  </sheetViews>
  <sheetFormatPr defaultRowHeight="15.75" x14ac:dyDescent="0.2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187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6.5" x14ac:dyDescent="0.25">
      <c r="A4" s="1"/>
      <c r="B4" s="21"/>
      <c r="C4" s="21"/>
    </row>
    <row r="5" spans="1:4" ht="16.5" x14ac:dyDescent="0.2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6.5" x14ac:dyDescent="0.25">
      <c r="A6" s="1"/>
      <c r="B6" s="21"/>
      <c r="C6" s="21"/>
    </row>
    <row r="7" spans="1:4" ht="16.5" x14ac:dyDescent="0.2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6.5" x14ac:dyDescent="0.25">
      <c r="A8" s="1"/>
      <c r="B8" s="21"/>
      <c r="C8" s="21"/>
    </row>
    <row r="9" spans="1:4" ht="16.5" x14ac:dyDescent="0.2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6.5" x14ac:dyDescent="0.25">
      <c r="A10" s="1"/>
      <c r="B10" s="21"/>
      <c r="C10" s="21"/>
    </row>
    <row r="11" spans="1:4" ht="16.5" x14ac:dyDescent="0.2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6.5" x14ac:dyDescent="0.25">
      <c r="A12" s="1"/>
      <c r="B12" s="21"/>
      <c r="C12" s="21"/>
    </row>
    <row r="13" spans="1:4" ht="16.5" x14ac:dyDescent="0.2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6.5" x14ac:dyDescent="0.25">
      <c r="A14" s="1"/>
      <c r="B14" s="21"/>
      <c r="C14" s="21"/>
    </row>
    <row r="15" spans="1:4" ht="16.5" x14ac:dyDescent="0.2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6.5" x14ac:dyDescent="0.25">
      <c r="A16" s="1"/>
      <c r="B16" s="21"/>
      <c r="C16" s="21"/>
    </row>
    <row r="17" spans="1:4" ht="16.5" x14ac:dyDescent="0.2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6.5" x14ac:dyDescent="0.25">
      <c r="A18" s="1"/>
      <c r="B18" s="21"/>
      <c r="C18" s="21"/>
    </row>
    <row r="19" spans="1:4" ht="16.5" x14ac:dyDescent="0.2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6.5" x14ac:dyDescent="0.25">
      <c r="A20" s="1"/>
      <c r="B20" s="21"/>
      <c r="C20" s="21"/>
    </row>
    <row r="21" spans="1:4" ht="16.5" x14ac:dyDescent="0.2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6.5" x14ac:dyDescent="0.25">
      <c r="A22" s="1"/>
      <c r="B22" s="21"/>
      <c r="C22" s="21"/>
    </row>
    <row r="23" spans="1:4" ht="16.5" x14ac:dyDescent="0.2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6.5" x14ac:dyDescent="0.25">
      <c r="A24" s="1"/>
      <c r="B24" s="21"/>
      <c r="C24" s="21"/>
    </row>
    <row r="25" spans="1:4" ht="16.5" x14ac:dyDescent="0.2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6.5" x14ac:dyDescent="0.25">
      <c r="A26" s="1"/>
      <c r="B26" s="21"/>
      <c r="C26" s="21"/>
    </row>
    <row r="27" spans="1:4" ht="16.5" x14ac:dyDescent="0.25">
      <c r="A27" s="1" t="s">
        <v>341</v>
      </c>
      <c r="B27" s="28">
        <f>ERF(0.745)</f>
        <v>0.70792892009573771</v>
      </c>
      <c r="C27" s="22">
        <v>0.70792869314881979</v>
      </c>
      <c r="D27" t="str">
        <f>IF(B27=C27,"T","WARN")</f>
        <v>WARN</v>
      </c>
    </row>
    <row r="28" spans="1:4" ht="16.5" x14ac:dyDescent="0.25">
      <c r="A28" s="1"/>
      <c r="B28" s="21"/>
      <c r="C28" s="21"/>
    </row>
    <row r="29" spans="1:4" ht="16.5" x14ac:dyDescent="0.25">
      <c r="A29" s="1" t="s">
        <v>342</v>
      </c>
      <c r="B29" s="22">
        <f>ERFC(1)</f>
        <v>0.15729920705028513</v>
      </c>
      <c r="C29" s="22">
        <v>0.15729926482544476</v>
      </c>
      <c r="D29" t="str">
        <f>IF(B29=C29,"T","WARN")</f>
        <v>WARN</v>
      </c>
    </row>
    <row r="30" spans="1:4" ht="16.5" x14ac:dyDescent="0.25">
      <c r="A30" s="1"/>
      <c r="B30" s="21"/>
      <c r="C30" s="21"/>
    </row>
    <row r="31" spans="1:4" ht="16.5" x14ac:dyDescent="0.2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6.5" x14ac:dyDescent="0.25">
      <c r="A32" s="1"/>
      <c r="B32" s="21"/>
      <c r="C32" s="21"/>
    </row>
    <row r="33" spans="1:4" ht="16.5" x14ac:dyDescent="0.2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6.5" x14ac:dyDescent="0.25">
      <c r="A34" s="1"/>
      <c r="B34" s="21"/>
      <c r="C34" s="21"/>
    </row>
    <row r="35" spans="1:4" ht="16.5" x14ac:dyDescent="0.2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6.5" x14ac:dyDescent="0.25">
      <c r="A36" s="1"/>
      <c r="B36" s="21"/>
      <c r="C36" s="21"/>
    </row>
    <row r="37" spans="1:4" ht="16.5" x14ac:dyDescent="0.2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6.5" x14ac:dyDescent="0.25">
      <c r="A38" s="1"/>
      <c r="B38" s="21"/>
      <c r="C38" s="21"/>
    </row>
    <row r="39" spans="1:4" ht="16.5" x14ac:dyDescent="0.2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6.5" x14ac:dyDescent="0.25">
      <c r="A40" s="1"/>
      <c r="B40" s="21"/>
      <c r="C40" s="21"/>
    </row>
    <row r="41" spans="1:4" ht="16.5" x14ac:dyDescent="0.2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6.5" x14ac:dyDescent="0.25">
      <c r="A42" s="1"/>
      <c r="B42" s="21"/>
      <c r="C42" s="21"/>
    </row>
    <row r="43" spans="1:4" ht="16.5" x14ac:dyDescent="0.2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6.5" x14ac:dyDescent="0.25">
      <c r="A44" s="1"/>
      <c r="C44" s="21"/>
    </row>
    <row r="45" spans="1:4" ht="16.5" x14ac:dyDescent="0.2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6.5" x14ac:dyDescent="0.25">
      <c r="A46" s="1"/>
      <c r="C46" s="21"/>
    </row>
    <row r="47" spans="1:4" ht="16.5" x14ac:dyDescent="0.2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6.5" x14ac:dyDescent="0.25">
      <c r="A48" s="1"/>
      <c r="C48" s="21"/>
    </row>
    <row r="49" spans="1:4" ht="16.5" x14ac:dyDescent="0.2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6.5" x14ac:dyDescent="0.25">
      <c r="A50" s="1"/>
      <c r="B50" s="21"/>
      <c r="C50" s="21"/>
    </row>
    <row r="51" spans="1:4" ht="16.5" x14ac:dyDescent="0.2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6.5" x14ac:dyDescent="0.25">
      <c r="A52" s="1"/>
      <c r="B52" s="21"/>
      <c r="C52" s="21"/>
    </row>
    <row r="53" spans="1:4" ht="16.5" x14ac:dyDescent="0.2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6.5" x14ac:dyDescent="0.25">
      <c r="A54" s="1"/>
      <c r="B54" s="21"/>
      <c r="C54" s="21"/>
    </row>
    <row r="55" spans="1:4" ht="16.5" x14ac:dyDescent="0.2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6.5" x14ac:dyDescent="0.25">
      <c r="A56" s="1"/>
      <c r="B56" s="21"/>
      <c r="C56" s="21"/>
    </row>
    <row r="57" spans="1:4" ht="16.5" x14ac:dyDescent="0.25">
      <c r="A57" s="1" t="s">
        <v>356</v>
      </c>
      <c r="B57" s="21" t="str">
        <f>IMLOG2("3+4i")</f>
        <v>2.32192809488736+1.33780421245098i</v>
      </c>
      <c r="C57" s="21" t="s">
        <v>381</v>
      </c>
      <c r="D57" t="str">
        <f>IF(B57=C57,"T","WARN")</f>
        <v>WARN</v>
      </c>
    </row>
    <row r="58" spans="1:4" ht="16.5" x14ac:dyDescent="0.25">
      <c r="A58" s="1"/>
      <c r="B58" s="21"/>
      <c r="C58" s="21"/>
    </row>
    <row r="59" spans="1:4" ht="16.5" x14ac:dyDescent="0.2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6.5" x14ac:dyDescent="0.25">
      <c r="A60" s="1"/>
      <c r="B60" s="21"/>
      <c r="C60" s="21"/>
    </row>
    <row r="61" spans="1:4" ht="16.5" x14ac:dyDescent="0.2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6.5" x14ac:dyDescent="0.25">
      <c r="A62" s="1"/>
      <c r="B62" s="21"/>
      <c r="C62" s="21"/>
    </row>
    <row r="63" spans="1:4" ht="16.5" x14ac:dyDescent="0.2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6.5" x14ac:dyDescent="0.25">
      <c r="A64" s="1"/>
      <c r="B64" s="21"/>
      <c r="C64" s="21"/>
    </row>
    <row r="65" spans="1:4" ht="16.5" x14ac:dyDescent="0.2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6.5" x14ac:dyDescent="0.25">
      <c r="A66" s="1"/>
      <c r="B66" s="7"/>
      <c r="C66" s="21"/>
    </row>
    <row r="67" spans="1:4" ht="16.5" x14ac:dyDescent="0.2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6.5" x14ac:dyDescent="0.25">
      <c r="A68" s="1"/>
      <c r="B68" s="7"/>
      <c r="C68" s="21"/>
    </row>
    <row r="69" spans="1:4" ht="16.5" x14ac:dyDescent="0.2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6.5" x14ac:dyDescent="0.25">
      <c r="A70" s="1"/>
      <c r="B70" s="7"/>
      <c r="C70" s="21"/>
    </row>
    <row r="71" spans="1:4" ht="16.5" x14ac:dyDescent="0.2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6.5" x14ac:dyDescent="0.25">
      <c r="A72" s="1"/>
      <c r="B72" s="7"/>
      <c r="C72" s="21"/>
    </row>
    <row r="73" spans="1:4" ht="16.5" x14ac:dyDescent="0.2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6.5" x14ac:dyDescent="0.25">
      <c r="A74" s="1"/>
      <c r="B74" s="7"/>
      <c r="C74" s="21"/>
    </row>
    <row r="75" spans="1:4" ht="16.5" x14ac:dyDescent="0.2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6.5" x14ac:dyDescent="0.25">
      <c r="A76" s="1"/>
      <c r="B76" s="7"/>
      <c r="C76" s="21"/>
    </row>
    <row r="77" spans="1:4" ht="16.5" x14ac:dyDescent="0.2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6.5" x14ac:dyDescent="0.25">
      <c r="A78" s="1"/>
      <c r="B78" s="21"/>
    </row>
    <row r="79" spans="1:4" x14ac:dyDescent="0.25">
      <c r="B79" s="21"/>
    </row>
    <row r="80" spans="1:4" ht="16.5" x14ac:dyDescent="0.25">
      <c r="A80" s="1"/>
      <c r="B80" s="21"/>
    </row>
    <row r="81" spans="1:2" ht="16.5" x14ac:dyDescent="0.25">
      <c r="A81" s="1"/>
      <c r="B81" s="21"/>
    </row>
    <row r="82" spans="1:2" ht="16.5" x14ac:dyDescent="0.25">
      <c r="A82" s="1"/>
      <c r="B82" s="21"/>
    </row>
    <row r="83" spans="1:2" ht="16.5" x14ac:dyDescent="0.25">
      <c r="A83" s="1"/>
      <c r="B83" s="21"/>
    </row>
    <row r="84" spans="1:2" ht="16.5" x14ac:dyDescent="0.25">
      <c r="A84" s="1"/>
    </row>
    <row r="85" spans="1:2" ht="16.5" x14ac:dyDescent="0.25">
      <c r="A85" s="1"/>
    </row>
    <row r="86" spans="1:2" ht="16.5" x14ac:dyDescent="0.25">
      <c r="A86" s="1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0" spans="1:2" ht="16.5" x14ac:dyDescent="0.25">
      <c r="A90" s="1"/>
    </row>
    <row r="91" spans="1:2" ht="16.5" x14ac:dyDescent="0.25">
      <c r="A91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  <c r="B99" s="5"/>
    </row>
    <row r="100" spans="1:2" ht="16.5" x14ac:dyDescent="0.25">
      <c r="A100" s="1"/>
    </row>
    <row r="101" spans="1:2" ht="16.5" x14ac:dyDescent="0.25">
      <c r="A101" s="1"/>
      <c r="B101" s="5"/>
    </row>
    <row r="102" spans="1:2" ht="16.5" x14ac:dyDescent="0.25">
      <c r="A102" s="1"/>
    </row>
    <row r="103" spans="1:2" ht="16.5" x14ac:dyDescent="0.25">
      <c r="A103" s="1"/>
      <c r="B103" s="5"/>
    </row>
    <row r="104" spans="1:2" ht="16.5" x14ac:dyDescent="0.25">
      <c r="A104" s="1"/>
    </row>
    <row r="105" spans="1:2" ht="16.5" x14ac:dyDescent="0.25">
      <c r="A105" s="1"/>
      <c r="B105" s="5"/>
    </row>
    <row r="106" spans="1:2" ht="16.5" x14ac:dyDescent="0.25">
      <c r="A106" s="1"/>
    </row>
    <row r="107" spans="1:2" ht="16.5" x14ac:dyDescent="0.25">
      <c r="A107" s="1"/>
      <c r="B107" s="8"/>
    </row>
    <row r="108" spans="1:2" ht="16.5" x14ac:dyDescent="0.25">
      <c r="A108" s="1"/>
    </row>
    <row r="109" spans="1:2" ht="16.5" x14ac:dyDescent="0.25">
      <c r="A109" s="1"/>
      <c r="B109" s="5"/>
    </row>
    <row r="110" spans="1:2" ht="16.5" x14ac:dyDescent="0.25">
      <c r="A110" s="1"/>
    </row>
    <row r="111" spans="1:2" ht="16.5" x14ac:dyDescent="0.25">
      <c r="A111" s="1"/>
      <c r="B111" s="5"/>
    </row>
    <row r="112" spans="1:2" ht="16.5" x14ac:dyDescent="0.25">
      <c r="A112" s="1"/>
    </row>
    <row r="113" spans="1:2" ht="16.5" x14ac:dyDescent="0.25">
      <c r="A113" s="1"/>
    </row>
    <row r="114" spans="1:2" ht="16.5" x14ac:dyDescent="0.25">
      <c r="A114" s="1"/>
    </row>
    <row r="115" spans="1:2" ht="16.5" x14ac:dyDescent="0.25">
      <c r="A115" s="1"/>
    </row>
    <row r="116" spans="1:2" ht="16.5" x14ac:dyDescent="0.25">
      <c r="A116" s="1"/>
      <c r="B116" s="5"/>
    </row>
    <row r="117" spans="1:2" ht="16.5" x14ac:dyDescent="0.25">
      <c r="A117" s="1"/>
    </row>
    <row r="118" spans="1:2" ht="16.5" x14ac:dyDescent="0.25">
      <c r="A118" s="1"/>
      <c r="B118" s="11"/>
    </row>
    <row r="119" spans="1:2" ht="16.5" x14ac:dyDescent="0.25">
      <c r="A119" s="1"/>
    </row>
    <row r="120" spans="1:2" ht="16.5" x14ac:dyDescent="0.25">
      <c r="A120" s="1"/>
      <c r="B120" s="9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  <c r="B124" s="5"/>
    </row>
    <row r="125" spans="1:2" ht="16.5" x14ac:dyDescent="0.25">
      <c r="A125" s="1"/>
    </row>
    <row r="126" spans="1:2" ht="16.5" x14ac:dyDescent="0.25">
      <c r="A126" s="1"/>
      <c r="B126" s="5"/>
    </row>
    <row r="127" spans="1:2" ht="16.5" x14ac:dyDescent="0.25">
      <c r="A127" s="1"/>
    </row>
    <row r="128" spans="1:2" ht="16.5" x14ac:dyDescent="0.25">
      <c r="A128" s="1"/>
    </row>
    <row r="129" spans="1:2" ht="16.5" x14ac:dyDescent="0.25">
      <c r="A129" s="1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  <c r="B132" s="8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1" spans="1:2" x14ac:dyDescent="0.25">
      <c r="B141" s="12"/>
    </row>
    <row r="143" spans="1:2" x14ac:dyDescent="0.25">
      <c r="B143" s="8"/>
    </row>
    <row r="144" spans="1:2" ht="16.5" x14ac:dyDescent="0.25">
      <c r="A144" s="1"/>
    </row>
    <row r="145" spans="1:2" ht="16.5" x14ac:dyDescent="0.25">
      <c r="A145" s="1"/>
      <c r="B145" s="5"/>
    </row>
    <row r="146" spans="1:2" ht="16.5" x14ac:dyDescent="0.25">
      <c r="A146" s="1"/>
    </row>
    <row r="147" spans="1:2" ht="16.5" x14ac:dyDescent="0.25">
      <c r="A147" s="1"/>
      <c r="B147" s="1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  <c r="B178" s="5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  <c r="B181" s="5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</row>
    <row r="191" spans="1:2" ht="16.5" x14ac:dyDescent="0.25">
      <c r="A191" s="1"/>
    </row>
    <row r="192" spans="1:2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</row>
    <row r="199" spans="1:2" ht="16.5" x14ac:dyDescent="0.25">
      <c r="A199" s="1"/>
    </row>
    <row r="200" spans="1:2" ht="16.5" x14ac:dyDescent="0.25">
      <c r="A200" s="1"/>
    </row>
    <row r="201" spans="1:2" ht="16.5" x14ac:dyDescent="0.25">
      <c r="A201" s="1"/>
    </row>
    <row r="202" spans="1:2" ht="16.5" x14ac:dyDescent="0.25">
      <c r="A202" s="1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  <c r="B208" s="11"/>
    </row>
    <row r="209" spans="1:2" ht="16.5" x14ac:dyDescent="0.25">
      <c r="A209" s="1"/>
    </row>
    <row r="210" spans="1:2" ht="16.5" x14ac:dyDescent="0.25">
      <c r="A210" s="1"/>
      <c r="B210" s="11"/>
    </row>
    <row r="211" spans="1:2" ht="16.5" x14ac:dyDescent="0.25">
      <c r="A211" s="1"/>
      <c r="B211" s="11"/>
    </row>
    <row r="212" spans="1:2" ht="16.5" x14ac:dyDescent="0.25">
      <c r="A212" s="1"/>
      <c r="B212" s="5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</row>
    <row r="217" spans="1:2" ht="16.5" x14ac:dyDescent="0.25">
      <c r="A217" s="1"/>
    </row>
    <row r="218" spans="1:2" ht="16.5" x14ac:dyDescent="0.25">
      <c r="A218" s="1"/>
    </row>
    <row r="219" spans="1:2" ht="16.5" x14ac:dyDescent="0.25">
      <c r="A219" s="1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</row>
    <row r="225" spans="1:1" ht="16.5" x14ac:dyDescent="0.25">
      <c r="A225" s="1"/>
    </row>
    <row r="226" spans="1:1" ht="16.5" x14ac:dyDescent="0.25">
      <c r="A226" s="1"/>
    </row>
    <row r="227" spans="1:1" ht="16.5" x14ac:dyDescent="0.25">
      <c r="A227" s="1"/>
    </row>
    <row r="228" spans="1:1" ht="16.5" x14ac:dyDescent="0.25">
      <c r="A228" s="1"/>
    </row>
    <row r="229" spans="1:1" ht="16.5" x14ac:dyDescent="0.25">
      <c r="A229" s="1"/>
    </row>
    <row r="230" spans="1:1" ht="16.5" x14ac:dyDescent="0.25">
      <c r="A230" s="1"/>
    </row>
    <row r="231" spans="1:1" ht="16.5" x14ac:dyDescent="0.25">
      <c r="A231" s="1"/>
    </row>
    <row r="232" spans="1:1" ht="16.5" x14ac:dyDescent="0.25">
      <c r="A232" s="1"/>
    </row>
    <row r="233" spans="1:1" ht="16.5" x14ac:dyDescent="0.25">
      <c r="A233" s="1"/>
    </row>
    <row r="234" spans="1:1" ht="16.5" x14ac:dyDescent="0.25">
      <c r="A234" s="1"/>
    </row>
    <row r="235" spans="1:1" ht="16.5" x14ac:dyDescent="0.25">
      <c r="A235" s="1"/>
    </row>
    <row r="236" spans="1:1" ht="16.5" x14ac:dyDescent="0.25">
      <c r="A236" s="1"/>
    </row>
    <row r="237" spans="1:1" ht="16.5" x14ac:dyDescent="0.25">
      <c r="A237" s="1"/>
    </row>
    <row r="238" spans="1:1" ht="16.5" x14ac:dyDescent="0.25">
      <c r="A238" s="1"/>
    </row>
    <row r="239" spans="1:1" ht="16.5" x14ac:dyDescent="0.25">
      <c r="A239" s="1"/>
    </row>
    <row r="240" spans="1:1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4" spans="1:1" ht="16.5" x14ac:dyDescent="0.25">
      <c r="A254" s="1"/>
    </row>
    <row r="255" spans="1:1" ht="16.5" x14ac:dyDescent="0.25">
      <c r="A255" s="1"/>
    </row>
    <row r="256" spans="1:1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2" spans="1:1" ht="16.5" x14ac:dyDescent="0.25">
      <c r="A272" s="1"/>
    </row>
    <row r="501" spans="1:1" x14ac:dyDescent="0.25">
      <c r="A501" s="3" t="s">
        <v>0</v>
      </c>
    </row>
  </sheetData>
  <sortState ref="D3:D42">
    <sortCondition ref="D3"/>
  </sortState>
  <phoneticPr fontId="12" type="noConversion"/>
  <conditionalFormatting sqref="D3 D5 D7 D9 D11">
    <cfRule type="cellIs" dxfId="30" priority="7" operator="equal">
      <formula>"WARN"</formula>
    </cfRule>
  </conditionalFormatting>
  <conditionalFormatting sqref="D13 D15 D17 D19 D21 D23 D25 D27 D29">
    <cfRule type="cellIs" dxfId="29" priority="6" operator="equal">
      <formula>"WARN"</formula>
    </cfRule>
  </conditionalFormatting>
  <conditionalFormatting sqref="D31 D33 D35 D37 D39 D41 D43">
    <cfRule type="cellIs" dxfId="28" priority="5" operator="equal">
      <formula>"WARN"</formula>
    </cfRule>
  </conditionalFormatting>
  <conditionalFormatting sqref="D45">
    <cfRule type="cellIs" dxfId="27" priority="4" operator="equal">
      <formula>"WARN"</formula>
    </cfRule>
  </conditionalFormatting>
  <conditionalFormatting sqref="D47 D51 D49 D53 D55 D57">
    <cfRule type="cellIs" dxfId="26" priority="3" operator="equal">
      <formula>"WARN"</formula>
    </cfRule>
  </conditionalFormatting>
  <conditionalFormatting sqref="D47 D51 D49 D53 D55 D57 D59 D61 D63 D65 D67">
    <cfRule type="cellIs" dxfId="25" priority="2" operator="equal">
      <formula>"WARN"</formula>
    </cfRule>
  </conditionalFormatting>
  <conditionalFormatting sqref="D47 D51 D49 D53 D55 D57 D59 D61 D63 D65 D67 D69 D71 D73 D75 D77">
    <cfRule type="cellIs" dxfId="24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.75" x14ac:dyDescent="0.2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9.5" x14ac:dyDescent="0.3">
      <c r="A1" s="4" t="s">
        <v>400</v>
      </c>
      <c r="B1" s="1" t="s">
        <v>64</v>
      </c>
      <c r="C1" s="1" t="s">
        <v>63</v>
      </c>
    </row>
    <row r="2" spans="1:4" ht="19.5" x14ac:dyDescent="0.3">
      <c r="A2" s="4"/>
      <c r="B2" s="1"/>
      <c r="C2" s="1"/>
    </row>
    <row r="3" spans="1:4" ht="16.5" x14ac:dyDescent="0.2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 x14ac:dyDescent="0.25">
      <c r="B4">
        <v>10</v>
      </c>
      <c r="C4">
        <v>30</v>
      </c>
    </row>
    <row r="6" spans="1:4" ht="16.5" x14ac:dyDescent="0.2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 x14ac:dyDescent="0.25">
      <c r="B7">
        <v>5</v>
      </c>
      <c r="C7">
        <v>30</v>
      </c>
    </row>
  </sheetData>
  <phoneticPr fontId="12" type="noConversion"/>
  <conditionalFormatting sqref="D3">
    <cfRule type="cellIs" dxfId="23" priority="6" operator="equal">
      <formula>"WARN"</formula>
    </cfRule>
  </conditionalFormatting>
  <conditionalFormatting sqref="D3">
    <cfRule type="cellIs" dxfId="22" priority="5" operator="equal">
      <formula>"WARN"</formula>
    </cfRule>
  </conditionalFormatting>
  <conditionalFormatting sqref="D3">
    <cfRule type="cellIs" dxfId="21" priority="4" operator="equal">
      <formula>"WARN"</formula>
    </cfRule>
  </conditionalFormatting>
  <conditionalFormatting sqref="D6">
    <cfRule type="cellIs" dxfId="20" priority="3" operator="equal">
      <formula>"WARN"</formula>
    </cfRule>
  </conditionalFormatting>
  <conditionalFormatting sqref="D6">
    <cfRule type="cellIs" dxfId="19" priority="2" operator="equal">
      <formula>"WARN"</formula>
    </cfRule>
  </conditionalFormatting>
  <conditionalFormatting sqref="D6">
    <cfRule type="cellIs" dxfId="18" priority="1" operator="equal">
      <formula>"WARN"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B4" sqref="B4"/>
    </sheetView>
  </sheetViews>
  <sheetFormatPr defaultRowHeight="15.75" x14ac:dyDescent="0.2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9.5" x14ac:dyDescent="0.3">
      <c r="A1" s="4" t="s">
        <v>83</v>
      </c>
    </row>
    <row r="2" spans="1:4" ht="16.5" x14ac:dyDescent="0.2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 x14ac:dyDescent="0.25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6.5" x14ac:dyDescent="0.25">
      <c r="A4" s="31" t="s">
        <v>125</v>
      </c>
      <c r="B4" s="11"/>
    </row>
    <row r="5" spans="1:4" ht="16.5" x14ac:dyDescent="0.25">
      <c r="A5" s="31" t="s">
        <v>388</v>
      </c>
      <c r="B5" s="11"/>
    </row>
    <row r="6" spans="1:4" ht="19.5" x14ac:dyDescent="0.3">
      <c r="A6" s="4" t="s">
        <v>163</v>
      </c>
      <c r="B6" s="11"/>
    </row>
    <row r="7" spans="1:4" ht="16.5" x14ac:dyDescent="0.2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9.5" x14ac:dyDescent="0.3">
      <c r="A8" s="4" t="s">
        <v>390</v>
      </c>
    </row>
    <row r="9" spans="1:4" x14ac:dyDescent="0.25">
      <c r="A9" t="s">
        <v>179</v>
      </c>
      <c r="B9">
        <f>EDATE(B10,1)</f>
        <v>39493</v>
      </c>
      <c r="C9">
        <v>39493</v>
      </c>
      <c r="D9" t="s">
        <v>403</v>
      </c>
    </row>
    <row r="10" spans="1:4" x14ac:dyDescent="0.25">
      <c r="B10" s="18">
        <v>39462</v>
      </c>
    </row>
    <row r="11" spans="1:4" x14ac:dyDescent="0.25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 x14ac:dyDescent="0.25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9.5" x14ac:dyDescent="0.3">
      <c r="A13" s="4" t="s">
        <v>185</v>
      </c>
    </row>
    <row r="14" spans="1:4" x14ac:dyDescent="0.25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 x14ac:dyDescent="0.25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 x14ac:dyDescent="0.25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 x14ac:dyDescent="0.25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 x14ac:dyDescent="0.25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 x14ac:dyDescent="0.25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 x14ac:dyDescent="0.25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 x14ac:dyDescent="0.25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 x14ac:dyDescent="0.25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9.5" x14ac:dyDescent="0.3">
      <c r="A23" s="4" t="s">
        <v>186</v>
      </c>
    </row>
    <row r="24" spans="1:6" x14ac:dyDescent="0.25">
      <c r="A24" t="s">
        <v>295</v>
      </c>
      <c r="B24">
        <f>COUNTIFS(B25:E25,"Yes")</f>
        <v>3</v>
      </c>
      <c r="D24" t="s">
        <v>403</v>
      </c>
    </row>
    <row r="25" spans="1:6" x14ac:dyDescent="0.25">
      <c r="B25" t="s">
        <v>404</v>
      </c>
      <c r="C25" t="s">
        <v>404</v>
      </c>
      <c r="D25" t="s">
        <v>404</v>
      </c>
      <c r="E25" t="s">
        <v>405</v>
      </c>
    </row>
    <row r="26" spans="1:6" ht="19.5" x14ac:dyDescent="0.3">
      <c r="A26" s="4" t="s">
        <v>187</v>
      </c>
    </row>
    <row r="27" spans="1:6" x14ac:dyDescent="0.25">
      <c r="A27" t="s">
        <v>370</v>
      </c>
      <c r="B27" s="22">
        <f>CONVERT(1, "lbm", "kg")</f>
        <v>0.45359237000000002</v>
      </c>
      <c r="C27" s="22">
        <v>0.45359230974881148</v>
      </c>
      <c r="D27" t="s">
        <v>403</v>
      </c>
    </row>
    <row r="29" spans="1:6" ht="19.5" x14ac:dyDescent="0.3">
      <c r="A29" s="4" t="s">
        <v>396</v>
      </c>
    </row>
    <row r="30" spans="1:6" x14ac:dyDescent="0.25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phoneticPr fontId="12" type="noConversion"/>
  <conditionalFormatting sqref="D3">
    <cfRule type="cellIs" dxfId="17" priority="17" operator="equal">
      <formula>"WARN"</formula>
    </cfRule>
  </conditionalFormatting>
  <conditionalFormatting sqref="D9">
    <cfRule type="cellIs" dxfId="16" priority="16" operator="equal">
      <formula>"WARN"</formula>
    </cfRule>
  </conditionalFormatting>
  <conditionalFormatting sqref="D3">
    <cfRule type="cellIs" dxfId="15" priority="15" operator="equal">
      <formula>"WARN"</formula>
    </cfRule>
  </conditionalFormatting>
  <conditionalFormatting sqref="D10">
    <cfRule type="cellIs" dxfId="14" priority="14" operator="equal">
      <formula>"WARN"</formula>
    </cfRule>
  </conditionalFormatting>
  <conditionalFormatting sqref="D11">
    <cfRule type="cellIs" dxfId="13" priority="13" operator="equal">
      <formula>"WARN"</formula>
    </cfRule>
  </conditionalFormatting>
  <conditionalFormatting sqref="D12">
    <cfRule type="cellIs" dxfId="12" priority="12" operator="equal">
      <formula>"WARN"</formula>
    </cfRule>
  </conditionalFormatting>
  <conditionalFormatting sqref="D14">
    <cfRule type="cellIs" dxfId="11" priority="11" operator="equal">
      <formula>"WARN"</formula>
    </cfRule>
  </conditionalFormatting>
  <conditionalFormatting sqref="D15">
    <cfRule type="cellIs" dxfId="10" priority="10" operator="equal">
      <formula>"WARN"</formula>
    </cfRule>
  </conditionalFormatting>
  <conditionalFormatting sqref="D16:D22 E21:F22">
    <cfRule type="cellIs" dxfId="9" priority="9" operator="equal">
      <formula>"WARN"</formula>
    </cfRule>
  </conditionalFormatting>
  <conditionalFormatting sqref="D24:D25 E25">
    <cfRule type="cellIs" dxfId="8" priority="8" operator="equal">
      <formula>"WARN"</formula>
    </cfRule>
  </conditionalFormatting>
  <conditionalFormatting sqref="D27">
    <cfRule type="cellIs" dxfId="7" priority="7" operator="equal">
      <formula>"WARN"</formula>
    </cfRule>
  </conditionalFormatting>
  <conditionalFormatting sqref="D30">
    <cfRule type="cellIs" dxfId="6" priority="6" operator="equal">
      <formula>"WARN"</formula>
    </cfRule>
  </conditionalFormatting>
  <conditionalFormatting sqref="D2">
    <cfRule type="cellIs" dxfId="5" priority="5" operator="equal">
      <formula>"WARN"</formula>
    </cfRule>
  </conditionalFormatting>
  <conditionalFormatting sqref="D2">
    <cfRule type="cellIs" dxfId="4" priority="4" operator="equal">
      <formula>"WARN"</formula>
    </cfRule>
  </conditionalFormatting>
  <conditionalFormatting sqref="D7">
    <cfRule type="cellIs" dxfId="3" priority="3" operator="equal">
      <formula>"WARN"</formula>
    </cfRule>
  </conditionalFormatting>
  <conditionalFormatting sqref="D7">
    <cfRule type="cellIs" dxfId="2" priority="2" operator="equal">
      <formula>"WARN"</formula>
    </cfRule>
  </conditionalFormatting>
  <conditionalFormatting sqref="D7">
    <cfRule type="cellIs" dxfId="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tabSelected="1" workbookViewId="0">
      <selection activeCell="B56" sqref="B56"/>
    </sheetView>
  </sheetViews>
  <sheetFormatPr defaultRowHeight="15.75" x14ac:dyDescent="0.25"/>
  <cols>
    <col min="1" max="1" width="19.42578125" bestFit="1" customWidth="1"/>
    <col min="2" max="2" width="25.140625" bestFit="1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422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423</v>
      </c>
      <c r="B3" s="22" t="str">
        <f>ADDRESS(2,3)</f>
        <v>$C$2</v>
      </c>
      <c r="C3" s="22" t="s">
        <v>455</v>
      </c>
      <c r="D3" t="str">
        <f>IF(B3=C3,"T","WARN")</f>
        <v>T</v>
      </c>
    </row>
    <row r="4" spans="1:4" ht="16.5" x14ac:dyDescent="0.25">
      <c r="A4" s="1"/>
      <c r="B4" s="21"/>
      <c r="C4" s="21"/>
    </row>
    <row r="5" spans="1:4" ht="16.5" x14ac:dyDescent="0.25">
      <c r="A5" s="1" t="s">
        <v>424</v>
      </c>
      <c r="B5" s="22">
        <f>AREAS(A1)</f>
        <v>1</v>
      </c>
      <c r="C5" s="22">
        <v>1</v>
      </c>
      <c r="D5" t="s">
        <v>403</v>
      </c>
    </row>
    <row r="6" spans="1:4" ht="16.5" x14ac:dyDescent="0.25">
      <c r="A6" s="1"/>
      <c r="B6" s="21"/>
      <c r="C6" s="21"/>
    </row>
    <row r="7" spans="1:4" ht="16.5" x14ac:dyDescent="0.25">
      <c r="A7" s="1" t="s">
        <v>425</v>
      </c>
      <c r="B7" s="22" t="str">
        <f>CHOOSE(2,B8,C8,D8)</f>
        <v>2nd</v>
      </c>
      <c r="C7" s="22" t="s">
        <v>441</v>
      </c>
      <c r="D7" t="str">
        <f>IF(B7=C7,"T","WARN")</f>
        <v>T</v>
      </c>
    </row>
    <row r="8" spans="1:4" ht="16.5" x14ac:dyDescent="0.25">
      <c r="A8" s="1"/>
      <c r="B8" s="22" t="s">
        <v>440</v>
      </c>
      <c r="C8" s="22" t="s">
        <v>441</v>
      </c>
      <c r="D8" t="s">
        <v>442</v>
      </c>
    </row>
    <row r="9" spans="1:4" ht="16.5" x14ac:dyDescent="0.25">
      <c r="A9" s="1"/>
      <c r="B9" s="21"/>
      <c r="C9" s="21"/>
    </row>
    <row r="10" spans="1:4" ht="16.5" x14ac:dyDescent="0.25">
      <c r="A10" s="1" t="s">
        <v>426</v>
      </c>
      <c r="B10" s="21">
        <f>COLUMN()</f>
        <v>2</v>
      </c>
      <c r="C10" s="21">
        <v>2</v>
      </c>
      <c r="D10" t="str">
        <f>IF(B10=C10,"T","WARN")</f>
        <v>T</v>
      </c>
    </row>
    <row r="11" spans="1:4" ht="16.5" x14ac:dyDescent="0.25">
      <c r="A11" s="1"/>
      <c r="B11" s="21"/>
      <c r="C11" s="21"/>
    </row>
    <row r="12" spans="1:4" ht="16.5" x14ac:dyDescent="0.25">
      <c r="A12" s="1" t="s">
        <v>427</v>
      </c>
      <c r="B12" s="7">
        <f>COLUMNS(C1:E4)</f>
        <v>3</v>
      </c>
      <c r="C12" s="7">
        <v>3</v>
      </c>
      <c r="D12" t="str">
        <f>IF(B12=C12,"T","WARN")</f>
        <v>T</v>
      </c>
    </row>
    <row r="13" spans="1:4" ht="16.5" x14ac:dyDescent="0.25">
      <c r="A13" s="1"/>
      <c r="C13" s="21"/>
    </row>
    <row r="14" spans="1:4" ht="16.5" x14ac:dyDescent="0.25">
      <c r="A14" s="1" t="s">
        <v>428</v>
      </c>
      <c r="B14" s="21">
        <f>HLOOKUP("Axles",B15:D18,2,TRUE)</f>
        <v>4</v>
      </c>
      <c r="C14" s="21">
        <v>4</v>
      </c>
      <c r="D14" t="str">
        <f>IF(B14=C14,"T","WARN")</f>
        <v>T</v>
      </c>
    </row>
    <row r="15" spans="1:4" ht="16.5" x14ac:dyDescent="0.25">
      <c r="A15" s="1"/>
      <c r="B15" s="21" t="s">
        <v>443</v>
      </c>
      <c r="C15" t="s">
        <v>444</v>
      </c>
      <c r="D15" t="s">
        <v>445</v>
      </c>
    </row>
    <row r="16" spans="1:4" ht="16.5" x14ac:dyDescent="0.25">
      <c r="A16" s="1"/>
      <c r="B16" s="21">
        <v>4</v>
      </c>
      <c r="C16" s="21">
        <v>4</v>
      </c>
      <c r="D16">
        <v>9</v>
      </c>
    </row>
    <row r="17" spans="1:4" ht="16.5" x14ac:dyDescent="0.25">
      <c r="A17" s="1"/>
      <c r="B17" s="21">
        <v>5</v>
      </c>
      <c r="C17" s="21">
        <v>7</v>
      </c>
      <c r="D17">
        <v>10</v>
      </c>
    </row>
    <row r="18" spans="1:4" ht="16.5" x14ac:dyDescent="0.25">
      <c r="A18" s="1"/>
      <c r="B18" s="21">
        <v>6</v>
      </c>
      <c r="C18" s="21">
        <v>8</v>
      </c>
      <c r="D18">
        <v>11</v>
      </c>
    </row>
    <row r="19" spans="1:4" ht="16.5" x14ac:dyDescent="0.25">
      <c r="A19" s="1"/>
      <c r="B19" s="21"/>
      <c r="C19" s="21"/>
    </row>
    <row r="20" spans="1:4" ht="16.5" x14ac:dyDescent="0.25">
      <c r="A20" s="1" t="s">
        <v>429</v>
      </c>
      <c r="B20" s="35" t="str">
        <f>HYPERLINK("http://www.zkoss.org", "ZK")</f>
        <v>ZK</v>
      </c>
      <c r="C20" s="30" t="s">
        <v>104</v>
      </c>
      <c r="D20" t="str">
        <f>IF(B20=C20,"T","WARN")</f>
        <v>T</v>
      </c>
    </row>
    <row r="21" spans="1:4" ht="16.5" x14ac:dyDescent="0.25">
      <c r="A21" s="1"/>
      <c r="B21" s="21"/>
      <c r="C21" s="21"/>
    </row>
    <row r="22" spans="1:4" ht="16.5" x14ac:dyDescent="0.25">
      <c r="A22" s="1" t="s">
        <v>430</v>
      </c>
      <c r="B22" s="34" t="str">
        <f>INDEX(B23:C24,2,2)</f>
        <v>pears</v>
      </c>
      <c r="C22" s="34" t="s">
        <v>448</v>
      </c>
      <c r="D22" t="str">
        <f>IF(B22=C22,"T","WARN")</f>
        <v>T</v>
      </c>
    </row>
    <row r="23" spans="1:4" ht="16.5" x14ac:dyDescent="0.25">
      <c r="A23" s="1"/>
      <c r="B23" s="34" t="s">
        <v>292</v>
      </c>
      <c r="C23" s="34" t="s">
        <v>447</v>
      </c>
    </row>
    <row r="24" spans="1:4" ht="16.5" x14ac:dyDescent="0.25">
      <c r="A24" s="1"/>
      <c r="B24" s="34" t="s">
        <v>446</v>
      </c>
      <c r="C24" s="34" t="s">
        <v>448</v>
      </c>
    </row>
    <row r="25" spans="1:4" ht="16.5" x14ac:dyDescent="0.25">
      <c r="A25" s="1"/>
      <c r="B25" s="21"/>
      <c r="C25" s="21"/>
    </row>
    <row r="26" spans="1:4" ht="16.5" x14ac:dyDescent="0.25">
      <c r="A26" s="1" t="s">
        <v>431</v>
      </c>
      <c r="B26" s="21">
        <f ca="1">INDIRECT($B$27)</f>
        <v>1.333</v>
      </c>
      <c r="C26" s="21">
        <v>1.333</v>
      </c>
      <c r="D26" t="str">
        <f ca="1">IF(B26=C26,"T","WARN")</f>
        <v>T</v>
      </c>
    </row>
    <row r="27" spans="1:4" ht="16.5" x14ac:dyDescent="0.25">
      <c r="A27" s="1"/>
      <c r="B27" t="s">
        <v>449</v>
      </c>
      <c r="C27" s="21">
        <v>1.333</v>
      </c>
    </row>
    <row r="28" spans="1:4" ht="16.5" x14ac:dyDescent="0.25">
      <c r="A28" s="1"/>
      <c r="C28" s="21"/>
    </row>
    <row r="29" spans="1:4" ht="16.5" x14ac:dyDescent="0.25">
      <c r="A29" s="1" t="s">
        <v>432</v>
      </c>
      <c r="B29" s="21" t="str">
        <f>LOOKUP(4.19,B30:B34,C30:C34)</f>
        <v>orange</v>
      </c>
      <c r="C29" s="30" t="s">
        <v>451</v>
      </c>
      <c r="D29" t="str">
        <f>IF(B29=C29,"T","WARN")</f>
        <v>T</v>
      </c>
    </row>
    <row r="30" spans="1:4" ht="16.5" x14ac:dyDescent="0.25">
      <c r="A30" s="1"/>
      <c r="B30" s="21">
        <v>4.1399999999999997</v>
      </c>
      <c r="C30" s="30" t="s">
        <v>450</v>
      </c>
    </row>
    <row r="31" spans="1:4" ht="16.5" x14ac:dyDescent="0.25">
      <c r="A31" s="1"/>
      <c r="B31" s="21">
        <v>4.1900000000000004</v>
      </c>
      <c r="C31" s="30" t="s">
        <v>451</v>
      </c>
    </row>
    <row r="32" spans="1:4" ht="16.5" x14ac:dyDescent="0.25">
      <c r="A32" s="1"/>
      <c r="B32" s="21">
        <v>5.17</v>
      </c>
      <c r="C32" s="30" t="s">
        <v>452</v>
      </c>
    </row>
    <row r="33" spans="1:4" ht="16.5" x14ac:dyDescent="0.25">
      <c r="A33" s="1"/>
      <c r="B33" s="21">
        <v>5.77</v>
      </c>
      <c r="C33" s="30" t="s">
        <v>453</v>
      </c>
    </row>
    <row r="34" spans="1:4" ht="16.5" x14ac:dyDescent="0.25">
      <c r="A34" s="1"/>
      <c r="B34" s="21">
        <v>6.39</v>
      </c>
      <c r="C34" s="30" t="s">
        <v>454</v>
      </c>
    </row>
    <row r="35" spans="1:4" ht="16.5" x14ac:dyDescent="0.25">
      <c r="A35" s="1"/>
      <c r="B35" s="21"/>
      <c r="C35" s="21"/>
    </row>
    <row r="36" spans="1:4" ht="16.5" x14ac:dyDescent="0.25">
      <c r="A36" s="1" t="s">
        <v>433</v>
      </c>
      <c r="B36" s="21">
        <f>MATCH(39,C37:C40,1)</f>
        <v>2</v>
      </c>
      <c r="C36" s="21">
        <v>2</v>
      </c>
      <c r="D36" t="str">
        <f>IF(B36=C36,"T","WARN")</f>
        <v>T</v>
      </c>
    </row>
    <row r="37" spans="1:4" ht="16.5" x14ac:dyDescent="0.25">
      <c r="A37" s="1"/>
      <c r="B37" s="34"/>
      <c r="C37" s="21">
        <v>25</v>
      </c>
    </row>
    <row r="38" spans="1:4" ht="16.5" x14ac:dyDescent="0.25">
      <c r="A38" s="1"/>
      <c r="B38" s="21"/>
      <c r="C38" s="21">
        <v>38</v>
      </c>
    </row>
    <row r="39" spans="1:4" ht="16.5" x14ac:dyDescent="0.25">
      <c r="A39" s="1"/>
      <c r="B39" s="21"/>
      <c r="C39" s="21">
        <v>40</v>
      </c>
    </row>
    <row r="40" spans="1:4" ht="16.5" x14ac:dyDescent="0.25">
      <c r="A40" s="1"/>
      <c r="B40" s="21"/>
      <c r="C40" s="21">
        <v>41</v>
      </c>
    </row>
    <row r="41" spans="1:4" ht="16.5" x14ac:dyDescent="0.25">
      <c r="A41" s="1"/>
      <c r="B41" s="21"/>
      <c r="C41" s="21"/>
    </row>
    <row r="42" spans="1:4" ht="16.5" x14ac:dyDescent="0.25">
      <c r="A42" s="1" t="s">
        <v>434</v>
      </c>
      <c r="B42" s="7" t="str">
        <f ca="1">OFFSET(B42,1,0,1,1)</f>
        <v>offset input</v>
      </c>
      <c r="C42" s="7" t="s">
        <v>456</v>
      </c>
      <c r="D42" t="str">
        <f ca="1">IF(B42=C42,"T","WARN")</f>
        <v>T</v>
      </c>
    </row>
    <row r="43" spans="1:4" ht="16.5" x14ac:dyDescent="0.25">
      <c r="A43" s="1"/>
      <c r="B43" s="7" t="s">
        <v>456</v>
      </c>
      <c r="C43" s="21"/>
    </row>
    <row r="44" spans="1:4" ht="16.5" x14ac:dyDescent="0.25">
      <c r="A44" s="1"/>
      <c r="B44" s="21"/>
      <c r="C44" s="21"/>
    </row>
    <row r="45" spans="1:4" ht="16.5" x14ac:dyDescent="0.25">
      <c r="A45" s="1" t="s">
        <v>435</v>
      </c>
      <c r="B45" s="9">
        <f>ROW()</f>
        <v>45</v>
      </c>
      <c r="C45" s="12">
        <v>45</v>
      </c>
      <c r="D45" t="str">
        <f>IF(B45=C45,"T","WARN")</f>
        <v>T</v>
      </c>
    </row>
    <row r="46" spans="1:4" ht="16.5" x14ac:dyDescent="0.25">
      <c r="A46" s="1"/>
      <c r="B46" s="28"/>
      <c r="C46" s="22"/>
    </row>
    <row r="47" spans="1:4" ht="16.5" x14ac:dyDescent="0.25">
      <c r="A47" s="1"/>
      <c r="B47" s="21"/>
      <c r="C47" s="21"/>
    </row>
    <row r="48" spans="1:4" ht="16.5" x14ac:dyDescent="0.25">
      <c r="A48" s="1" t="s">
        <v>436</v>
      </c>
      <c r="B48" s="12">
        <f>ROWS(C1:E4)</f>
        <v>4</v>
      </c>
      <c r="C48" s="12">
        <v>4</v>
      </c>
      <c r="D48" t="str">
        <f>IF(B48=C48,"T","WARN")</f>
        <v>T</v>
      </c>
    </row>
    <row r="49" spans="1:4" ht="16.5" x14ac:dyDescent="0.25">
      <c r="A49" s="1"/>
      <c r="B49" s="22"/>
      <c r="C49" s="22"/>
    </row>
    <row r="50" spans="1:4" ht="16.5" x14ac:dyDescent="0.25">
      <c r="A50" s="1"/>
      <c r="B50" s="21"/>
      <c r="C50" s="21"/>
    </row>
    <row r="51" spans="1:4" ht="16.5" x14ac:dyDescent="0.25">
      <c r="A51" s="1" t="s">
        <v>437</v>
      </c>
      <c r="B51" s="21"/>
      <c r="C51" s="21"/>
      <c r="D51" t="s">
        <v>403</v>
      </c>
    </row>
    <row r="52" spans="1:4" ht="16.5" x14ac:dyDescent="0.25">
      <c r="A52" s="1"/>
      <c r="B52" s="21"/>
      <c r="C52" s="21"/>
    </row>
    <row r="53" spans="1:4" ht="16.5" x14ac:dyDescent="0.25">
      <c r="A53" s="1"/>
      <c r="B53" s="21"/>
      <c r="C53" s="21"/>
    </row>
    <row r="54" spans="1:4" ht="16.5" x14ac:dyDescent="0.25">
      <c r="A54" s="1" t="s">
        <v>438</v>
      </c>
      <c r="B54" s="21"/>
      <c r="C54" s="30"/>
      <c r="D54" t="s">
        <v>403</v>
      </c>
    </row>
    <row r="55" spans="1:4" ht="16.5" x14ac:dyDescent="0.25">
      <c r="A55" s="1"/>
      <c r="B55" s="21"/>
      <c r="C55" s="21"/>
    </row>
    <row r="56" spans="1:4" ht="16.5" x14ac:dyDescent="0.25">
      <c r="A56" s="1" t="s">
        <v>439</v>
      </c>
      <c r="B56" s="21">
        <f>VLOOKUP(1,B57:D59,2)</f>
        <v>2.93</v>
      </c>
      <c r="C56" s="21">
        <v>2.93</v>
      </c>
      <c r="D56" t="str">
        <f>IF(B56=C56,"T","WARN")</f>
        <v>T</v>
      </c>
    </row>
    <row r="57" spans="1:4" ht="16.5" x14ac:dyDescent="0.25">
      <c r="A57" s="1"/>
      <c r="B57" s="21">
        <v>0.45700000000000002</v>
      </c>
      <c r="C57" s="21">
        <v>3.55</v>
      </c>
      <c r="D57">
        <v>500</v>
      </c>
    </row>
    <row r="58" spans="1:4" x14ac:dyDescent="0.25">
      <c r="B58">
        <v>0.52500000000000002</v>
      </c>
      <c r="C58">
        <v>3.25</v>
      </c>
      <c r="D58">
        <v>400</v>
      </c>
    </row>
    <row r="59" spans="1:4" x14ac:dyDescent="0.25">
      <c r="B59">
        <v>0.60599999999999998</v>
      </c>
      <c r="C59">
        <v>2.93</v>
      </c>
      <c r="D59">
        <v>300</v>
      </c>
    </row>
    <row r="61" spans="1:4" x14ac:dyDescent="0.25">
      <c r="A61" t="s">
        <v>414</v>
      </c>
      <c r="D61">
        <f ca="1">COUNTIF(D3:D56,"T")</f>
        <v>14</v>
      </c>
    </row>
    <row r="100" spans="1:2" x14ac:dyDescent="0.25">
      <c r="B100" s="21"/>
    </row>
    <row r="101" spans="1:2" ht="16.5" x14ac:dyDescent="0.25">
      <c r="A101" s="1"/>
      <c r="B101" s="21"/>
    </row>
    <row r="102" spans="1:2" ht="16.5" x14ac:dyDescent="0.25">
      <c r="A102" s="1"/>
      <c r="B102" s="21"/>
    </row>
    <row r="103" spans="1:2" ht="16.5" x14ac:dyDescent="0.25">
      <c r="A103" s="1"/>
      <c r="B103" s="21"/>
    </row>
    <row r="104" spans="1:2" ht="16.5" x14ac:dyDescent="0.25">
      <c r="A104" s="1"/>
      <c r="B104" s="2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</row>
    <row r="109" spans="1:2" ht="16.5" x14ac:dyDescent="0.25">
      <c r="A109" s="1"/>
    </row>
    <row r="110" spans="1:2" ht="16.5" x14ac:dyDescent="0.25">
      <c r="A110" s="1"/>
    </row>
    <row r="111" spans="1:2" ht="16.5" x14ac:dyDescent="0.25">
      <c r="A111" s="1"/>
    </row>
    <row r="112" spans="1:2" ht="16.5" x14ac:dyDescent="0.25">
      <c r="A112" s="1"/>
    </row>
    <row r="116" spans="1:2" ht="16.5" x14ac:dyDescent="0.25">
      <c r="A116" s="1"/>
    </row>
    <row r="117" spans="1:2" ht="16.5" x14ac:dyDescent="0.25">
      <c r="A117" s="1"/>
    </row>
    <row r="118" spans="1:2" ht="16.5" x14ac:dyDescent="0.25">
      <c r="A118" s="1"/>
    </row>
    <row r="119" spans="1:2" ht="16.5" x14ac:dyDescent="0.25">
      <c r="A119" s="1"/>
    </row>
    <row r="120" spans="1:2" ht="16.5" x14ac:dyDescent="0.25">
      <c r="A120" s="1"/>
      <c r="B120" s="5"/>
    </row>
    <row r="121" spans="1:2" ht="16.5" x14ac:dyDescent="0.25">
      <c r="A121" s="1"/>
    </row>
    <row r="122" spans="1:2" ht="16.5" x14ac:dyDescent="0.25">
      <c r="A122" s="1"/>
      <c r="B122" s="5"/>
    </row>
    <row r="123" spans="1:2" ht="16.5" x14ac:dyDescent="0.25">
      <c r="A123" s="1"/>
    </row>
    <row r="124" spans="1:2" ht="16.5" x14ac:dyDescent="0.25">
      <c r="A124" s="1"/>
      <c r="B124" s="5"/>
    </row>
    <row r="125" spans="1:2" ht="16.5" x14ac:dyDescent="0.25">
      <c r="A125" s="1"/>
    </row>
    <row r="126" spans="1:2" ht="16.5" x14ac:dyDescent="0.25">
      <c r="A126" s="1"/>
      <c r="B126" s="5"/>
    </row>
    <row r="127" spans="1:2" ht="16.5" x14ac:dyDescent="0.25">
      <c r="A127" s="1"/>
    </row>
    <row r="128" spans="1:2" ht="16.5" x14ac:dyDescent="0.25">
      <c r="A128" s="1"/>
      <c r="B128" s="8"/>
    </row>
    <row r="129" spans="1:2" ht="16.5" x14ac:dyDescent="0.25">
      <c r="A129" s="1"/>
    </row>
    <row r="130" spans="1:2" ht="16.5" x14ac:dyDescent="0.25">
      <c r="A130" s="1"/>
      <c r="B130" s="5"/>
    </row>
    <row r="131" spans="1:2" ht="16.5" x14ac:dyDescent="0.25">
      <c r="A131" s="1"/>
    </row>
    <row r="132" spans="1:2" ht="16.5" x14ac:dyDescent="0.25">
      <c r="A132" s="1"/>
      <c r="B132" s="5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  <c r="B137" s="5"/>
    </row>
    <row r="138" spans="1:2" ht="16.5" x14ac:dyDescent="0.25">
      <c r="A138" s="1"/>
    </row>
    <row r="139" spans="1:2" ht="16.5" x14ac:dyDescent="0.25">
      <c r="A139" s="1"/>
      <c r="B139" s="11"/>
    </row>
    <row r="140" spans="1:2" ht="16.5" x14ac:dyDescent="0.25">
      <c r="A140" s="1"/>
    </row>
    <row r="141" spans="1:2" ht="16.5" x14ac:dyDescent="0.25">
      <c r="A141" s="1"/>
      <c r="B141" s="9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  <c r="B145" s="5"/>
    </row>
    <row r="146" spans="1:2" ht="16.5" x14ac:dyDescent="0.25">
      <c r="A146" s="1"/>
    </row>
    <row r="147" spans="1:2" ht="16.5" x14ac:dyDescent="0.25">
      <c r="A147" s="1"/>
      <c r="B147" s="5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  <c r="B153" s="8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2" spans="1:2" x14ac:dyDescent="0.25">
      <c r="B162" s="12"/>
    </row>
    <row r="164" spans="1:2" x14ac:dyDescent="0.25">
      <c r="B164" s="8"/>
    </row>
    <row r="165" spans="1:2" ht="16.5" x14ac:dyDescent="0.25">
      <c r="A165" s="1"/>
    </row>
    <row r="166" spans="1:2" ht="16.5" x14ac:dyDescent="0.25">
      <c r="A166" s="1"/>
      <c r="B166" s="5"/>
    </row>
    <row r="167" spans="1:2" ht="16.5" x14ac:dyDescent="0.25">
      <c r="A167" s="1"/>
    </row>
    <row r="168" spans="1:2" ht="16.5" x14ac:dyDescent="0.25">
      <c r="A168" s="1"/>
      <c r="B168" s="11"/>
    </row>
    <row r="169" spans="1:2" ht="16.5" x14ac:dyDescent="0.25">
      <c r="A169" s="1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1" ht="16.5" x14ac:dyDescent="0.25">
      <c r="A177" s="1"/>
    </row>
    <row r="178" spans="1:1" ht="16.5" x14ac:dyDescent="0.25">
      <c r="A178" s="1"/>
    </row>
    <row r="179" spans="1:1" ht="16.5" x14ac:dyDescent="0.25">
      <c r="A179" s="1"/>
    </row>
    <row r="180" spans="1:1" ht="16.5" x14ac:dyDescent="0.25">
      <c r="A180" s="1"/>
    </row>
    <row r="181" spans="1:1" ht="16.5" x14ac:dyDescent="0.25">
      <c r="A181" s="1"/>
    </row>
    <row r="182" spans="1:1" ht="16.5" x14ac:dyDescent="0.25">
      <c r="A182" s="1"/>
    </row>
    <row r="183" spans="1:1" ht="16.5" x14ac:dyDescent="0.25">
      <c r="A183" s="1"/>
    </row>
    <row r="184" spans="1:1" ht="16.5" x14ac:dyDescent="0.25">
      <c r="A184" s="1"/>
    </row>
    <row r="185" spans="1:1" ht="16.5" x14ac:dyDescent="0.25">
      <c r="A185" s="1"/>
    </row>
    <row r="186" spans="1:1" ht="16.5" x14ac:dyDescent="0.25">
      <c r="A186" s="1"/>
    </row>
    <row r="187" spans="1:1" ht="16.5" x14ac:dyDescent="0.25">
      <c r="A187" s="1"/>
    </row>
    <row r="188" spans="1:1" ht="16.5" x14ac:dyDescent="0.25">
      <c r="A188" s="1"/>
    </row>
    <row r="189" spans="1:1" ht="16.5" x14ac:dyDescent="0.25">
      <c r="A189" s="1"/>
    </row>
    <row r="190" spans="1:1" ht="16.5" x14ac:dyDescent="0.25">
      <c r="A190" s="1"/>
    </row>
    <row r="191" spans="1:1" ht="16.5" x14ac:dyDescent="0.25">
      <c r="A191" s="1"/>
    </row>
    <row r="192" spans="1:1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</row>
    <row r="199" spans="1:2" ht="16.5" x14ac:dyDescent="0.25">
      <c r="A199" s="1"/>
      <c r="B199" s="5"/>
    </row>
    <row r="200" spans="1:2" ht="16.5" x14ac:dyDescent="0.25">
      <c r="A200" s="1"/>
    </row>
    <row r="201" spans="1:2" ht="16.5" x14ac:dyDescent="0.25">
      <c r="A201" s="1"/>
    </row>
    <row r="202" spans="1:2" ht="16.5" x14ac:dyDescent="0.25">
      <c r="A202" s="1"/>
      <c r="B202" s="5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</row>
    <row r="209" spans="1:1" ht="16.5" x14ac:dyDescent="0.25">
      <c r="A209" s="1"/>
    </row>
    <row r="210" spans="1:1" ht="16.5" x14ac:dyDescent="0.25">
      <c r="A210" s="1"/>
    </row>
    <row r="211" spans="1:1" ht="16.5" x14ac:dyDescent="0.25">
      <c r="A211" s="1"/>
    </row>
    <row r="212" spans="1:1" ht="16.5" x14ac:dyDescent="0.25">
      <c r="A212" s="1"/>
    </row>
    <row r="213" spans="1:1" ht="16.5" x14ac:dyDescent="0.25">
      <c r="A213" s="1"/>
    </row>
    <row r="214" spans="1:1" ht="16.5" x14ac:dyDescent="0.25">
      <c r="A214" s="1"/>
    </row>
    <row r="215" spans="1:1" ht="16.5" x14ac:dyDescent="0.25">
      <c r="A215" s="1"/>
    </row>
    <row r="216" spans="1:1" ht="16.5" x14ac:dyDescent="0.25">
      <c r="A216" s="1"/>
    </row>
    <row r="217" spans="1:1" ht="16.5" x14ac:dyDescent="0.25">
      <c r="A217" s="1"/>
    </row>
    <row r="218" spans="1:1" ht="16.5" x14ac:dyDescent="0.25">
      <c r="A218" s="1"/>
    </row>
    <row r="219" spans="1:1" ht="16.5" x14ac:dyDescent="0.25">
      <c r="A219" s="1"/>
    </row>
    <row r="220" spans="1:1" ht="16.5" x14ac:dyDescent="0.25">
      <c r="A220" s="1"/>
    </row>
    <row r="221" spans="1:1" ht="16.5" x14ac:dyDescent="0.25">
      <c r="A221" s="1"/>
    </row>
    <row r="222" spans="1:1" ht="16.5" x14ac:dyDescent="0.25">
      <c r="A222" s="1"/>
    </row>
    <row r="223" spans="1:1" ht="16.5" x14ac:dyDescent="0.25">
      <c r="A223" s="1"/>
    </row>
    <row r="224" spans="1:1" ht="16.5" x14ac:dyDescent="0.25">
      <c r="A224" s="1"/>
    </row>
    <row r="225" spans="1:2" ht="16.5" x14ac:dyDescent="0.25">
      <c r="A225" s="1"/>
    </row>
    <row r="226" spans="1:2" ht="16.5" x14ac:dyDescent="0.25">
      <c r="A226" s="1"/>
    </row>
    <row r="227" spans="1:2" ht="16.5" x14ac:dyDescent="0.25">
      <c r="A227" s="1"/>
    </row>
    <row r="228" spans="1:2" ht="16.5" x14ac:dyDescent="0.25">
      <c r="A228" s="1"/>
    </row>
    <row r="229" spans="1:2" ht="16.5" x14ac:dyDescent="0.25">
      <c r="A229" s="1"/>
      <c r="B229" s="11"/>
    </row>
    <row r="230" spans="1:2" ht="16.5" x14ac:dyDescent="0.25">
      <c r="A230" s="1"/>
    </row>
    <row r="231" spans="1:2" ht="16.5" x14ac:dyDescent="0.25">
      <c r="A231" s="1"/>
      <c r="B231" s="11"/>
    </row>
    <row r="232" spans="1:2" ht="16.5" x14ac:dyDescent="0.25">
      <c r="A232" s="1"/>
      <c r="B232" s="11"/>
    </row>
    <row r="233" spans="1:2" ht="16.5" x14ac:dyDescent="0.25">
      <c r="A233" s="1"/>
      <c r="B233" s="5"/>
    </row>
    <row r="234" spans="1:2" ht="16.5" x14ac:dyDescent="0.25">
      <c r="A234" s="1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4" spans="1:1" ht="16.5" x14ac:dyDescent="0.25">
      <c r="A254" s="1"/>
    </row>
    <row r="255" spans="1:1" ht="16.5" x14ac:dyDescent="0.25">
      <c r="A255" s="1"/>
    </row>
    <row r="256" spans="1:1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1" ht="16.5" x14ac:dyDescent="0.25">
      <c r="A273" s="1"/>
    </row>
    <row r="274" spans="1:1" ht="16.5" x14ac:dyDescent="0.25">
      <c r="A274" s="1"/>
    </row>
    <row r="275" spans="1:1" ht="16.5" x14ac:dyDescent="0.25">
      <c r="A275" s="1"/>
    </row>
    <row r="276" spans="1:1" ht="16.5" x14ac:dyDescent="0.25">
      <c r="A276" s="1"/>
    </row>
    <row r="277" spans="1:1" ht="16.5" x14ac:dyDescent="0.25">
      <c r="A277" s="1"/>
    </row>
    <row r="278" spans="1:1" ht="16.5" x14ac:dyDescent="0.25">
      <c r="A278" s="1"/>
    </row>
    <row r="279" spans="1:1" ht="16.5" x14ac:dyDescent="0.25">
      <c r="A279" s="1"/>
    </row>
    <row r="280" spans="1:1" ht="16.5" x14ac:dyDescent="0.25">
      <c r="A280" s="1"/>
    </row>
    <row r="281" spans="1:1" ht="16.5" x14ac:dyDescent="0.25">
      <c r="A281" s="1"/>
    </row>
    <row r="282" spans="1:1" ht="16.5" x14ac:dyDescent="0.25">
      <c r="A282" s="1"/>
    </row>
    <row r="283" spans="1:1" ht="16.5" x14ac:dyDescent="0.25">
      <c r="A283" s="1"/>
    </row>
    <row r="284" spans="1:1" ht="16.5" x14ac:dyDescent="0.25">
      <c r="A284" s="1"/>
    </row>
    <row r="285" spans="1:1" ht="16.5" x14ac:dyDescent="0.25">
      <c r="A285" s="1"/>
    </row>
    <row r="286" spans="1:1" ht="16.5" x14ac:dyDescent="0.25">
      <c r="A286" s="1"/>
    </row>
    <row r="287" spans="1:1" ht="16.5" x14ac:dyDescent="0.25">
      <c r="A287" s="1"/>
    </row>
    <row r="288" spans="1:1" ht="16.5" x14ac:dyDescent="0.25">
      <c r="A288" s="1"/>
    </row>
    <row r="289" spans="1:1" ht="16.5" x14ac:dyDescent="0.25">
      <c r="A289" s="1"/>
    </row>
    <row r="290" spans="1:1" ht="16.5" x14ac:dyDescent="0.25">
      <c r="A290" s="1"/>
    </row>
    <row r="291" spans="1:1" ht="16.5" x14ac:dyDescent="0.25">
      <c r="A291" s="1"/>
    </row>
    <row r="293" spans="1:1" ht="16.5" x14ac:dyDescent="0.25">
      <c r="A293" s="1"/>
    </row>
    <row r="522" spans="1:1" x14ac:dyDescent="0.25">
      <c r="A522" s="3" t="s">
        <v>0</v>
      </c>
    </row>
  </sheetData>
  <phoneticPr fontId="12" type="noConversion"/>
  <conditionalFormatting sqref="D3 D7:D8 D10 D12 D14 D20 D22:D24 D26 D29:D34 D36:D40 D42:D43 D45:D46 D48:D49 D56 D5 D51:D52 D54">
    <cfRule type="cellIs" dxfId="0" priority="27" operator="equal">
      <formula>"WARN"</formula>
    </cfRule>
  </conditionalFormatting>
  <pageMargins left="0.7" right="0.7" top="0.75" bottom="0.75" header="0.3" footer="0.3"/>
  <pageSetup paperSize="9" orientation="portrait" verticalDpi="0" r:id="rId1"/>
  <ignoredErrors>
    <ignoredError sqref="B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"/>
    </sheetView>
  </sheetViews>
  <sheetFormatPr defaultRowHeight="15.75" x14ac:dyDescent="0.25"/>
  <cols>
    <col min="1" max="1" width="16.85546875" bestFit="1" customWidth="1"/>
  </cols>
  <sheetData>
    <row r="1" spans="1:4" x14ac:dyDescent="0.25">
      <c r="A1" s="22"/>
    </row>
    <row r="3" spans="1:4" ht="16.5" x14ac:dyDescent="0.2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6.5" x14ac:dyDescent="0.2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6.5" x14ac:dyDescent="0.25">
      <c r="A7" s="1" t="s">
        <v>246</v>
      </c>
      <c r="B7" s="22">
        <f>BETADIST(2,8,10,1,3)</f>
        <v>0.68547058105468728</v>
      </c>
      <c r="C7">
        <v>0.68547058095349067</v>
      </c>
      <c r="D7" t="str">
        <f>IF(B7=C7,"T","WARN")</f>
        <v>WARN</v>
      </c>
    </row>
    <row r="8" spans="1:4" ht="16.5" x14ac:dyDescent="0.25">
      <c r="A8" s="1"/>
    </row>
    <row r="9" spans="1:4" ht="16.5" x14ac:dyDescent="0.25">
      <c r="A9" s="1" t="s">
        <v>247</v>
      </c>
      <c r="B9" s="12">
        <f>BETAINV(0.6854,8,10,1,3)</f>
        <v>1.9999524333606833</v>
      </c>
      <c r="C9">
        <v>1.9999523162841797</v>
      </c>
      <c r="D9" t="str">
        <f>IF(B9=C9,"T","WARN")</f>
        <v>WARN</v>
      </c>
    </row>
  </sheetData>
  <phoneticPr fontId="12" type="noConversion"/>
  <conditionalFormatting sqref="D3:D5">
    <cfRule type="cellIs" dxfId="201" priority="2" operator="equal">
      <formula>"WARN"</formula>
    </cfRule>
  </conditionalFormatting>
  <conditionalFormatting sqref="D7 D9">
    <cfRule type="cellIs" dxfId="200" priority="1" operator="equal">
      <formula>"WARN"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opLeftCell="A82" workbookViewId="0">
      <selection activeCell="B92" sqref="B92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9.5" x14ac:dyDescent="0.3">
      <c r="A1" s="4" t="s">
        <v>1</v>
      </c>
      <c r="B1" s="2" t="s">
        <v>2</v>
      </c>
    </row>
    <row r="2" spans="1:9" ht="36.75" customHeight="1" x14ac:dyDescent="0.25">
      <c r="A2" s="36" t="s">
        <v>68</v>
      </c>
      <c r="B2" s="36"/>
      <c r="C2" s="36"/>
      <c r="D2" s="36"/>
      <c r="E2" s="36"/>
      <c r="F2" s="36"/>
      <c r="G2" s="36"/>
      <c r="H2" s="36"/>
      <c r="I2" s="36"/>
    </row>
    <row r="3" spans="1:9" ht="25.5" customHeight="1" x14ac:dyDescent="0.3">
      <c r="A3" s="4" t="s">
        <v>3</v>
      </c>
      <c r="B3" s="1" t="s">
        <v>64</v>
      </c>
      <c r="C3" s="1" t="s">
        <v>63</v>
      </c>
    </row>
    <row r="4" spans="1:9" ht="16.5" x14ac:dyDescent="0.2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6.5" x14ac:dyDescent="0.25">
      <c r="A5" s="1"/>
      <c r="B5">
        <v>-4</v>
      </c>
    </row>
    <row r="6" spans="1:9" ht="16.5" x14ac:dyDescent="0.25">
      <c r="A6" s="1"/>
    </row>
    <row r="7" spans="1:9" ht="17.25" x14ac:dyDescent="0.3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6.5" x14ac:dyDescent="0.25">
      <c r="A8" s="1"/>
      <c r="B8" s="7"/>
    </row>
    <row r="9" spans="1:9" ht="16.5" x14ac:dyDescent="0.2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6.5" x14ac:dyDescent="0.25">
      <c r="A10" s="1"/>
    </row>
    <row r="11" spans="1:9" ht="16.5" x14ac:dyDescent="0.2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6.5" x14ac:dyDescent="0.25">
      <c r="A12" s="1"/>
    </row>
    <row r="13" spans="1:9" ht="16.5" x14ac:dyDescent="0.25">
      <c r="A13" s="1" t="s">
        <v>8</v>
      </c>
      <c r="B13" s="28">
        <f>ASINH(-2.5)</f>
        <v>-1.6472311463710958</v>
      </c>
      <c r="C13" s="22">
        <v>-1.6472311463710965</v>
      </c>
      <c r="D13" t="str">
        <f>IF(B13=C13,"T","WARN")</f>
        <v>T</v>
      </c>
    </row>
    <row r="14" spans="1:9" ht="16.5" x14ac:dyDescent="0.25">
      <c r="A14" s="1"/>
    </row>
    <row r="15" spans="1:9" ht="16.5" x14ac:dyDescent="0.2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6.5" x14ac:dyDescent="0.25">
      <c r="A16" s="1"/>
    </row>
    <row r="17" spans="1:4" ht="16.5" x14ac:dyDescent="0.2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6.5" x14ac:dyDescent="0.25">
      <c r="A18" s="1"/>
    </row>
    <row r="19" spans="1:4" ht="16.5" x14ac:dyDescent="0.2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6.5" x14ac:dyDescent="0.25">
      <c r="A20" s="1"/>
    </row>
    <row r="21" spans="1:4" ht="16.5" x14ac:dyDescent="0.2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 x14ac:dyDescent="0.25">
      <c r="A22" s="10"/>
    </row>
    <row r="23" spans="1:4" ht="16.5" x14ac:dyDescent="0.2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6.5" x14ac:dyDescent="0.25">
      <c r="A24" s="1"/>
    </row>
    <row r="25" spans="1:4" ht="16.5" x14ac:dyDescent="0.2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6.5" x14ac:dyDescent="0.25">
      <c r="A26" s="1"/>
    </row>
    <row r="27" spans="1:4" ht="16.5" x14ac:dyDescent="0.2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6.5" x14ac:dyDescent="0.25">
      <c r="A28" s="1"/>
    </row>
    <row r="29" spans="1:4" ht="16.5" x14ac:dyDescent="0.2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6.5" x14ac:dyDescent="0.25">
      <c r="A30" s="1"/>
    </row>
    <row r="31" spans="1:4" ht="16.5" x14ac:dyDescent="0.2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6.5" x14ac:dyDescent="0.25">
      <c r="A32" s="1"/>
    </row>
    <row r="33" spans="1:4" ht="16.5" x14ac:dyDescent="0.2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6.5" x14ac:dyDescent="0.25">
      <c r="A34" s="1"/>
    </row>
    <row r="35" spans="1:4" ht="16.5" x14ac:dyDescent="0.2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6.5" x14ac:dyDescent="0.25">
      <c r="A36" s="1"/>
    </row>
    <row r="37" spans="1:4" ht="16.5" x14ac:dyDescent="0.2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6.5" x14ac:dyDescent="0.25">
      <c r="A38" s="1"/>
    </row>
    <row r="39" spans="1:4" ht="16.5" x14ac:dyDescent="0.2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6.5" x14ac:dyDescent="0.25">
      <c r="A40" s="1"/>
    </row>
    <row r="41" spans="1:4" ht="16.5" x14ac:dyDescent="0.2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6.5" x14ac:dyDescent="0.25">
      <c r="A42" s="1"/>
    </row>
    <row r="43" spans="1:4" ht="16.5" x14ac:dyDescent="0.2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6.5" x14ac:dyDescent="0.25">
      <c r="A44" s="1"/>
    </row>
    <row r="45" spans="1:4" ht="16.5" x14ac:dyDescent="0.2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6.5" x14ac:dyDescent="0.25">
      <c r="A46" s="1"/>
    </row>
    <row r="47" spans="1:4" ht="16.5" x14ac:dyDescent="0.2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6.5" x14ac:dyDescent="0.25">
      <c r="A48" s="1"/>
    </row>
    <row r="49" spans="1:5" ht="16.5" x14ac:dyDescent="0.2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6.5" x14ac:dyDescent="0.25">
      <c r="A50" s="1"/>
    </row>
    <row r="51" spans="1:5" ht="16.5" x14ac:dyDescent="0.2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6.5" x14ac:dyDescent="0.25">
      <c r="A52" s="1"/>
    </row>
    <row r="53" spans="1:5" ht="16.5" x14ac:dyDescent="0.2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 x14ac:dyDescent="0.25">
      <c r="B54">
        <v>1</v>
      </c>
      <c r="C54">
        <v>3</v>
      </c>
      <c r="D54">
        <v>8</v>
      </c>
      <c r="E54">
        <v>5</v>
      </c>
    </row>
    <row r="55" spans="1:5" x14ac:dyDescent="0.25">
      <c r="B55">
        <v>1</v>
      </c>
      <c r="C55">
        <v>3</v>
      </c>
      <c r="D55">
        <v>6</v>
      </c>
      <c r="E55">
        <v>1</v>
      </c>
    </row>
    <row r="56" spans="1:5" x14ac:dyDescent="0.25">
      <c r="B56">
        <v>1</v>
      </c>
      <c r="C56">
        <v>1</v>
      </c>
      <c r="D56">
        <v>1</v>
      </c>
      <c r="E56">
        <v>0</v>
      </c>
    </row>
    <row r="57" spans="1:5" x14ac:dyDescent="0.25">
      <c r="B57">
        <v>7</v>
      </c>
      <c r="C57">
        <v>3</v>
      </c>
      <c r="D57">
        <v>10</v>
      </c>
      <c r="E57">
        <v>2</v>
      </c>
    </row>
    <row r="58" spans="1:5" ht="16.5" x14ac:dyDescent="0.25">
      <c r="A58" s="1"/>
    </row>
    <row r="59" spans="1:5" ht="16.5" x14ac:dyDescent="0.2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6.5" x14ac:dyDescent="0.25">
      <c r="A60" s="1"/>
      <c r="B60">
        <v>4</v>
      </c>
      <c r="C60">
        <v>-1</v>
      </c>
    </row>
    <row r="61" spans="1:5" ht="16.5" x14ac:dyDescent="0.25">
      <c r="A61" s="1"/>
      <c r="B61">
        <v>2</v>
      </c>
      <c r="C61">
        <v>0</v>
      </c>
    </row>
    <row r="62" spans="1:5" ht="16.5" x14ac:dyDescent="0.25">
      <c r="A62" s="1"/>
    </row>
    <row r="63" spans="1:5" ht="16.5" x14ac:dyDescent="0.2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6.5" x14ac:dyDescent="0.25">
      <c r="A64" s="1"/>
      <c r="B64" t="s">
        <v>66</v>
      </c>
    </row>
    <row r="65" spans="1:4" ht="16.5" x14ac:dyDescent="0.25">
      <c r="A65" s="1"/>
      <c r="B65">
        <v>1</v>
      </c>
      <c r="C65">
        <v>3</v>
      </c>
    </row>
    <row r="66" spans="1:4" ht="16.5" x14ac:dyDescent="0.25">
      <c r="A66" s="1"/>
      <c r="B66">
        <v>7</v>
      </c>
      <c r="C66">
        <v>2</v>
      </c>
    </row>
    <row r="67" spans="1:4" ht="16.5" x14ac:dyDescent="0.25">
      <c r="A67" s="1"/>
      <c r="B67" t="s">
        <v>67</v>
      </c>
    </row>
    <row r="68" spans="1:4" ht="16.5" x14ac:dyDescent="0.25">
      <c r="A68" s="1"/>
      <c r="B68">
        <v>2</v>
      </c>
      <c r="C68">
        <v>0</v>
      </c>
    </row>
    <row r="69" spans="1:4" ht="16.5" x14ac:dyDescent="0.25">
      <c r="A69" s="1"/>
      <c r="B69">
        <v>0</v>
      </c>
      <c r="C69">
        <v>2</v>
      </c>
    </row>
    <row r="70" spans="1:4" ht="16.5" x14ac:dyDescent="0.25">
      <c r="A70" s="1"/>
    </row>
    <row r="71" spans="1:4" ht="16.5" x14ac:dyDescent="0.2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6.5" x14ac:dyDescent="0.25">
      <c r="A72" s="1"/>
    </row>
    <row r="73" spans="1:4" ht="16.5" x14ac:dyDescent="0.2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6.5" x14ac:dyDescent="0.25">
      <c r="A74" s="1"/>
    </row>
    <row r="75" spans="1:4" ht="16.5" x14ac:dyDescent="0.2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6.5" x14ac:dyDescent="0.25">
      <c r="A76" s="1"/>
    </row>
    <row r="77" spans="1:4" ht="16.5" x14ac:dyDescent="0.2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6.5" x14ac:dyDescent="0.25">
      <c r="A78" s="1"/>
    </row>
    <row r="79" spans="1:4" ht="16.5" x14ac:dyDescent="0.2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6.5" x14ac:dyDescent="0.25">
      <c r="A80" s="1"/>
    </row>
    <row r="81" spans="1:4" ht="16.5" x14ac:dyDescent="0.2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6.5" x14ac:dyDescent="0.25">
      <c r="A82" s="1"/>
    </row>
    <row r="83" spans="1:4" ht="16.5" x14ac:dyDescent="0.2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6.5" x14ac:dyDescent="0.25">
      <c r="A84" s="1"/>
      <c r="B84">
        <v>5</v>
      </c>
    </row>
    <row r="85" spans="1:4" ht="16.5" x14ac:dyDescent="0.25">
      <c r="A85" s="1"/>
      <c r="B85">
        <v>15</v>
      </c>
    </row>
    <row r="86" spans="1:4" ht="16.5" x14ac:dyDescent="0.25">
      <c r="A86" s="1"/>
      <c r="B86">
        <v>30</v>
      </c>
    </row>
    <row r="87" spans="1:4" ht="16.5" x14ac:dyDescent="0.25">
      <c r="A87" s="1"/>
    </row>
    <row r="88" spans="1:4" ht="16.5" x14ac:dyDescent="0.2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6.5" x14ac:dyDescent="0.25">
      <c r="A89" s="1"/>
    </row>
    <row r="90" spans="1:4" ht="16.5" x14ac:dyDescent="0.2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6.5" x14ac:dyDescent="0.25">
      <c r="A91" s="1"/>
    </row>
    <row r="92" spans="1:4" ht="16.5" x14ac:dyDescent="0.25">
      <c r="A92" s="1" t="s">
        <v>39</v>
      </c>
      <c r="B92" s="9">
        <f ca="1">RAND()*100</f>
        <v>3.2286025366915605</v>
      </c>
      <c r="C92" t="s">
        <v>69</v>
      </c>
      <c r="D92" t="s">
        <v>394</v>
      </c>
    </row>
    <row r="93" spans="1:4" ht="16.5" x14ac:dyDescent="0.25">
      <c r="A93" s="1"/>
    </row>
    <row r="94" spans="1:4" ht="16.5" x14ac:dyDescent="0.25">
      <c r="A94" s="1" t="s">
        <v>40</v>
      </c>
      <c r="B94">
        <f ca="1">RANDBETWEEN(1,100)</f>
        <v>20</v>
      </c>
      <c r="C94" t="s">
        <v>69</v>
      </c>
      <c r="D94" t="s">
        <v>394</v>
      </c>
    </row>
    <row r="95" spans="1:4" ht="16.5" x14ac:dyDescent="0.25">
      <c r="A95" s="1"/>
    </row>
    <row r="96" spans="1:4" ht="16.5" x14ac:dyDescent="0.2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6.5" x14ac:dyDescent="0.25">
      <c r="A97" s="1"/>
    </row>
    <row r="98" spans="1:4" ht="16.5" x14ac:dyDescent="0.2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6.5" x14ac:dyDescent="0.25">
      <c r="A99" s="1"/>
    </row>
    <row r="100" spans="1:4" ht="16.5" x14ac:dyDescent="0.2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6.5" x14ac:dyDescent="0.25">
      <c r="A101" s="1"/>
    </row>
    <row r="102" spans="1:4" ht="16.5" x14ac:dyDescent="0.2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6.5" x14ac:dyDescent="0.25">
      <c r="A103" s="1"/>
    </row>
    <row r="104" spans="1:4" ht="16.5" x14ac:dyDescent="0.2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6.5" x14ac:dyDescent="0.25">
      <c r="A105" s="1"/>
      <c r="B105">
        <f>PI()/4</f>
        <v>0.78539816339744828</v>
      </c>
    </row>
    <row r="106" spans="1:4" ht="16.5" x14ac:dyDescent="0.25">
      <c r="A106" s="1"/>
      <c r="B106">
        <v>1</v>
      </c>
    </row>
    <row r="107" spans="1:4" ht="16.5" x14ac:dyDescent="0.25">
      <c r="A107" s="1"/>
      <c r="B107">
        <f>-1/FACT(2)</f>
        <v>-0.5</v>
      </c>
    </row>
    <row r="108" spans="1:4" ht="16.5" x14ac:dyDescent="0.25">
      <c r="A108" s="1"/>
      <c r="B108">
        <f>1/FACT(4)</f>
        <v>4.1666666666666664E-2</v>
      </c>
    </row>
    <row r="109" spans="1:4" ht="16.5" x14ac:dyDescent="0.25">
      <c r="A109" s="1"/>
      <c r="B109">
        <f>-1/FACT(6)</f>
        <v>-1.3888888888888889E-3</v>
      </c>
    </row>
    <row r="110" spans="1:4" ht="16.5" x14ac:dyDescent="0.25">
      <c r="A110" s="1"/>
    </row>
    <row r="111" spans="1:4" ht="16.5" x14ac:dyDescent="0.2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6.5" x14ac:dyDescent="0.25">
      <c r="A112" s="1"/>
    </row>
    <row r="113" spans="1:4" ht="16.5" x14ac:dyDescent="0.2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6.5" x14ac:dyDescent="0.25">
      <c r="A114" s="1"/>
    </row>
    <row r="115" spans="1:4" ht="16.5" x14ac:dyDescent="0.2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6.5" x14ac:dyDescent="0.25">
      <c r="A116" s="1"/>
    </row>
    <row r="117" spans="1:4" ht="16.5" x14ac:dyDescent="0.2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6.5" x14ac:dyDescent="0.25">
      <c r="A118" s="1"/>
    </row>
    <row r="119" spans="1:4" ht="16.5" x14ac:dyDescent="0.2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6.5" x14ac:dyDescent="0.25">
      <c r="A120" s="1"/>
    </row>
    <row r="121" spans="1:4" ht="16.5" x14ac:dyDescent="0.2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6.5" x14ac:dyDescent="0.25">
      <c r="A122" s="1"/>
      <c r="B122">
        <v>120</v>
      </c>
    </row>
    <row r="123" spans="1:4" ht="16.5" x14ac:dyDescent="0.25">
      <c r="A123" s="1"/>
      <c r="B123">
        <v>10</v>
      </c>
    </row>
    <row r="124" spans="1:4" ht="16.5" x14ac:dyDescent="0.25">
      <c r="A124" s="1"/>
      <c r="B124">
        <v>150</v>
      </c>
    </row>
    <row r="125" spans="1:4" ht="16.5" x14ac:dyDescent="0.25">
      <c r="A125" s="1"/>
      <c r="B125">
        <v>23</v>
      </c>
    </row>
    <row r="126" spans="1:4" ht="16.5" x14ac:dyDescent="0.25">
      <c r="A126" s="1"/>
    </row>
    <row r="127" spans="1:4" ht="16.5" x14ac:dyDescent="0.2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6.5" x14ac:dyDescent="0.25">
      <c r="A128" s="1"/>
    </row>
    <row r="129" spans="1:4" ht="16.5" x14ac:dyDescent="0.2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6.5" x14ac:dyDescent="0.25">
      <c r="A130" s="1"/>
      <c r="B130">
        <v>100000</v>
      </c>
      <c r="C130">
        <v>7000</v>
      </c>
    </row>
    <row r="131" spans="1:4" ht="16.5" x14ac:dyDescent="0.25">
      <c r="A131" s="1"/>
      <c r="B131">
        <v>200000</v>
      </c>
      <c r="C131">
        <v>14000</v>
      </c>
    </row>
    <row r="132" spans="1:4" ht="16.5" x14ac:dyDescent="0.25">
      <c r="A132" s="1"/>
      <c r="B132">
        <v>300000</v>
      </c>
      <c r="C132">
        <v>21000</v>
      </c>
    </row>
    <row r="133" spans="1:4" ht="16.5" x14ac:dyDescent="0.25">
      <c r="A133" s="1"/>
      <c r="B133">
        <v>400000</v>
      </c>
      <c r="C133">
        <v>28000</v>
      </c>
    </row>
    <row r="134" spans="1:4" ht="16.5" x14ac:dyDescent="0.25">
      <c r="A134" s="1"/>
    </row>
    <row r="135" spans="1:4" ht="16.5" x14ac:dyDescent="0.2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6.5" x14ac:dyDescent="0.25">
      <c r="A136" s="1"/>
      <c r="B136">
        <v>5</v>
      </c>
      <c r="C136" t="s">
        <v>71</v>
      </c>
      <c r="D136">
        <v>1</v>
      </c>
    </row>
    <row r="137" spans="1:4" ht="16.5" x14ac:dyDescent="0.25">
      <c r="A137" s="1"/>
      <c r="B137">
        <v>4</v>
      </c>
      <c r="C137" t="s">
        <v>71</v>
      </c>
      <c r="D137">
        <v>2</v>
      </c>
    </row>
    <row r="138" spans="1:4" ht="16.5" x14ac:dyDescent="0.25">
      <c r="A138" s="1"/>
      <c r="B138">
        <v>15</v>
      </c>
      <c r="C138" t="s">
        <v>72</v>
      </c>
      <c r="D138">
        <v>1</v>
      </c>
    </row>
    <row r="139" spans="1:4" ht="16.5" x14ac:dyDescent="0.25">
      <c r="A139" s="1"/>
      <c r="B139">
        <v>3</v>
      </c>
      <c r="C139" t="s">
        <v>72</v>
      </c>
      <c r="D139">
        <v>2</v>
      </c>
    </row>
    <row r="140" spans="1:4" ht="16.5" x14ac:dyDescent="0.25">
      <c r="A140" s="1"/>
      <c r="B140">
        <v>22</v>
      </c>
      <c r="C140" t="s">
        <v>73</v>
      </c>
      <c r="D140">
        <v>1</v>
      </c>
    </row>
    <row r="141" spans="1:4" ht="16.5" x14ac:dyDescent="0.25">
      <c r="A141" s="1"/>
      <c r="B141">
        <v>12</v>
      </c>
      <c r="C141" t="s">
        <v>73</v>
      </c>
      <c r="D141">
        <v>2</v>
      </c>
    </row>
    <row r="142" spans="1:4" ht="16.5" x14ac:dyDescent="0.25">
      <c r="A142" s="1"/>
      <c r="B142">
        <v>10</v>
      </c>
      <c r="C142" t="s">
        <v>74</v>
      </c>
      <c r="D142">
        <v>1</v>
      </c>
    </row>
    <row r="143" spans="1:4" ht="16.5" x14ac:dyDescent="0.25">
      <c r="A143" s="1"/>
      <c r="B143">
        <v>33</v>
      </c>
      <c r="C143" t="s">
        <v>74</v>
      </c>
      <c r="D143">
        <v>2</v>
      </c>
    </row>
    <row r="144" spans="1:4" ht="16.5" x14ac:dyDescent="0.25">
      <c r="A144" s="1"/>
    </row>
    <row r="145" spans="1:5" ht="16.5" x14ac:dyDescent="0.2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6.5" x14ac:dyDescent="0.25">
      <c r="A146" s="1"/>
      <c r="B146">
        <v>3</v>
      </c>
      <c r="C146">
        <v>4</v>
      </c>
      <c r="D146">
        <v>2</v>
      </c>
      <c r="E146">
        <v>7</v>
      </c>
    </row>
    <row r="147" spans="1:5" ht="16.5" x14ac:dyDescent="0.25">
      <c r="A147" s="1"/>
      <c r="B147">
        <v>8</v>
      </c>
      <c r="C147">
        <v>6</v>
      </c>
      <c r="D147">
        <v>6</v>
      </c>
      <c r="E147">
        <v>7</v>
      </c>
    </row>
    <row r="148" spans="1:5" ht="16.5" x14ac:dyDescent="0.25">
      <c r="A148" s="1"/>
      <c r="B148">
        <v>1</v>
      </c>
      <c r="C148">
        <v>9</v>
      </c>
      <c r="D148">
        <v>5</v>
      </c>
      <c r="E148">
        <v>3</v>
      </c>
    </row>
    <row r="149" spans="1:5" ht="16.5" x14ac:dyDescent="0.25">
      <c r="A149" s="1"/>
    </row>
    <row r="150" spans="1:5" ht="16.5" x14ac:dyDescent="0.2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6.5" x14ac:dyDescent="0.25">
      <c r="A151" s="1"/>
    </row>
    <row r="152" spans="1:5" ht="16.5" x14ac:dyDescent="0.25">
      <c r="A152" s="1"/>
    </row>
    <row r="153" spans="1:5" ht="16.5" x14ac:dyDescent="0.2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6.5" x14ac:dyDescent="0.25">
      <c r="A154" s="1"/>
      <c r="B154">
        <v>2</v>
      </c>
      <c r="C154">
        <v>6</v>
      </c>
    </row>
    <row r="155" spans="1:5" ht="16.5" x14ac:dyDescent="0.25">
      <c r="A155" s="1"/>
      <c r="B155">
        <v>3</v>
      </c>
      <c r="C155">
        <v>5</v>
      </c>
    </row>
    <row r="156" spans="1:5" ht="16.5" x14ac:dyDescent="0.25">
      <c r="A156" s="1"/>
      <c r="B156">
        <v>9</v>
      </c>
      <c r="C156">
        <v>11</v>
      </c>
    </row>
    <row r="157" spans="1:5" ht="16.5" x14ac:dyDescent="0.25">
      <c r="A157" s="1"/>
      <c r="B157">
        <v>1</v>
      </c>
      <c r="C157">
        <v>7</v>
      </c>
    </row>
    <row r="158" spans="1:5" ht="16.5" x14ac:dyDescent="0.25">
      <c r="A158" s="1"/>
      <c r="B158">
        <v>8</v>
      </c>
      <c r="C158">
        <v>5</v>
      </c>
    </row>
    <row r="159" spans="1:5" ht="16.5" x14ac:dyDescent="0.25">
      <c r="A159" s="1"/>
      <c r="B159">
        <v>7</v>
      </c>
      <c r="C159">
        <v>4</v>
      </c>
    </row>
    <row r="160" spans="1:5" ht="16.5" x14ac:dyDescent="0.25">
      <c r="A160" s="1"/>
      <c r="B160">
        <v>5</v>
      </c>
      <c r="C160">
        <v>4</v>
      </c>
    </row>
    <row r="161" spans="1:4" ht="16.5" x14ac:dyDescent="0.25">
      <c r="A161" s="1"/>
    </row>
    <row r="162" spans="1:4" ht="16.5" x14ac:dyDescent="0.2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6.5" x14ac:dyDescent="0.25">
      <c r="A163" s="1"/>
      <c r="B163">
        <v>2</v>
      </c>
      <c r="C163">
        <v>6</v>
      </c>
    </row>
    <row r="164" spans="1:4" ht="16.5" x14ac:dyDescent="0.25">
      <c r="A164" s="1"/>
      <c r="B164">
        <v>3</v>
      </c>
      <c r="C164">
        <v>5</v>
      </c>
    </row>
    <row r="165" spans="1:4" ht="16.5" x14ac:dyDescent="0.25">
      <c r="A165" s="1"/>
      <c r="B165">
        <v>9</v>
      </c>
      <c r="C165">
        <v>11</v>
      </c>
    </row>
    <row r="166" spans="1:4" ht="16.5" x14ac:dyDescent="0.25">
      <c r="A166" s="1"/>
      <c r="B166">
        <v>1</v>
      </c>
      <c r="C166">
        <v>7</v>
      </c>
    </row>
    <row r="167" spans="1:4" ht="16.5" x14ac:dyDescent="0.25">
      <c r="A167" s="1"/>
      <c r="B167">
        <v>8</v>
      </c>
      <c r="C167">
        <v>5</v>
      </c>
    </row>
    <row r="168" spans="1:4" ht="16.5" x14ac:dyDescent="0.25">
      <c r="A168" s="1"/>
      <c r="B168">
        <v>7</v>
      </c>
      <c r="C168">
        <v>4</v>
      </c>
    </row>
    <row r="169" spans="1:4" ht="16.5" x14ac:dyDescent="0.25">
      <c r="A169" s="1"/>
      <c r="B169">
        <v>5</v>
      </c>
      <c r="C169">
        <v>4</v>
      </c>
    </row>
    <row r="170" spans="1:4" ht="16.5" x14ac:dyDescent="0.25">
      <c r="A170" s="1"/>
    </row>
    <row r="171" spans="1:4" ht="16.5" x14ac:dyDescent="0.2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6.5" x14ac:dyDescent="0.25">
      <c r="A172" s="1"/>
      <c r="B172">
        <v>2</v>
      </c>
      <c r="C172">
        <v>6</v>
      </c>
    </row>
    <row r="173" spans="1:4" ht="16.5" x14ac:dyDescent="0.25">
      <c r="A173" s="1"/>
      <c r="B173">
        <v>3</v>
      </c>
      <c r="C173">
        <v>5</v>
      </c>
    </row>
    <row r="174" spans="1:4" ht="16.5" x14ac:dyDescent="0.25">
      <c r="A174" s="1"/>
      <c r="B174">
        <v>9</v>
      </c>
      <c r="C174">
        <v>11</v>
      </c>
    </row>
    <row r="175" spans="1:4" ht="16.5" x14ac:dyDescent="0.25">
      <c r="A175" s="1"/>
      <c r="B175">
        <v>1</v>
      </c>
      <c r="C175">
        <v>7</v>
      </c>
    </row>
    <row r="176" spans="1:4" ht="16.5" x14ac:dyDescent="0.25">
      <c r="A176" s="1"/>
      <c r="B176">
        <v>8</v>
      </c>
      <c r="C176">
        <v>5</v>
      </c>
    </row>
    <row r="177" spans="1:4" ht="16.5" x14ac:dyDescent="0.25">
      <c r="A177" s="1"/>
      <c r="B177">
        <v>7</v>
      </c>
      <c r="C177">
        <v>4</v>
      </c>
    </row>
    <row r="178" spans="1:4" ht="16.5" x14ac:dyDescent="0.25">
      <c r="A178" s="1"/>
      <c r="B178">
        <v>5</v>
      </c>
      <c r="C178">
        <v>4</v>
      </c>
    </row>
    <row r="179" spans="1:4" ht="16.5" x14ac:dyDescent="0.25">
      <c r="A179" s="1"/>
    </row>
    <row r="180" spans="1:4" ht="16.5" x14ac:dyDescent="0.2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6.5" x14ac:dyDescent="0.25">
      <c r="A181" s="1"/>
    </row>
    <row r="182" spans="1:4" ht="16.5" x14ac:dyDescent="0.2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6.5" x14ac:dyDescent="0.25">
      <c r="A183" s="1"/>
      <c r="B183" s="11"/>
    </row>
    <row r="184" spans="1:4" ht="16.5" x14ac:dyDescent="0.2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6.5" x14ac:dyDescent="0.25">
      <c r="A186" s="1" t="s">
        <v>75</v>
      </c>
      <c r="B186" t="e">
        <v>#NAME?</v>
      </c>
      <c r="C186" t="e">
        <v>#NAME?</v>
      </c>
      <c r="D186" t="s">
        <v>394</v>
      </c>
    </row>
    <row r="415" spans="1:1" x14ac:dyDescent="0.25">
      <c r="A415" s="3" t="s">
        <v>0</v>
      </c>
    </row>
  </sheetData>
  <sortState ref="A4:A63">
    <sortCondition ref="A4"/>
  </sortState>
  <mergeCells count="1">
    <mergeCell ref="A2:I2"/>
  </mergeCells>
  <phoneticPr fontId="12" type="noConversion"/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199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>
      <selection activeCell="B18" sqref="B18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9.5" x14ac:dyDescent="0.3">
      <c r="A1" s="4"/>
      <c r="B1" s="2"/>
    </row>
    <row r="2" spans="1:9" ht="36.75" customHeight="1" x14ac:dyDescent="0.3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 x14ac:dyDescent="0.25"/>
    <row r="4" spans="1:9" ht="16.5" x14ac:dyDescent="0.2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6.5" x14ac:dyDescent="0.25">
      <c r="A5" s="1"/>
    </row>
    <row r="6" spans="1:9" ht="17.25" x14ac:dyDescent="0.3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6.5" x14ac:dyDescent="0.25">
      <c r="A7" s="1"/>
      <c r="B7" s="7"/>
    </row>
    <row r="8" spans="1:9" ht="16.5" x14ac:dyDescent="0.2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6.5" x14ac:dyDescent="0.25">
      <c r="A9" s="1"/>
      <c r="B9">
        <v>11</v>
      </c>
    </row>
    <row r="10" spans="1:9" ht="16.5" x14ac:dyDescent="0.25">
      <c r="A10" s="1"/>
    </row>
    <row r="11" spans="1:9" ht="16.5" x14ac:dyDescent="0.2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6.5" x14ac:dyDescent="0.25">
      <c r="A12" s="1"/>
      <c r="B12" s="8">
        <v>210</v>
      </c>
      <c r="C12">
        <v>35</v>
      </c>
    </row>
    <row r="13" spans="1:9" ht="16.5" x14ac:dyDescent="0.25">
      <c r="A13" s="1"/>
    </row>
    <row r="14" spans="1:9" ht="16.5" x14ac:dyDescent="0.2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6.5" x14ac:dyDescent="0.25">
      <c r="A15" s="1"/>
    </row>
    <row r="16" spans="1:9" ht="16.5" x14ac:dyDescent="0.2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6.5" x14ac:dyDescent="0.25">
      <c r="A17" s="1"/>
    </row>
    <row r="18" spans="1:4" ht="16.5" x14ac:dyDescent="0.2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6.5" x14ac:dyDescent="0.25">
      <c r="A19" s="1"/>
    </row>
    <row r="248" spans="1:1" x14ac:dyDescent="0.25">
      <c r="A248" s="3" t="s">
        <v>0</v>
      </c>
    </row>
  </sheetData>
  <phoneticPr fontId="12" type="noConversion"/>
  <conditionalFormatting sqref="D4 D6 D8 D11 D14 D16 D18">
    <cfRule type="cellIs" dxfId="198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3"/>
  <sheetViews>
    <sheetView topLeftCell="A31" zoomScale="115" zoomScaleNormal="115" workbookViewId="0">
      <selection activeCell="B15" sqref="B15"/>
    </sheetView>
  </sheetViews>
  <sheetFormatPr defaultRowHeight="15.75" x14ac:dyDescent="0.2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83</v>
      </c>
      <c r="B1" s="1" t="s">
        <v>64</v>
      </c>
      <c r="C1" s="1" t="s">
        <v>63</v>
      </c>
    </row>
    <row r="2" spans="1:4" ht="25.5" customHeight="1" x14ac:dyDescent="0.25"/>
    <row r="3" spans="1:4" ht="25.5" customHeight="1" x14ac:dyDescent="0.25"/>
    <row r="4" spans="1:4" ht="16.5" x14ac:dyDescent="0.2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6.5" x14ac:dyDescent="0.25">
      <c r="A5" s="1"/>
      <c r="B5" s="5"/>
    </row>
    <row r="6" spans="1:4" ht="16.5" x14ac:dyDescent="0.2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6.5" x14ac:dyDescent="0.25">
      <c r="A7" s="1"/>
      <c r="B7" s="5" t="str">
        <f>CHAR(9)&amp;"text"&amp;CHAR(10)</f>
        <v xml:space="preserve">	text
</v>
      </c>
    </row>
    <row r="8" spans="1:4" ht="16.5" x14ac:dyDescent="0.25">
      <c r="A8" s="1"/>
      <c r="B8" s="5"/>
    </row>
    <row r="9" spans="1:4" ht="16.5" x14ac:dyDescent="0.2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6.5" x14ac:dyDescent="0.25">
      <c r="A10" s="1"/>
    </row>
    <row r="11" spans="1:4" ht="16.5" x14ac:dyDescent="0.2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6.5" x14ac:dyDescent="0.25">
      <c r="A12" s="1"/>
      <c r="B12" t="s">
        <v>102</v>
      </c>
      <c r="C12" t="s">
        <v>103</v>
      </c>
    </row>
    <row r="13" spans="1:4" ht="16.5" x14ac:dyDescent="0.25">
      <c r="A13" s="1" t="s">
        <v>88</v>
      </c>
      <c r="B13" s="21" t="str">
        <f>DOLLAR(B14,2)</f>
        <v>$1,234.57</v>
      </c>
      <c r="C13" s="15" t="s">
        <v>392</v>
      </c>
      <c r="D13" t="str">
        <f>IF(B13=C13,"T","WARN")</f>
        <v>WARN</v>
      </c>
    </row>
    <row r="14" spans="1:4" ht="16.5" x14ac:dyDescent="0.25">
      <c r="A14" s="1"/>
      <c r="B14" s="5">
        <v>1234.567</v>
      </c>
    </row>
    <row r="15" spans="1:4" ht="16.5" x14ac:dyDescent="0.2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6.5" x14ac:dyDescent="0.25">
      <c r="A16" s="1"/>
      <c r="B16" t="s">
        <v>105</v>
      </c>
    </row>
    <row r="17" spans="1:4" ht="16.5" x14ac:dyDescent="0.25">
      <c r="A17" s="1"/>
      <c r="B17" t="s">
        <v>105</v>
      </c>
    </row>
    <row r="18" spans="1:4" ht="16.5" x14ac:dyDescent="0.25">
      <c r="A18" s="1"/>
    </row>
    <row r="19" spans="1:4" ht="16.5" x14ac:dyDescent="0.2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6.5" x14ac:dyDescent="0.25">
      <c r="A20" s="1"/>
      <c r="B20" t="s">
        <v>108</v>
      </c>
    </row>
    <row r="21" spans="1:4" ht="16.5" x14ac:dyDescent="0.2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6.5" x14ac:dyDescent="0.25">
      <c r="A22" s="1"/>
    </row>
    <row r="23" spans="1:4" ht="16.5" x14ac:dyDescent="0.2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6.5" x14ac:dyDescent="0.25">
      <c r="A24" s="1"/>
      <c r="B24" s="5">
        <v>1234.567</v>
      </c>
    </row>
    <row r="25" spans="1:4" ht="16.5" x14ac:dyDescent="0.25">
      <c r="A25" s="1"/>
    </row>
    <row r="26" spans="1:4" ht="16.5" x14ac:dyDescent="0.2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6.5" x14ac:dyDescent="0.25">
      <c r="A27" s="1"/>
      <c r="B27" s="17" t="s">
        <v>113</v>
      </c>
    </row>
    <row r="28" spans="1:4" ht="16.5" x14ac:dyDescent="0.25">
      <c r="A28" s="1" t="s">
        <v>110</v>
      </c>
      <c r="B28" t="str">
        <f>LEFTB(B27,4)</f>
        <v xml:space="preserve">東  </v>
      </c>
      <c r="C28" t="s">
        <v>114</v>
      </c>
      <c r="D28" t="s">
        <v>403</v>
      </c>
    </row>
    <row r="29" spans="1:4" ht="16.5" x14ac:dyDescent="0.25">
      <c r="A29" s="1"/>
    </row>
    <row r="30" spans="1:4" ht="16.5" x14ac:dyDescent="0.2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6.5" x14ac:dyDescent="0.25">
      <c r="A31" s="1"/>
      <c r="B31" t="s">
        <v>115</v>
      </c>
    </row>
    <row r="32" spans="1:4" ht="16.5" x14ac:dyDescent="0.2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6.5" x14ac:dyDescent="0.25">
      <c r="A33" s="1"/>
    </row>
    <row r="34" spans="1:4" ht="16.5" x14ac:dyDescent="0.2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6.5" x14ac:dyDescent="0.25">
      <c r="A35" s="1"/>
      <c r="B35" s="5" t="s">
        <v>116</v>
      </c>
    </row>
    <row r="36" spans="1:4" ht="16.5" x14ac:dyDescent="0.25">
      <c r="A36" s="1"/>
      <c r="B36" s="5"/>
    </row>
    <row r="37" spans="1:4" ht="16.5" x14ac:dyDescent="0.2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6.5" x14ac:dyDescent="0.25">
      <c r="A38" s="1"/>
      <c r="B38" s="5" t="s">
        <v>121</v>
      </c>
    </row>
    <row r="39" spans="1:4" ht="16.5" x14ac:dyDescent="0.2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6.5" x14ac:dyDescent="0.25">
      <c r="A40" s="1"/>
    </row>
    <row r="41" spans="1:4" ht="16.5" x14ac:dyDescent="0.2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6.5" x14ac:dyDescent="0.25">
      <c r="A42" s="1"/>
      <c r="B42" s="5" t="s">
        <v>126</v>
      </c>
    </row>
    <row r="43" spans="1:4" ht="16.5" x14ac:dyDescent="0.25">
      <c r="A43" s="1"/>
    </row>
    <row r="44" spans="1:4" ht="16.5" x14ac:dyDescent="0.2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6.5" x14ac:dyDescent="0.25">
      <c r="A45" s="1"/>
      <c r="B45" s="5" t="s">
        <v>128</v>
      </c>
    </row>
    <row r="46" spans="1:4" ht="16.5" x14ac:dyDescent="0.2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6.5" x14ac:dyDescent="0.25">
      <c r="A47" s="1"/>
    </row>
    <row r="48" spans="1:4" ht="16.5" x14ac:dyDescent="0.2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6.5" x14ac:dyDescent="0.25">
      <c r="A49" s="1"/>
    </row>
    <row r="50" spans="1:4" ht="16.5" x14ac:dyDescent="0.2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6.5" x14ac:dyDescent="0.25">
      <c r="A51" s="1"/>
      <c r="B51" s="5" t="s">
        <v>99</v>
      </c>
    </row>
    <row r="52" spans="1:4" ht="16.5" x14ac:dyDescent="0.2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6.5" x14ac:dyDescent="0.25">
      <c r="A53" s="1"/>
    </row>
    <row r="54" spans="1:4" ht="16.5" x14ac:dyDescent="0.2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6.5" x14ac:dyDescent="0.25">
      <c r="A55" s="1"/>
      <c r="B55" s="5" t="s">
        <v>99</v>
      </c>
    </row>
    <row r="56" spans="1:4" ht="16.5" x14ac:dyDescent="0.2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6.5" x14ac:dyDescent="0.25">
      <c r="A57" s="1"/>
    </row>
    <row r="58" spans="1:4" ht="16.5" x14ac:dyDescent="0.2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6.5" x14ac:dyDescent="0.25">
      <c r="A59" s="1"/>
      <c r="B59" t="s">
        <v>136</v>
      </c>
    </row>
    <row r="60" spans="1:4" ht="16.5" x14ac:dyDescent="0.25">
      <c r="A60" s="1"/>
    </row>
    <row r="61" spans="1:4" ht="16.5" x14ac:dyDescent="0.2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6.5" x14ac:dyDescent="0.25">
      <c r="A62" s="1"/>
      <c r="B62" s="5" t="s">
        <v>99</v>
      </c>
    </row>
    <row r="63" spans="1:4" ht="16.5" x14ac:dyDescent="0.25">
      <c r="A63" s="1"/>
    </row>
    <row r="64" spans="1:4" ht="16.5" x14ac:dyDescent="0.2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6.5" x14ac:dyDescent="0.25">
      <c r="A65" s="1"/>
      <c r="B65">
        <v>39300.625</v>
      </c>
    </row>
    <row r="66" spans="1:4" ht="16.5" x14ac:dyDescent="0.25">
      <c r="A66" s="1"/>
    </row>
    <row r="67" spans="1:4" ht="16.5" x14ac:dyDescent="0.2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6.5" x14ac:dyDescent="0.25">
      <c r="A68" s="1"/>
    </row>
    <row r="69" spans="1:4" ht="16.5" x14ac:dyDescent="0.2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6.5" x14ac:dyDescent="0.25">
      <c r="A70" s="1"/>
      <c r="B70" s="5" t="s">
        <v>140</v>
      </c>
    </row>
    <row r="71" spans="1:4" ht="16.5" x14ac:dyDescent="0.25">
      <c r="A71" s="1"/>
      <c r="B71" s="5"/>
    </row>
    <row r="72" spans="1:4" ht="16.5" x14ac:dyDescent="0.25">
      <c r="A72" s="1" t="s">
        <v>142</v>
      </c>
      <c r="B72" s="21">
        <f>VALUE("1,000")</f>
        <v>1000</v>
      </c>
      <c r="C72">
        <v>1000</v>
      </c>
      <c r="D72" t="str">
        <f t="shared" ref="D72" si="0">IF(B72=C72,"T","WARN")</f>
        <v>T</v>
      </c>
    </row>
    <row r="73" spans="1:4" ht="16.5" x14ac:dyDescent="0.25">
      <c r="A73" s="1"/>
      <c r="B73">
        <f>VALUE("16:48:00")</f>
        <v>0.70000000000000007</v>
      </c>
      <c r="C73">
        <v>0.7</v>
      </c>
      <c r="D73" t="s">
        <v>420</v>
      </c>
    </row>
    <row r="78" spans="1:4" x14ac:dyDescent="0.25">
      <c r="B78" s="11"/>
    </row>
    <row r="79" spans="1:4" ht="16.5" x14ac:dyDescent="0.25">
      <c r="A79" s="1"/>
    </row>
    <row r="80" spans="1:4" ht="16.5" x14ac:dyDescent="0.25">
      <c r="A80" s="1"/>
      <c r="B80" s="5"/>
    </row>
    <row r="81" spans="1:2" ht="16.5" x14ac:dyDescent="0.25">
      <c r="A81" s="1"/>
    </row>
    <row r="82" spans="1:2" ht="16.5" x14ac:dyDescent="0.25">
      <c r="A82" s="1"/>
      <c r="B82" s="5"/>
    </row>
    <row r="83" spans="1:2" ht="16.5" x14ac:dyDescent="0.25">
      <c r="A83" s="1"/>
    </row>
    <row r="84" spans="1:2" ht="16.5" x14ac:dyDescent="0.25">
      <c r="A84" s="1"/>
      <c r="B84" s="8"/>
    </row>
    <row r="85" spans="1:2" ht="16.5" x14ac:dyDescent="0.25">
      <c r="A85" s="1"/>
    </row>
    <row r="86" spans="1:2" ht="16.5" x14ac:dyDescent="0.25">
      <c r="A86" s="1"/>
      <c r="B86" s="5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0" spans="1:2" ht="16.5" x14ac:dyDescent="0.25">
      <c r="A90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  <c r="B108" s="5"/>
    </row>
    <row r="109" spans="1:2" ht="16.5" x14ac:dyDescent="0.25">
      <c r="A109" s="1"/>
    </row>
    <row r="110" spans="1:2" ht="16.5" x14ac:dyDescent="0.25">
      <c r="A110" s="1"/>
      <c r="B110" s="5"/>
    </row>
    <row r="111" spans="1:2" ht="16.5" x14ac:dyDescent="0.25">
      <c r="A111" s="1"/>
    </row>
    <row r="112" spans="1:2" ht="16.5" x14ac:dyDescent="0.25">
      <c r="A112" s="1"/>
      <c r="B112" s="5"/>
    </row>
    <row r="113" spans="1:2" ht="16.5" x14ac:dyDescent="0.25">
      <c r="A113" s="1"/>
    </row>
    <row r="114" spans="1:2" ht="16.5" x14ac:dyDescent="0.25">
      <c r="A114" s="1"/>
      <c r="B114" s="5"/>
    </row>
    <row r="115" spans="1:2" ht="16.5" x14ac:dyDescent="0.25">
      <c r="A115" s="1"/>
    </row>
    <row r="116" spans="1:2" ht="16.5" x14ac:dyDescent="0.25">
      <c r="A116" s="1"/>
      <c r="B116" s="8"/>
    </row>
    <row r="117" spans="1:2" ht="16.5" x14ac:dyDescent="0.25">
      <c r="A117" s="1"/>
    </row>
    <row r="118" spans="1:2" ht="16.5" x14ac:dyDescent="0.25">
      <c r="A118" s="1"/>
      <c r="B118" s="5"/>
    </row>
    <row r="119" spans="1:2" ht="16.5" x14ac:dyDescent="0.25">
      <c r="A119" s="1"/>
    </row>
    <row r="120" spans="1:2" ht="16.5" x14ac:dyDescent="0.25">
      <c r="A120" s="1"/>
      <c r="B120" s="5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</row>
    <row r="125" spans="1:2" ht="16.5" x14ac:dyDescent="0.25">
      <c r="A125" s="1"/>
      <c r="B125" s="5"/>
    </row>
    <row r="126" spans="1:2" ht="16.5" x14ac:dyDescent="0.25">
      <c r="A126" s="1"/>
    </row>
    <row r="127" spans="1:2" ht="16.5" x14ac:dyDescent="0.25">
      <c r="A127" s="1"/>
      <c r="B127" s="11"/>
    </row>
    <row r="128" spans="1:2" ht="16.5" x14ac:dyDescent="0.25">
      <c r="A128" s="1"/>
    </row>
    <row r="129" spans="1:2" ht="16.5" x14ac:dyDescent="0.25">
      <c r="A129" s="1"/>
      <c r="B129" s="9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</row>
    <row r="133" spans="1:2" ht="16.5" x14ac:dyDescent="0.25">
      <c r="A133" s="1"/>
      <c r="B133" s="5"/>
    </row>
    <row r="134" spans="1:2" ht="16.5" x14ac:dyDescent="0.25">
      <c r="A134" s="1"/>
    </row>
    <row r="135" spans="1:2" ht="16.5" x14ac:dyDescent="0.25">
      <c r="A135" s="1"/>
      <c r="B135" s="5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0" spans="1:2" ht="16.5" x14ac:dyDescent="0.25">
      <c r="A140" s="1"/>
    </row>
    <row r="141" spans="1:2" ht="16.5" x14ac:dyDescent="0.25">
      <c r="A141" s="1"/>
      <c r="B141" s="8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</row>
    <row r="146" spans="1:2" ht="16.5" x14ac:dyDescent="0.25">
      <c r="A146" s="1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  <c r="B150" s="12"/>
    </row>
    <row r="151" spans="1:2" ht="16.5" x14ac:dyDescent="0.25">
      <c r="A151" s="1"/>
    </row>
    <row r="152" spans="1:2" ht="16.5" x14ac:dyDescent="0.25">
      <c r="A152" s="1"/>
      <c r="B152" s="8"/>
    </row>
    <row r="153" spans="1:2" ht="16.5" x14ac:dyDescent="0.25">
      <c r="A153" s="1"/>
    </row>
    <row r="154" spans="1:2" ht="16.5" x14ac:dyDescent="0.25">
      <c r="A154" s="1"/>
      <c r="B154" s="5"/>
    </row>
    <row r="155" spans="1:2" ht="16.5" x14ac:dyDescent="0.25">
      <c r="A155" s="1"/>
    </row>
    <row r="156" spans="1:2" ht="16.5" x14ac:dyDescent="0.25">
      <c r="A156" s="1"/>
      <c r="B156" s="1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  <c r="B187" s="5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  <c r="B190" s="5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</row>
    <row r="217" spans="1:2" ht="16.5" x14ac:dyDescent="0.25">
      <c r="A217" s="1"/>
      <c r="B217" s="11"/>
    </row>
    <row r="218" spans="1:2" ht="16.5" x14ac:dyDescent="0.25">
      <c r="A218" s="1"/>
    </row>
    <row r="219" spans="1:2" ht="16.5" x14ac:dyDescent="0.25">
      <c r="A219" s="1"/>
      <c r="B219" s="11"/>
    </row>
    <row r="220" spans="1:2" ht="16.5" x14ac:dyDescent="0.25">
      <c r="A220" s="1"/>
      <c r="B220" s="11"/>
    </row>
    <row r="221" spans="1:2" ht="16.5" x14ac:dyDescent="0.25">
      <c r="A221" s="1"/>
      <c r="B221" s="5"/>
    </row>
    <row r="223" spans="1:2" ht="16.5" x14ac:dyDescent="0.25">
      <c r="A223" s="1"/>
    </row>
  </sheetData>
  <sortState ref="A5:A26">
    <sortCondition ref="A5"/>
  </sortState>
  <phoneticPr fontId="12" type="noConversion"/>
  <conditionalFormatting sqref="D3:D73">
    <cfRule type="cellIs" dxfId="197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B3" sqref="B3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163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6.5" x14ac:dyDescent="0.25">
      <c r="A4" s="1"/>
      <c r="B4" t="e">
        <v>#NULL!</v>
      </c>
    </row>
    <row r="5" spans="1:4" ht="16.5" x14ac:dyDescent="0.25">
      <c r="A5" s="1"/>
    </row>
    <row r="6" spans="1:4" ht="16.5" x14ac:dyDescent="0.25">
      <c r="A6" s="1" t="s">
        <v>144</v>
      </c>
      <c r="B6" s="5" t="str">
        <f ca="1">INFO("release")</f>
        <v>14.0</v>
      </c>
      <c r="C6" t="s">
        <v>395</v>
      </c>
      <c r="D6" t="s">
        <v>403</v>
      </c>
    </row>
    <row r="7" spans="1:4" ht="16.5" x14ac:dyDescent="0.25">
      <c r="A7" s="1"/>
    </row>
    <row r="8" spans="1:4" ht="16.5" x14ac:dyDescent="0.2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6.5" x14ac:dyDescent="0.25">
      <c r="A9" s="1"/>
      <c r="B9" s="5" t="s">
        <v>160</v>
      </c>
    </row>
    <row r="10" spans="1:4" ht="16.5" x14ac:dyDescent="0.2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6.5" x14ac:dyDescent="0.25">
      <c r="A11" s="1"/>
      <c r="B11" s="5" t="e">
        <v>#VALUE!</v>
      </c>
    </row>
    <row r="12" spans="1:4" ht="16.5" x14ac:dyDescent="0.2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6.5" x14ac:dyDescent="0.25">
      <c r="A13" s="1"/>
      <c r="B13" s="5" t="e">
        <f ca="1">abc()</f>
        <v>#NAME?</v>
      </c>
    </row>
    <row r="14" spans="1:4" ht="16.5" x14ac:dyDescent="0.25">
      <c r="A14" s="1"/>
      <c r="B14" s="5"/>
    </row>
    <row r="15" spans="1:4" ht="16.5" x14ac:dyDescent="0.2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6.5" x14ac:dyDescent="0.25">
      <c r="A16" s="1"/>
      <c r="B16" s="5" t="e">
        <v>#VALUE!</v>
      </c>
    </row>
    <row r="17" spans="1:4" ht="16.5" x14ac:dyDescent="0.25">
      <c r="A17" s="1"/>
    </row>
    <row r="18" spans="1:4" ht="16.5" x14ac:dyDescent="0.2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6.5" x14ac:dyDescent="0.25">
      <c r="A19" s="1"/>
      <c r="B19">
        <v>2</v>
      </c>
    </row>
    <row r="20" spans="1:4" ht="16.5" x14ac:dyDescent="0.25">
      <c r="A20" s="1"/>
    </row>
    <row r="21" spans="1:4" ht="16.5" x14ac:dyDescent="0.2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6.5" x14ac:dyDescent="0.25">
      <c r="A22" s="1"/>
    </row>
    <row r="23" spans="1:4" ht="16.5" x14ac:dyDescent="0.2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6.5" x14ac:dyDescent="0.25">
      <c r="A24" s="1"/>
      <c r="B24" s="5" t="e">
        <v>#VALUE!</v>
      </c>
    </row>
    <row r="25" spans="1:4" ht="16.5" x14ac:dyDescent="0.25">
      <c r="A25" s="1"/>
      <c r="B25" s="5"/>
    </row>
    <row r="26" spans="1:4" ht="16.5" x14ac:dyDescent="0.2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6.5" x14ac:dyDescent="0.25">
      <c r="A27" s="1"/>
      <c r="B27">
        <v>10</v>
      </c>
    </row>
    <row r="28" spans="1:4" ht="16.5" x14ac:dyDescent="0.25">
      <c r="A28" s="1"/>
    </row>
    <row r="29" spans="1:4" ht="16.5" x14ac:dyDescent="0.2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6.5" x14ac:dyDescent="0.25">
      <c r="A30" s="1"/>
      <c r="B30">
        <v>10</v>
      </c>
    </row>
    <row r="31" spans="1:4" ht="16.5" x14ac:dyDescent="0.2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6.5" x14ac:dyDescent="0.25">
      <c r="A32" s="1"/>
    </row>
    <row r="33" spans="1:4" ht="16.5" x14ac:dyDescent="0.2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6.5" x14ac:dyDescent="0.25">
      <c r="A34" s="1"/>
      <c r="D34" s="5"/>
    </row>
    <row r="35" spans="1:4" ht="16.5" x14ac:dyDescent="0.2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6.5" x14ac:dyDescent="0.25">
      <c r="A36" s="1"/>
      <c r="B36" t="s">
        <v>161</v>
      </c>
    </row>
    <row r="37" spans="1:4" ht="16.5" x14ac:dyDescent="0.25">
      <c r="A37" s="1"/>
    </row>
    <row r="38" spans="1:4" ht="16.5" x14ac:dyDescent="0.2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6.5" x14ac:dyDescent="0.25">
      <c r="A39" s="1"/>
      <c r="B39">
        <v>7</v>
      </c>
    </row>
    <row r="40" spans="1:4" ht="16.5" x14ac:dyDescent="0.25">
      <c r="A40" s="1"/>
    </row>
    <row r="41" spans="1:4" ht="16.5" x14ac:dyDescent="0.2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6.5" x14ac:dyDescent="0.25">
      <c r="A42" s="1"/>
    </row>
    <row r="43" spans="1:4" ht="16.5" x14ac:dyDescent="0.2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6.5" x14ac:dyDescent="0.25">
      <c r="A44" s="1"/>
      <c r="B44" t="s">
        <v>162</v>
      </c>
    </row>
    <row r="45" spans="1:4" ht="16.5" x14ac:dyDescent="0.25">
      <c r="A45" s="1"/>
    </row>
    <row r="47" spans="1:4" ht="16.5" x14ac:dyDescent="0.25">
      <c r="A47" s="1"/>
    </row>
    <row r="48" spans="1:4" ht="16.5" x14ac:dyDescent="0.25">
      <c r="A48" s="1"/>
    </row>
    <row r="49" spans="1:1" ht="16.5" x14ac:dyDescent="0.25">
      <c r="A49" s="1"/>
    </row>
    <row r="50" spans="1:1" ht="16.5" x14ac:dyDescent="0.25">
      <c r="A50" s="1"/>
    </row>
    <row r="51" spans="1:1" ht="16.5" x14ac:dyDescent="0.25">
      <c r="A51" s="1"/>
    </row>
    <row r="52" spans="1:1" ht="16.5" x14ac:dyDescent="0.25">
      <c r="A52" s="1"/>
    </row>
    <row r="53" spans="1:1" ht="16.5" x14ac:dyDescent="0.25">
      <c r="A53" s="1"/>
    </row>
    <row r="54" spans="1:1" ht="16.5" x14ac:dyDescent="0.25">
      <c r="A54" s="1"/>
    </row>
    <row r="55" spans="1:1" ht="16.5" x14ac:dyDescent="0.25">
      <c r="A55" s="1"/>
    </row>
    <row r="56" spans="1:1" ht="16.5" x14ac:dyDescent="0.25">
      <c r="A56" s="1"/>
    </row>
    <row r="57" spans="1:1" ht="16.5" x14ac:dyDescent="0.25">
      <c r="A57" s="1"/>
    </row>
    <row r="58" spans="1:1" ht="16.5" x14ac:dyDescent="0.25">
      <c r="A58" s="1"/>
    </row>
    <row r="59" spans="1:1" ht="16.5" x14ac:dyDescent="0.25">
      <c r="A59" s="1"/>
    </row>
    <row r="60" spans="1:1" ht="16.5" x14ac:dyDescent="0.25">
      <c r="A60" s="1"/>
    </row>
    <row r="61" spans="1:1" ht="16.5" x14ac:dyDescent="0.25">
      <c r="A61" s="1"/>
    </row>
    <row r="62" spans="1:1" ht="16.5" x14ac:dyDescent="0.25">
      <c r="A62" s="1"/>
    </row>
    <row r="63" spans="1:1" ht="16.5" x14ac:dyDescent="0.25">
      <c r="A63" s="1"/>
    </row>
    <row r="64" spans="1:1" ht="16.5" x14ac:dyDescent="0.25">
      <c r="A64" s="1"/>
    </row>
    <row r="65" spans="1:2" ht="16.5" x14ac:dyDescent="0.25">
      <c r="A65" s="1"/>
    </row>
    <row r="66" spans="1:2" ht="16.5" x14ac:dyDescent="0.25">
      <c r="A66" s="1"/>
    </row>
    <row r="67" spans="1:2" ht="16.5" x14ac:dyDescent="0.25">
      <c r="A67" s="1"/>
    </row>
    <row r="68" spans="1:2" ht="16.5" x14ac:dyDescent="0.25">
      <c r="A68" s="1"/>
    </row>
    <row r="69" spans="1:2" ht="16.5" x14ac:dyDescent="0.25">
      <c r="A69" s="1"/>
    </row>
    <row r="70" spans="1:2" ht="16.5" x14ac:dyDescent="0.25">
      <c r="A70" s="1"/>
    </row>
    <row r="71" spans="1:2" ht="16.5" x14ac:dyDescent="0.25">
      <c r="A71" s="1"/>
    </row>
    <row r="72" spans="1:2" ht="16.5" x14ac:dyDescent="0.25">
      <c r="A72" s="1"/>
    </row>
    <row r="73" spans="1:2" ht="16.5" x14ac:dyDescent="0.25">
      <c r="A73" s="1"/>
      <c r="B73" s="5"/>
    </row>
    <row r="74" spans="1:2" ht="16.5" x14ac:dyDescent="0.25">
      <c r="A74" s="1"/>
    </row>
    <row r="75" spans="1:2" ht="16.5" x14ac:dyDescent="0.25">
      <c r="A75" s="1"/>
      <c r="B75" s="5"/>
    </row>
    <row r="76" spans="1:2" ht="16.5" x14ac:dyDescent="0.25">
      <c r="A76" s="1"/>
    </row>
    <row r="77" spans="1:2" ht="16.5" x14ac:dyDescent="0.25">
      <c r="A77" s="1"/>
      <c r="B77" s="5"/>
    </row>
    <row r="78" spans="1:2" ht="16.5" x14ac:dyDescent="0.25">
      <c r="A78" s="1"/>
    </row>
    <row r="79" spans="1:2" ht="16.5" x14ac:dyDescent="0.25">
      <c r="A79" s="1"/>
      <c r="B79" s="5"/>
    </row>
    <row r="80" spans="1:2" ht="16.5" x14ac:dyDescent="0.25">
      <c r="A80" s="1"/>
    </row>
    <row r="81" spans="1:2" ht="16.5" x14ac:dyDescent="0.25">
      <c r="A81" s="1"/>
      <c r="B81" s="5"/>
    </row>
    <row r="82" spans="1:2" ht="16.5" x14ac:dyDescent="0.25">
      <c r="A82" s="1"/>
    </row>
    <row r="83" spans="1:2" ht="16.5" x14ac:dyDescent="0.25">
      <c r="A83" s="1"/>
      <c r="B83" s="8"/>
    </row>
    <row r="84" spans="1:2" ht="16.5" x14ac:dyDescent="0.25">
      <c r="A84" s="1"/>
    </row>
    <row r="85" spans="1:2" ht="16.5" x14ac:dyDescent="0.25">
      <c r="A85" s="1"/>
      <c r="B85" s="5"/>
    </row>
    <row r="86" spans="1:2" ht="16.5" x14ac:dyDescent="0.25">
      <c r="A86" s="1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4" spans="1:2" ht="16.5" x14ac:dyDescent="0.25">
      <c r="A94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  <c r="B107" s="5"/>
    </row>
    <row r="108" spans="1:2" ht="16.5" x14ac:dyDescent="0.25">
      <c r="A108" s="1"/>
    </row>
    <row r="109" spans="1:2" ht="16.5" x14ac:dyDescent="0.25">
      <c r="A109" s="1"/>
      <c r="B109" s="5"/>
    </row>
    <row r="110" spans="1:2" ht="16.5" x14ac:dyDescent="0.25">
      <c r="A110" s="1"/>
    </row>
    <row r="111" spans="1:2" ht="16.5" x14ac:dyDescent="0.25">
      <c r="A111" s="1"/>
      <c r="B111" s="5"/>
    </row>
    <row r="112" spans="1:2" ht="16.5" x14ac:dyDescent="0.25">
      <c r="A112" s="1"/>
    </row>
    <row r="113" spans="1:2" ht="16.5" x14ac:dyDescent="0.25">
      <c r="A113" s="1"/>
      <c r="B113" s="5"/>
    </row>
    <row r="114" spans="1:2" ht="16.5" x14ac:dyDescent="0.25">
      <c r="A114" s="1"/>
    </row>
    <row r="115" spans="1:2" ht="16.5" x14ac:dyDescent="0.25">
      <c r="A115" s="1"/>
      <c r="B115" s="8"/>
    </row>
    <row r="116" spans="1:2" ht="16.5" x14ac:dyDescent="0.25">
      <c r="A116" s="1"/>
    </row>
    <row r="117" spans="1:2" ht="16.5" x14ac:dyDescent="0.25">
      <c r="A117" s="1"/>
      <c r="B117" s="5"/>
    </row>
    <row r="118" spans="1:2" ht="16.5" x14ac:dyDescent="0.25">
      <c r="A118" s="1"/>
    </row>
    <row r="119" spans="1:2" ht="16.5" x14ac:dyDescent="0.25">
      <c r="A119" s="1"/>
      <c r="B119" s="5"/>
    </row>
    <row r="120" spans="1:2" ht="16.5" x14ac:dyDescent="0.25">
      <c r="A120" s="1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  <c r="B124" s="5"/>
    </row>
    <row r="125" spans="1:2" ht="16.5" x14ac:dyDescent="0.25">
      <c r="A125" s="1"/>
    </row>
    <row r="126" spans="1:2" ht="16.5" x14ac:dyDescent="0.25">
      <c r="A126" s="1"/>
      <c r="B126" s="11"/>
    </row>
    <row r="127" spans="1:2" ht="16.5" x14ac:dyDescent="0.25">
      <c r="A127" s="1"/>
    </row>
    <row r="128" spans="1:2" ht="16.5" x14ac:dyDescent="0.25">
      <c r="A128" s="1"/>
      <c r="B128" s="9"/>
    </row>
    <row r="129" spans="1:2" ht="16.5" x14ac:dyDescent="0.25">
      <c r="A129" s="1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  <c r="B132" s="5"/>
    </row>
    <row r="133" spans="1:2" ht="16.5" x14ac:dyDescent="0.25">
      <c r="A133" s="1"/>
    </row>
    <row r="134" spans="1:2" ht="16.5" x14ac:dyDescent="0.25">
      <c r="A134" s="1"/>
      <c r="B134" s="5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0" spans="1:2" ht="16.5" x14ac:dyDescent="0.25">
      <c r="A140" s="1"/>
      <c r="B140" s="8"/>
    </row>
    <row r="141" spans="1:2" ht="16.5" x14ac:dyDescent="0.25">
      <c r="A141" s="1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</row>
    <row r="146" spans="1:2" ht="16.5" x14ac:dyDescent="0.25">
      <c r="A146" s="1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  <c r="B149" s="12"/>
    </row>
    <row r="150" spans="1:2" ht="16.5" x14ac:dyDescent="0.25">
      <c r="A150" s="1"/>
    </row>
    <row r="151" spans="1:2" ht="16.5" x14ac:dyDescent="0.25">
      <c r="A151" s="1"/>
      <c r="B151" s="8"/>
    </row>
    <row r="152" spans="1:2" ht="16.5" x14ac:dyDescent="0.25">
      <c r="A152" s="1"/>
    </row>
    <row r="153" spans="1:2" ht="16.5" x14ac:dyDescent="0.25">
      <c r="A153" s="1"/>
      <c r="B153" s="5"/>
    </row>
    <row r="154" spans="1:2" ht="16.5" x14ac:dyDescent="0.25">
      <c r="A154" s="1"/>
    </row>
    <row r="155" spans="1:2" ht="16.5" x14ac:dyDescent="0.25">
      <c r="A155" s="1"/>
      <c r="B155" s="1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  <c r="B186" s="5"/>
    </row>
    <row r="187" spans="1:2" ht="16.5" x14ac:dyDescent="0.25">
      <c r="A187" s="1"/>
    </row>
    <row r="188" spans="1:2" ht="16.5" x14ac:dyDescent="0.25">
      <c r="A188" s="1"/>
    </row>
    <row r="189" spans="1:2" ht="16.5" x14ac:dyDescent="0.25">
      <c r="A189" s="1"/>
      <c r="B189" s="5"/>
    </row>
    <row r="190" spans="1:2" ht="16.5" x14ac:dyDescent="0.25">
      <c r="A190" s="1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  <c r="B216" s="11"/>
    </row>
    <row r="217" spans="1:2" ht="16.5" x14ac:dyDescent="0.25">
      <c r="A217" s="1"/>
    </row>
    <row r="218" spans="1:2" ht="16.5" x14ac:dyDescent="0.25">
      <c r="A218" s="1"/>
      <c r="B218" s="11"/>
    </row>
    <row r="219" spans="1:2" ht="16.5" x14ac:dyDescent="0.25">
      <c r="A219" s="1"/>
      <c r="B219" s="11"/>
    </row>
    <row r="220" spans="1:2" ht="16.5" x14ac:dyDescent="0.25">
      <c r="A220" s="1"/>
      <c r="B220" s="5"/>
    </row>
    <row r="222" spans="1:2" ht="16.5" x14ac:dyDescent="0.25">
      <c r="A222" s="1"/>
    </row>
    <row r="451" spans="1:1" x14ac:dyDescent="0.25">
      <c r="A451" s="3" t="s">
        <v>0</v>
      </c>
    </row>
  </sheetData>
  <sortState ref="A3:A18">
    <sortCondition ref="A3"/>
  </sortState>
  <phoneticPr fontId="12" type="noConversion"/>
  <conditionalFormatting sqref="D3 D6 D15 D18 D21 D23 D26 D29 D31 D8:D12">
    <cfRule type="cellIs" dxfId="196" priority="5" operator="equal">
      <formula>"WARN"</formula>
    </cfRule>
  </conditionalFormatting>
  <conditionalFormatting sqref="D33 D35 D38 D41 D43">
    <cfRule type="cellIs" dxfId="195" priority="4" operator="equal">
      <formula>"WARN"</formula>
    </cfRule>
  </conditionalFormatting>
  <conditionalFormatting sqref="D6">
    <cfRule type="cellIs" dxfId="194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4"/>
  <sheetViews>
    <sheetView topLeftCell="A13" workbookViewId="0">
      <selection activeCell="B15" sqref="B15"/>
    </sheetView>
  </sheetViews>
  <sheetFormatPr defaultRowHeight="15.75" x14ac:dyDescent="0.25"/>
  <cols>
    <col min="1" max="1" width="37.42578125" customWidth="1"/>
    <col min="2" max="2" width="26.140625" customWidth="1"/>
    <col min="3" max="3" width="24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164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6.5" x14ac:dyDescent="0.25">
      <c r="A4" s="1"/>
      <c r="B4">
        <v>2008</v>
      </c>
      <c r="C4">
        <v>1</v>
      </c>
      <c r="D4">
        <v>1</v>
      </c>
    </row>
    <row r="5" spans="1:4" ht="16.5" x14ac:dyDescent="0.25">
      <c r="A5" s="1"/>
    </row>
    <row r="6" spans="1:4" ht="16.5" x14ac:dyDescent="0.2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6.5" x14ac:dyDescent="0.25">
      <c r="A7" s="1"/>
    </row>
    <row r="8" spans="1:4" ht="16.5" x14ac:dyDescent="0.2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6.5" x14ac:dyDescent="0.25">
      <c r="A9" s="1"/>
      <c r="B9" s="18">
        <v>39553</v>
      </c>
    </row>
    <row r="10" spans="1:4" ht="16.5" x14ac:dyDescent="0.2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6.5" x14ac:dyDescent="0.25">
      <c r="A11" s="1"/>
      <c r="B11" s="19">
        <v>39477</v>
      </c>
      <c r="C11" s="19">
        <v>39479</v>
      </c>
    </row>
    <row r="12" spans="1:4" ht="16.5" x14ac:dyDescent="0.25">
      <c r="A12" s="1"/>
    </row>
    <row r="13" spans="1:4" ht="16.5" x14ac:dyDescent="0.2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6.5" x14ac:dyDescent="0.25">
      <c r="A14" s="1"/>
      <c r="B14" s="33">
        <v>0.14618055555555556</v>
      </c>
    </row>
    <row r="15" spans="1:4" ht="16.5" x14ac:dyDescent="0.2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6.5" x14ac:dyDescent="0.25">
      <c r="A16" s="1"/>
      <c r="B16" s="33">
        <v>0.70000000000000007</v>
      </c>
    </row>
    <row r="17" spans="1:4" ht="16.5" x14ac:dyDescent="0.2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6.5" x14ac:dyDescent="0.25">
      <c r="A18" s="1"/>
    </row>
    <row r="19" spans="1:4" ht="16.5" x14ac:dyDescent="0.2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6.5" x14ac:dyDescent="0.25">
      <c r="A20" s="1"/>
      <c r="B20">
        <f>NETWORKDAYS(DATE(2008,10,1), DATE(2009,3,1))</f>
        <v>108</v>
      </c>
      <c r="C20">
        <v>108</v>
      </c>
      <c r="D20" t="str">
        <f t="shared" ref="D20:D29" si="0">IF(B20=C20,"T","WARN")</f>
        <v>T</v>
      </c>
    </row>
    <row r="21" spans="1:4" ht="16.5" x14ac:dyDescent="0.2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6.5" x14ac:dyDescent="0.2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6.5" x14ac:dyDescent="0.2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6.5" x14ac:dyDescent="0.2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6.5" x14ac:dyDescent="0.2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6.5" x14ac:dyDescent="0.25">
      <c r="A26" s="1" t="s">
        <v>419</v>
      </c>
      <c r="B26">
        <f>NETWORKDAYS(DATE(2013,6,28), DATE(2013,6,28))</f>
        <v>1</v>
      </c>
      <c r="C26">
        <v>1</v>
      </c>
      <c r="D26" t="str">
        <f t="shared" si="0"/>
        <v>T</v>
      </c>
    </row>
    <row r="27" spans="1:4" ht="16.5" x14ac:dyDescent="0.25">
      <c r="A27" s="1" t="s">
        <v>418</v>
      </c>
      <c r="B27">
        <f>NETWORKDAYS(DATE(2013,6,2), DATE(2013,6,1))</f>
        <v>0</v>
      </c>
      <c r="C27">
        <v>0</v>
      </c>
      <c r="D27" t="s">
        <v>420</v>
      </c>
    </row>
    <row r="28" spans="1:4" ht="16.5" x14ac:dyDescent="0.25">
      <c r="A28" s="1" t="s">
        <v>415</v>
      </c>
      <c r="B28">
        <f>NETWORKDAYS(E28,F28)</f>
        <v>0</v>
      </c>
      <c r="C28">
        <v>0</v>
      </c>
      <c r="D28" t="str">
        <f t="shared" si="0"/>
        <v>T</v>
      </c>
    </row>
    <row r="29" spans="1:4" ht="16.5" x14ac:dyDescent="0.25">
      <c r="A29" s="1" t="s">
        <v>421</v>
      </c>
      <c r="B29">
        <f>NETWORKDAYS(B30,C30)</f>
        <v>1</v>
      </c>
      <c r="C29">
        <v>2</v>
      </c>
      <c r="D29" t="str">
        <f t="shared" si="0"/>
        <v>WARN</v>
      </c>
    </row>
    <row r="30" spans="1:4" x14ac:dyDescent="0.25">
      <c r="B30" s="18"/>
      <c r="C30" s="18">
        <v>2</v>
      </c>
    </row>
    <row r="31" spans="1:4" ht="16.5" x14ac:dyDescent="0.25">
      <c r="A31" s="1" t="s">
        <v>416</v>
      </c>
      <c r="B31">
        <f>NETWORKDAYS(C30, B30)</f>
        <v>-1</v>
      </c>
      <c r="C31" s="21">
        <v>-1</v>
      </c>
    </row>
    <row r="32" spans="1:4" ht="16.5" x14ac:dyDescent="0.25">
      <c r="A32" s="1" t="s">
        <v>417</v>
      </c>
      <c r="B32">
        <f>NETWORKDAYS(DATE(1900,1,1),DATE(1900,1,1))</f>
        <v>0</v>
      </c>
      <c r="C32" s="21">
        <v>0</v>
      </c>
    </row>
    <row r="33" spans="1:4" ht="16.5" x14ac:dyDescent="0.25">
      <c r="A33" s="1"/>
    </row>
    <row r="34" spans="1:4" ht="16.5" x14ac:dyDescent="0.25">
      <c r="A34" s="1" t="s">
        <v>172</v>
      </c>
      <c r="B34" s="20">
        <f ca="1">NOW()</f>
        <v>41528.728014814813</v>
      </c>
    </row>
    <row r="35" spans="1:4" ht="16.5" x14ac:dyDescent="0.25">
      <c r="A35" s="1"/>
    </row>
    <row r="36" spans="1:4" ht="16.5" x14ac:dyDescent="0.25">
      <c r="A36" s="1" t="s">
        <v>173</v>
      </c>
      <c r="B36">
        <f>SECOND(B37)</f>
        <v>18</v>
      </c>
      <c r="C36">
        <v>18</v>
      </c>
      <c r="D36" t="str">
        <f>IF(B36=C36,"T","WARN")</f>
        <v>T</v>
      </c>
    </row>
    <row r="37" spans="1:4" ht="16.5" x14ac:dyDescent="0.25">
      <c r="A37" s="1"/>
      <c r="B37" s="33">
        <v>0.70020833333333332</v>
      </c>
    </row>
    <row r="38" spans="1:4" ht="16.5" x14ac:dyDescent="0.25">
      <c r="A38" s="1" t="s">
        <v>174</v>
      </c>
      <c r="B38" s="16">
        <f>TIME(12,0,0)</f>
        <v>0.5</v>
      </c>
      <c r="C38">
        <v>0.5</v>
      </c>
      <c r="D38" t="str">
        <f>IF(B38=C38,"T","WARN")</f>
        <v>T</v>
      </c>
    </row>
    <row r="39" spans="1:4" ht="16.5" x14ac:dyDescent="0.25">
      <c r="A39" s="1"/>
    </row>
    <row r="40" spans="1:4" ht="16.5" x14ac:dyDescent="0.25">
      <c r="A40" s="1" t="s">
        <v>175</v>
      </c>
      <c r="B40" s="5">
        <f>TIMEVALUE("2:24 AM")</f>
        <v>9.9999999999999992E-2</v>
      </c>
      <c r="C40">
        <v>0.1</v>
      </c>
      <c r="D40" t="s">
        <v>403</v>
      </c>
    </row>
    <row r="41" spans="1:4" ht="16.5" x14ac:dyDescent="0.25">
      <c r="A41" s="1"/>
    </row>
    <row r="42" spans="1:4" ht="16.5" x14ac:dyDescent="0.25">
      <c r="A42" s="1" t="s">
        <v>176</v>
      </c>
      <c r="B42" s="19">
        <f ca="1">TODAY()</f>
        <v>41528</v>
      </c>
    </row>
    <row r="43" spans="1:4" ht="16.5" x14ac:dyDescent="0.25">
      <c r="A43" s="1"/>
    </row>
    <row r="44" spans="1:4" ht="16.5" x14ac:dyDescent="0.25">
      <c r="A44" s="1" t="s">
        <v>177</v>
      </c>
      <c r="B44">
        <f>WEEKDAY(DATE(2008,2,14))</f>
        <v>5</v>
      </c>
      <c r="C44">
        <v>5</v>
      </c>
      <c r="D44" t="str">
        <f>IF(B44=C44,"T","WARN")</f>
        <v>T</v>
      </c>
    </row>
    <row r="45" spans="1:4" ht="16.5" x14ac:dyDescent="0.25">
      <c r="A45" s="1"/>
    </row>
    <row r="46" spans="1:4" ht="16.5" x14ac:dyDescent="0.25">
      <c r="A46" s="1" t="s">
        <v>183</v>
      </c>
      <c r="B46" s="18">
        <f>WORKDAY(DATE(2013,4,1),4)</f>
        <v>41369</v>
      </c>
      <c r="C46" s="18">
        <v>41369</v>
      </c>
      <c r="D46" t="str">
        <f t="shared" ref="D46:D58" si="1">IF(B46=C46,"T","WARN")</f>
        <v>T</v>
      </c>
    </row>
    <row r="47" spans="1:4" ht="16.5" x14ac:dyDescent="0.25">
      <c r="A47" s="1"/>
      <c r="B47" s="18">
        <f>WORKDAY(DATE(2008,10,1),151)</f>
        <v>39933</v>
      </c>
      <c r="C47" s="18">
        <v>39933</v>
      </c>
      <c r="D47" t="str">
        <f t="shared" si="1"/>
        <v>T</v>
      </c>
    </row>
    <row r="48" spans="1:4" ht="16.5" x14ac:dyDescent="0.25">
      <c r="A48" s="1" t="s">
        <v>406</v>
      </c>
      <c r="B48" s="18">
        <f>WORKDAY(DATE(2013,6,1),1)</f>
        <v>41428</v>
      </c>
      <c r="C48" s="18">
        <v>41428</v>
      </c>
      <c r="D48" t="str">
        <f t="shared" si="1"/>
        <v>T</v>
      </c>
    </row>
    <row r="49" spans="1:4" ht="16.5" x14ac:dyDescent="0.25">
      <c r="A49" s="1"/>
      <c r="B49" s="18">
        <f>WORKDAY(DATE(2013,6,1), -1)</f>
        <v>41425</v>
      </c>
      <c r="C49" s="18">
        <v>41425</v>
      </c>
      <c r="D49" t="str">
        <f t="shared" si="1"/>
        <v>T</v>
      </c>
    </row>
    <row r="50" spans="1:4" ht="16.5" x14ac:dyDescent="0.25">
      <c r="A50" s="1" t="s">
        <v>407</v>
      </c>
      <c r="B50" s="18">
        <f>WORKDAY(DATE(2013,4,1),5)</f>
        <v>41372</v>
      </c>
      <c r="C50" s="18">
        <v>41372</v>
      </c>
      <c r="D50" t="str">
        <f t="shared" si="1"/>
        <v>T</v>
      </c>
    </row>
    <row r="51" spans="1:4" ht="16.5" x14ac:dyDescent="0.25">
      <c r="A51" s="1"/>
      <c r="B51" s="18">
        <f>WORKDAY(DATE(2013,4,5),1)</f>
        <v>41372</v>
      </c>
      <c r="C51" s="18">
        <v>41372</v>
      </c>
      <c r="D51" t="str">
        <f t="shared" si="1"/>
        <v>T</v>
      </c>
    </row>
    <row r="52" spans="1:4" ht="16.5" x14ac:dyDescent="0.25">
      <c r="A52" s="1" t="s">
        <v>408</v>
      </c>
      <c r="B52" s="18">
        <f>WORKDAY(DATE(2013,4,1),-1)</f>
        <v>41362</v>
      </c>
      <c r="C52" s="18">
        <v>41362</v>
      </c>
      <c r="D52" t="str">
        <f t="shared" si="1"/>
        <v>T</v>
      </c>
    </row>
    <row r="53" spans="1:4" ht="16.5" x14ac:dyDescent="0.25">
      <c r="A53" s="1"/>
      <c r="B53" s="18">
        <f>WORKDAY(DATE(2013,6,7),-5)</f>
        <v>41425</v>
      </c>
      <c r="C53" s="18">
        <v>41425</v>
      </c>
      <c r="D53" t="str">
        <f t="shared" si="1"/>
        <v>T</v>
      </c>
    </row>
    <row r="54" spans="1:4" ht="16.5" x14ac:dyDescent="0.25">
      <c r="A54" s="1" t="s">
        <v>409</v>
      </c>
      <c r="B54" s="18">
        <f>WORKDAY(DATE(2013,4,1),0)</f>
        <v>41365</v>
      </c>
      <c r="C54" s="18">
        <v>41365</v>
      </c>
      <c r="D54" t="str">
        <f t="shared" si="1"/>
        <v>T</v>
      </c>
    </row>
    <row r="55" spans="1:4" ht="16.5" x14ac:dyDescent="0.25">
      <c r="A55" s="1"/>
      <c r="B55" s="18">
        <f>WORKDAY(DATE(2013,6,1),0)</f>
        <v>41426</v>
      </c>
      <c r="C55" s="18">
        <v>41426</v>
      </c>
      <c r="D55" t="str">
        <f t="shared" si="1"/>
        <v>T</v>
      </c>
    </row>
    <row r="56" spans="1:4" ht="16.5" x14ac:dyDescent="0.25">
      <c r="A56" s="1" t="s">
        <v>410</v>
      </c>
      <c r="B56" s="18">
        <f>WORKDAY(DATE(2013,4,1),3, DATE(2013,4,2))</f>
        <v>41369</v>
      </c>
      <c r="C56" s="18">
        <v>41369</v>
      </c>
      <c r="D56" t="str">
        <f t="shared" si="1"/>
        <v>T</v>
      </c>
    </row>
    <row r="57" spans="1:4" ht="16.5" x14ac:dyDescent="0.25">
      <c r="A57" s="1"/>
      <c r="B57" s="18">
        <f>WORKDAY(DATE(2013,4,7), -3,DATE(2013,4,2))</f>
        <v>41367</v>
      </c>
      <c r="C57" s="18">
        <v>41367</v>
      </c>
      <c r="D57" t="str">
        <f t="shared" si="1"/>
        <v>T</v>
      </c>
    </row>
    <row r="58" spans="1:4" ht="16.5" x14ac:dyDescent="0.25">
      <c r="A58" s="1"/>
      <c r="B58" s="18">
        <f>WORKDAY(DATE(2013,4,3), -1,DATE(2013,4,2))</f>
        <v>41365</v>
      </c>
      <c r="C58" s="18">
        <v>41365</v>
      </c>
      <c r="D58" t="str">
        <f t="shared" si="1"/>
        <v>T</v>
      </c>
    </row>
    <row r="59" spans="1:4" ht="16.5" x14ac:dyDescent="0.25">
      <c r="A59" s="1"/>
    </row>
    <row r="60" spans="1:4" ht="16.5" x14ac:dyDescent="0.25">
      <c r="A60" s="1"/>
    </row>
    <row r="61" spans="1:4" ht="16.5" x14ac:dyDescent="0.25">
      <c r="A61" s="1" t="s">
        <v>178</v>
      </c>
      <c r="B61">
        <f>YEAR(DATE(2008,1,1))</f>
        <v>2008</v>
      </c>
      <c r="C61">
        <v>2008</v>
      </c>
      <c r="D61" t="str">
        <f>IF(B61=C61,"T","WARN")</f>
        <v>T</v>
      </c>
    </row>
    <row r="62" spans="1:4" ht="16.5" x14ac:dyDescent="0.25">
      <c r="A62" s="1"/>
    </row>
    <row r="63" spans="1:4" ht="16.5" x14ac:dyDescent="0.25">
      <c r="A63" s="1" t="s">
        <v>184</v>
      </c>
      <c r="B63" s="22">
        <f>YEARFRAC(DATE(2012,1,1),DATE(2012,7,30))</f>
        <v>0.5805555555555556</v>
      </c>
      <c r="C63" s="22">
        <v>0.5805555555555556</v>
      </c>
      <c r="D63" t="str">
        <f>IF(B63=C63,"T","WARN")</f>
        <v>T</v>
      </c>
    </row>
    <row r="64" spans="1:4" ht="16.5" x14ac:dyDescent="0.25">
      <c r="A64" s="1"/>
    </row>
    <row r="65" spans="1:4" x14ac:dyDescent="0.25">
      <c r="A65" s="3" t="s">
        <v>413</v>
      </c>
      <c r="C65" s="21">
        <v>36</v>
      </c>
      <c r="D65" t="s">
        <v>414</v>
      </c>
    </row>
    <row r="66" spans="1:4" ht="16.5" x14ac:dyDescent="0.25">
      <c r="A66" s="1"/>
    </row>
    <row r="67" spans="1:4" ht="16.5" x14ac:dyDescent="0.25">
      <c r="A67" s="1"/>
    </row>
    <row r="68" spans="1:4" x14ac:dyDescent="0.25">
      <c r="D68" s="18"/>
    </row>
    <row r="69" spans="1:4" ht="16.5" x14ac:dyDescent="0.25">
      <c r="A69" s="1"/>
    </row>
    <row r="70" spans="1:4" ht="16.5" x14ac:dyDescent="0.25">
      <c r="A70" s="1"/>
    </row>
    <row r="71" spans="1:4" ht="16.5" x14ac:dyDescent="0.25">
      <c r="A71" s="1"/>
    </row>
    <row r="72" spans="1:4" ht="16.5" x14ac:dyDescent="0.25">
      <c r="A72" s="1"/>
    </row>
    <row r="73" spans="1:4" ht="16.5" x14ac:dyDescent="0.25">
      <c r="A73" s="1"/>
    </row>
    <row r="74" spans="1:4" ht="16.5" x14ac:dyDescent="0.25">
      <c r="A74" s="1"/>
    </row>
    <row r="78" spans="1:4" ht="16.5" x14ac:dyDescent="0.25">
      <c r="A78" s="1"/>
    </row>
    <row r="79" spans="1:4" ht="16.5" x14ac:dyDescent="0.25">
      <c r="A79" s="1"/>
    </row>
    <row r="80" spans="1:4" ht="16.5" x14ac:dyDescent="0.25">
      <c r="A80" s="1"/>
    </row>
    <row r="81" spans="1:2" ht="16.5" x14ac:dyDescent="0.25">
      <c r="A81" s="1"/>
    </row>
    <row r="82" spans="1:2" ht="16.5" x14ac:dyDescent="0.25">
      <c r="A82" s="1"/>
    </row>
    <row r="83" spans="1:2" ht="16.5" x14ac:dyDescent="0.25">
      <c r="A83" s="1"/>
    </row>
    <row r="84" spans="1:2" ht="16.5" x14ac:dyDescent="0.25">
      <c r="A84" s="1"/>
    </row>
    <row r="85" spans="1:2" ht="16.5" x14ac:dyDescent="0.25">
      <c r="A85" s="1"/>
      <c r="B85" s="5"/>
    </row>
    <row r="86" spans="1:2" ht="16.5" x14ac:dyDescent="0.25">
      <c r="A86" s="1"/>
    </row>
    <row r="87" spans="1:2" ht="16.5" x14ac:dyDescent="0.25">
      <c r="A87" s="1"/>
      <c r="B87" s="5"/>
    </row>
    <row r="88" spans="1:2" ht="16.5" x14ac:dyDescent="0.25">
      <c r="A88" s="1"/>
    </row>
    <row r="89" spans="1:2" ht="16.5" x14ac:dyDescent="0.25">
      <c r="A89" s="1"/>
      <c r="B89" s="5"/>
    </row>
    <row r="90" spans="1:2" ht="16.5" x14ac:dyDescent="0.25">
      <c r="A90" s="1"/>
    </row>
    <row r="91" spans="1:2" ht="16.5" x14ac:dyDescent="0.25">
      <c r="A91" s="1"/>
      <c r="B91" s="5"/>
    </row>
    <row r="92" spans="1:2" ht="16.5" x14ac:dyDescent="0.25">
      <c r="A92" s="1"/>
    </row>
    <row r="93" spans="1:2" ht="16.5" x14ac:dyDescent="0.25">
      <c r="A93" s="1"/>
      <c r="B93" s="5"/>
    </row>
    <row r="94" spans="1:2" ht="16.5" x14ac:dyDescent="0.25">
      <c r="A94" s="1"/>
    </row>
    <row r="95" spans="1:2" ht="16.5" x14ac:dyDescent="0.25">
      <c r="A95" s="1"/>
      <c r="B95" s="8"/>
    </row>
    <row r="96" spans="1:2" ht="16.5" x14ac:dyDescent="0.25">
      <c r="A96" s="1"/>
    </row>
    <row r="97" spans="1:2" ht="16.5" x14ac:dyDescent="0.25">
      <c r="A97" s="1"/>
      <c r="B97" s="5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</row>
    <row r="109" spans="1:2" ht="16.5" x14ac:dyDescent="0.25">
      <c r="A109" s="1"/>
    </row>
    <row r="110" spans="1:2" ht="16.5" x14ac:dyDescent="0.25">
      <c r="A110" s="1"/>
    </row>
    <row r="111" spans="1:2" ht="16.5" x14ac:dyDescent="0.25">
      <c r="A111" s="1"/>
    </row>
    <row r="112" spans="1:2" ht="16.5" x14ac:dyDescent="0.25">
      <c r="A112" s="1"/>
    </row>
    <row r="113" spans="1:2" ht="16.5" x14ac:dyDescent="0.25">
      <c r="A113" s="1"/>
    </row>
    <row r="114" spans="1:2" ht="16.5" x14ac:dyDescent="0.25">
      <c r="A114" s="1"/>
    </row>
    <row r="115" spans="1:2" ht="16.5" x14ac:dyDescent="0.25">
      <c r="A115" s="1"/>
    </row>
    <row r="116" spans="1:2" ht="16.5" x14ac:dyDescent="0.25">
      <c r="A116" s="1"/>
    </row>
    <row r="117" spans="1:2" ht="16.5" x14ac:dyDescent="0.25">
      <c r="A117" s="1"/>
    </row>
    <row r="118" spans="1:2" ht="16.5" x14ac:dyDescent="0.25">
      <c r="A118" s="1"/>
    </row>
    <row r="119" spans="1:2" ht="16.5" x14ac:dyDescent="0.25">
      <c r="A119" s="1"/>
      <c r="B119" s="5"/>
    </row>
    <row r="120" spans="1:2" ht="16.5" x14ac:dyDescent="0.25">
      <c r="A120" s="1"/>
    </row>
    <row r="121" spans="1:2" ht="16.5" x14ac:dyDescent="0.25">
      <c r="A121" s="1"/>
      <c r="B121" s="5"/>
    </row>
    <row r="122" spans="1:2" ht="16.5" x14ac:dyDescent="0.25">
      <c r="A122" s="1"/>
    </row>
    <row r="123" spans="1:2" x14ac:dyDescent="0.25">
      <c r="B123" s="5"/>
    </row>
    <row r="125" spans="1:2" x14ac:dyDescent="0.25">
      <c r="B125" s="5"/>
    </row>
    <row r="127" spans="1:2" ht="16.5" x14ac:dyDescent="0.25">
      <c r="A127" s="1"/>
      <c r="B127" s="8"/>
    </row>
    <row r="128" spans="1:2" ht="16.5" x14ac:dyDescent="0.25">
      <c r="A128" s="1"/>
    </row>
    <row r="129" spans="1:2" ht="16.5" x14ac:dyDescent="0.25">
      <c r="A129" s="1"/>
      <c r="B129" s="5"/>
    </row>
    <row r="130" spans="1:2" ht="16.5" x14ac:dyDescent="0.25">
      <c r="A130" s="1"/>
    </row>
    <row r="131" spans="1:2" ht="16.5" x14ac:dyDescent="0.25">
      <c r="A131" s="1"/>
      <c r="B131" s="5"/>
    </row>
    <row r="132" spans="1:2" ht="16.5" x14ac:dyDescent="0.25">
      <c r="A132" s="1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  <c r="B136" s="5"/>
    </row>
    <row r="137" spans="1:2" ht="16.5" x14ac:dyDescent="0.25">
      <c r="A137" s="1"/>
    </row>
    <row r="138" spans="1:2" ht="16.5" x14ac:dyDescent="0.25">
      <c r="A138" s="1"/>
      <c r="B138" s="11"/>
    </row>
    <row r="139" spans="1:2" ht="16.5" x14ac:dyDescent="0.25">
      <c r="A139" s="1"/>
    </row>
    <row r="140" spans="1:2" ht="16.5" x14ac:dyDescent="0.25">
      <c r="A140" s="1"/>
      <c r="B140" s="9"/>
    </row>
    <row r="141" spans="1:2" ht="16.5" x14ac:dyDescent="0.25">
      <c r="A141" s="1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  <c r="B144" s="5"/>
    </row>
    <row r="145" spans="1:2" ht="16.5" x14ac:dyDescent="0.25">
      <c r="A145" s="1"/>
    </row>
    <row r="146" spans="1:2" ht="16.5" x14ac:dyDescent="0.25">
      <c r="A146" s="1"/>
      <c r="B146" s="5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  <c r="B152" s="8"/>
    </row>
    <row r="153" spans="1:2" ht="16.5" x14ac:dyDescent="0.25">
      <c r="A153" s="1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2" ht="16.5" x14ac:dyDescent="0.25">
      <c r="A161" s="1"/>
      <c r="B161" s="12"/>
    </row>
    <row r="162" spans="1:2" ht="16.5" x14ac:dyDescent="0.25">
      <c r="A162" s="1"/>
    </row>
    <row r="163" spans="1:2" ht="16.5" x14ac:dyDescent="0.25">
      <c r="A163" s="1"/>
      <c r="B163" s="8"/>
    </row>
    <row r="164" spans="1:2" ht="16.5" x14ac:dyDescent="0.25">
      <c r="A164" s="1"/>
    </row>
    <row r="165" spans="1:2" ht="16.5" x14ac:dyDescent="0.25">
      <c r="A165" s="1"/>
      <c r="B165" s="5"/>
    </row>
    <row r="166" spans="1:2" ht="16.5" x14ac:dyDescent="0.25">
      <c r="A166" s="1"/>
    </row>
    <row r="167" spans="1:2" ht="16.5" x14ac:dyDescent="0.25">
      <c r="A167" s="1"/>
      <c r="B167" s="11"/>
    </row>
    <row r="168" spans="1:2" ht="16.5" x14ac:dyDescent="0.25">
      <c r="A168" s="1"/>
    </row>
    <row r="169" spans="1:2" ht="16.5" x14ac:dyDescent="0.25">
      <c r="A169" s="1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1" ht="16.5" x14ac:dyDescent="0.25">
      <c r="A177" s="1"/>
    </row>
    <row r="178" spans="1:1" ht="16.5" x14ac:dyDescent="0.25">
      <c r="A178" s="1"/>
    </row>
    <row r="179" spans="1:1" ht="16.5" x14ac:dyDescent="0.25">
      <c r="A179" s="1"/>
    </row>
    <row r="180" spans="1:1" ht="16.5" x14ac:dyDescent="0.25">
      <c r="A180" s="1"/>
    </row>
    <row r="181" spans="1:1" ht="16.5" x14ac:dyDescent="0.25">
      <c r="A181" s="1"/>
    </row>
    <row r="182" spans="1:1" ht="16.5" x14ac:dyDescent="0.25">
      <c r="A182" s="1"/>
    </row>
    <row r="183" spans="1:1" ht="16.5" x14ac:dyDescent="0.25">
      <c r="A183" s="1"/>
    </row>
    <row r="184" spans="1:1" ht="16.5" x14ac:dyDescent="0.25">
      <c r="A184" s="1"/>
    </row>
    <row r="185" spans="1:1" ht="16.5" x14ac:dyDescent="0.25">
      <c r="A185" s="1"/>
    </row>
    <row r="186" spans="1:1" ht="16.5" x14ac:dyDescent="0.25">
      <c r="A186" s="1"/>
    </row>
    <row r="187" spans="1:1" ht="16.5" x14ac:dyDescent="0.25">
      <c r="A187" s="1"/>
    </row>
    <row r="188" spans="1:1" ht="16.5" x14ac:dyDescent="0.25">
      <c r="A188" s="1"/>
    </row>
    <row r="189" spans="1:1" ht="16.5" x14ac:dyDescent="0.25">
      <c r="A189" s="1"/>
    </row>
    <row r="190" spans="1:1" ht="16.5" x14ac:dyDescent="0.25">
      <c r="A190" s="1"/>
    </row>
    <row r="191" spans="1:1" ht="16.5" x14ac:dyDescent="0.25">
      <c r="A191" s="1"/>
    </row>
    <row r="192" spans="1:1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  <c r="B198" s="5"/>
    </row>
    <row r="199" spans="1:2" ht="16.5" x14ac:dyDescent="0.25">
      <c r="A199" s="1"/>
    </row>
    <row r="200" spans="1:2" ht="16.5" x14ac:dyDescent="0.25">
      <c r="A200" s="1"/>
    </row>
    <row r="201" spans="1:2" ht="16.5" x14ac:dyDescent="0.25">
      <c r="A201" s="1"/>
      <c r="B201" s="5"/>
    </row>
    <row r="202" spans="1:2" ht="16.5" x14ac:dyDescent="0.25">
      <c r="A202" s="1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</row>
    <row r="209" spans="1:1" ht="16.5" x14ac:dyDescent="0.25">
      <c r="A209" s="1"/>
    </row>
    <row r="210" spans="1:1" ht="16.5" x14ac:dyDescent="0.25">
      <c r="A210" s="1"/>
    </row>
    <row r="211" spans="1:1" ht="16.5" x14ac:dyDescent="0.25">
      <c r="A211" s="1"/>
    </row>
    <row r="212" spans="1:1" ht="16.5" x14ac:dyDescent="0.25">
      <c r="A212" s="1"/>
    </row>
    <row r="213" spans="1:1" ht="16.5" x14ac:dyDescent="0.25">
      <c r="A213" s="1"/>
    </row>
    <row r="214" spans="1:1" ht="16.5" x14ac:dyDescent="0.25">
      <c r="A214" s="1"/>
    </row>
    <row r="215" spans="1:1" ht="16.5" x14ac:dyDescent="0.25">
      <c r="A215" s="1"/>
    </row>
    <row r="216" spans="1:1" ht="16.5" x14ac:dyDescent="0.25">
      <c r="A216" s="1"/>
    </row>
    <row r="217" spans="1:1" ht="16.5" x14ac:dyDescent="0.25">
      <c r="A217" s="1"/>
    </row>
    <row r="218" spans="1:1" ht="16.5" x14ac:dyDescent="0.25">
      <c r="A218" s="1"/>
    </row>
    <row r="219" spans="1:1" ht="16.5" x14ac:dyDescent="0.25">
      <c r="A219" s="1"/>
    </row>
    <row r="220" spans="1:1" ht="16.5" x14ac:dyDescent="0.25">
      <c r="A220" s="1"/>
    </row>
    <row r="221" spans="1:1" ht="16.5" x14ac:dyDescent="0.25">
      <c r="A221" s="1"/>
    </row>
    <row r="222" spans="1:1" ht="16.5" x14ac:dyDescent="0.25">
      <c r="A222" s="1"/>
    </row>
    <row r="223" spans="1:1" ht="16.5" x14ac:dyDescent="0.25">
      <c r="A223" s="1"/>
    </row>
    <row r="224" spans="1:1" ht="16.5" x14ac:dyDescent="0.25">
      <c r="A224" s="1"/>
    </row>
    <row r="225" spans="1:2" ht="16.5" x14ac:dyDescent="0.25">
      <c r="A225" s="1"/>
    </row>
    <row r="226" spans="1:2" ht="16.5" x14ac:dyDescent="0.25">
      <c r="A226" s="1"/>
    </row>
    <row r="227" spans="1:2" ht="16.5" x14ac:dyDescent="0.25">
      <c r="A227" s="1"/>
    </row>
    <row r="228" spans="1:2" ht="16.5" x14ac:dyDescent="0.25">
      <c r="A228" s="1"/>
      <c r="B228" s="11"/>
    </row>
    <row r="229" spans="1:2" ht="16.5" x14ac:dyDescent="0.25">
      <c r="A229" s="1"/>
    </row>
    <row r="230" spans="1:2" ht="16.5" x14ac:dyDescent="0.25">
      <c r="A230" s="1"/>
      <c r="B230" s="11"/>
    </row>
    <row r="231" spans="1:2" ht="16.5" x14ac:dyDescent="0.25">
      <c r="A231" s="1"/>
      <c r="B231" s="11"/>
    </row>
    <row r="232" spans="1:2" ht="16.5" x14ac:dyDescent="0.25">
      <c r="A232" s="1"/>
      <c r="B232" s="5"/>
    </row>
    <row r="233" spans="1:2" ht="16.5" x14ac:dyDescent="0.25">
      <c r="A233" s="1"/>
    </row>
    <row r="234" spans="1:2" ht="16.5" x14ac:dyDescent="0.25">
      <c r="A234" s="1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5" spans="1:1" ht="16.5" x14ac:dyDescent="0.25">
      <c r="A255" s="1"/>
    </row>
    <row r="484" spans="1:1" x14ac:dyDescent="0.25">
      <c r="A484" s="3" t="s">
        <v>0</v>
      </c>
    </row>
  </sheetData>
  <sortState ref="A3:A29">
    <sortCondition ref="A3"/>
  </sortState>
  <phoneticPr fontId="12" type="noConversion"/>
  <conditionalFormatting sqref="D3 D6 D8 D10 D13 D15 D17 D36 D38 D44 D61 D40 D63:D65 D46:D58 D19:D32">
    <cfRule type="cellIs" dxfId="193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9"/>
  <sheetViews>
    <sheetView topLeftCell="A112" workbookViewId="0">
      <selection activeCell="B127" sqref="B127"/>
    </sheetView>
  </sheetViews>
  <sheetFormatPr defaultRowHeight="15.75" x14ac:dyDescent="0.2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9.5" x14ac:dyDescent="0.3">
      <c r="A1" s="4" t="s">
        <v>185</v>
      </c>
      <c r="B1" s="1" t="s">
        <v>64</v>
      </c>
      <c r="C1" s="1" t="s">
        <v>63</v>
      </c>
    </row>
    <row r="2" spans="1:8" ht="25.5" customHeight="1" x14ac:dyDescent="0.25"/>
    <row r="3" spans="1:8" ht="16.5" x14ac:dyDescent="0.2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6.5" x14ac:dyDescent="0.2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6.5" x14ac:dyDescent="0.25">
      <c r="A5" s="1"/>
    </row>
    <row r="6" spans="1:8" ht="16.5" x14ac:dyDescent="0.2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6.5" x14ac:dyDescent="0.2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6.5" x14ac:dyDescent="0.25">
      <c r="A8" s="1"/>
    </row>
    <row r="9" spans="1:8" ht="16.5" x14ac:dyDescent="0.2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6.5" x14ac:dyDescent="0.2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6.5" x14ac:dyDescent="0.25">
      <c r="A11" s="1"/>
    </row>
    <row r="12" spans="1:8" ht="16.5" x14ac:dyDescent="0.2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6.5" x14ac:dyDescent="0.2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6.5" x14ac:dyDescent="0.25">
      <c r="A14" s="1"/>
    </row>
    <row r="15" spans="1:8" ht="16.5" x14ac:dyDescent="0.2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6.5" x14ac:dyDescent="0.25">
      <c r="A16" s="1"/>
      <c r="B16" s="18">
        <v>40568</v>
      </c>
      <c r="C16" s="18">
        <v>40862</v>
      </c>
      <c r="D16">
        <v>2</v>
      </c>
      <c r="E16">
        <v>1</v>
      </c>
    </row>
    <row r="17" spans="1:5" ht="16.5" x14ac:dyDescent="0.25">
      <c r="A17" s="1"/>
      <c r="B17" s="18"/>
      <c r="C17" s="18"/>
    </row>
    <row r="18" spans="1:5" ht="16.5" x14ac:dyDescent="0.2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6.5" x14ac:dyDescent="0.25">
      <c r="A19" s="1"/>
      <c r="B19" s="18">
        <v>40568</v>
      </c>
      <c r="C19" s="18">
        <v>40862</v>
      </c>
      <c r="D19">
        <v>2</v>
      </c>
      <c r="E19">
        <v>1</v>
      </c>
    </row>
    <row r="20" spans="1:5" ht="16.5" x14ac:dyDescent="0.25">
      <c r="A20" s="1"/>
      <c r="B20" s="18"/>
      <c r="C20" s="18"/>
    </row>
    <row r="21" spans="1:5" ht="16.5" x14ac:dyDescent="0.2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6.5" x14ac:dyDescent="0.25">
      <c r="A22" s="1"/>
      <c r="B22" s="18">
        <v>40568</v>
      </c>
      <c r="C22" s="18">
        <v>40862</v>
      </c>
      <c r="D22">
        <v>2</v>
      </c>
      <c r="E22">
        <v>1</v>
      </c>
    </row>
    <row r="23" spans="1:5" ht="16.5" x14ac:dyDescent="0.25">
      <c r="A23" s="1"/>
    </row>
    <row r="24" spans="1:5" ht="16.5" x14ac:dyDescent="0.2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6.5" x14ac:dyDescent="0.25">
      <c r="A25" s="1"/>
      <c r="B25" s="18">
        <v>40568</v>
      </c>
      <c r="C25" s="18">
        <v>40862</v>
      </c>
      <c r="D25">
        <v>2</v>
      </c>
      <c r="E25">
        <v>1</v>
      </c>
    </row>
    <row r="26" spans="1:5" ht="16.5" x14ac:dyDescent="0.25">
      <c r="A26" s="1"/>
      <c r="B26" s="18"/>
      <c r="C26" s="18"/>
    </row>
    <row r="27" spans="1:5" ht="16.5" x14ac:dyDescent="0.2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6.5" x14ac:dyDescent="0.25">
      <c r="A28" s="1"/>
      <c r="B28" s="18">
        <v>39107</v>
      </c>
      <c r="C28" s="18">
        <v>39767</v>
      </c>
      <c r="D28">
        <v>2</v>
      </c>
      <c r="E28">
        <v>1</v>
      </c>
    </row>
    <row r="29" spans="1:5" ht="16.5" x14ac:dyDescent="0.25">
      <c r="A29" s="1"/>
      <c r="B29" s="18"/>
      <c r="C29" s="18"/>
    </row>
    <row r="30" spans="1:5" ht="16.5" x14ac:dyDescent="0.2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6.5" x14ac:dyDescent="0.25">
      <c r="A31" s="1"/>
      <c r="B31" s="18">
        <v>39107</v>
      </c>
      <c r="C31" s="18">
        <v>39767</v>
      </c>
      <c r="D31">
        <v>2</v>
      </c>
      <c r="E31">
        <v>1</v>
      </c>
    </row>
    <row r="32" spans="1:5" ht="16.5" x14ac:dyDescent="0.25">
      <c r="A32" s="1"/>
      <c r="B32" s="18"/>
      <c r="C32" s="18"/>
    </row>
    <row r="33" spans="1:6" ht="16.5" x14ac:dyDescent="0.25">
      <c r="A33" s="1" t="s">
        <v>198</v>
      </c>
      <c r="B33" s="22">
        <f>CUMIPMT(B34/12,C34*12,D34,13,24,0)</f>
        <v>-11135.232130750841</v>
      </c>
      <c r="C33" s="22">
        <v>-11135.232130750848</v>
      </c>
      <c r="D33" t="str">
        <f>IF(B33=C33,"T","WARN")</f>
        <v>T</v>
      </c>
    </row>
    <row r="34" spans="1:6" ht="16.5" x14ac:dyDescent="0.25">
      <c r="A34" s="1"/>
      <c r="B34">
        <v>0.09</v>
      </c>
      <c r="C34" s="21">
        <v>30</v>
      </c>
      <c r="D34">
        <v>125000</v>
      </c>
    </row>
    <row r="35" spans="1:6" ht="16.5" x14ac:dyDescent="0.25">
      <c r="A35" s="1"/>
      <c r="C35" s="21"/>
    </row>
    <row r="36" spans="1:6" ht="16.5" x14ac:dyDescent="0.25">
      <c r="A36" s="1" t="s">
        <v>199</v>
      </c>
      <c r="B36" s="22">
        <f>CUMPRINC(B37/12,C37*12,D37,13,24,0)</f>
        <v>-934.10712342089789</v>
      </c>
      <c r="C36" s="22">
        <v>-934.10712342086765</v>
      </c>
      <c r="D36" t="str">
        <f>IF(B36=C36,"T","WARN")</f>
        <v>WARN</v>
      </c>
    </row>
    <row r="37" spans="1:6" ht="16.5" x14ac:dyDescent="0.25">
      <c r="A37" s="1"/>
      <c r="B37">
        <v>0.09</v>
      </c>
      <c r="C37" s="21">
        <v>30</v>
      </c>
      <c r="D37">
        <v>125000</v>
      </c>
    </row>
    <row r="38" spans="1:6" ht="16.5" x14ac:dyDescent="0.25">
      <c r="A38" s="1"/>
      <c r="C38" s="21"/>
    </row>
    <row r="39" spans="1:6" ht="16.5" x14ac:dyDescent="0.2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6.5" x14ac:dyDescent="0.25">
      <c r="A40" s="1"/>
      <c r="B40">
        <v>1000000</v>
      </c>
      <c r="C40">
        <v>100000</v>
      </c>
      <c r="D40">
        <v>6</v>
      </c>
    </row>
    <row r="41" spans="1:6" ht="16.5" x14ac:dyDescent="0.25">
      <c r="A41" s="1"/>
    </row>
    <row r="42" spans="1:6" ht="16.5" x14ac:dyDescent="0.2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6.5" x14ac:dyDescent="0.25">
      <c r="A43" s="1"/>
      <c r="B43">
        <v>2400</v>
      </c>
      <c r="C43">
        <v>300</v>
      </c>
      <c r="D43">
        <v>10</v>
      </c>
    </row>
    <row r="44" spans="1:6" ht="16.5" x14ac:dyDescent="0.25">
      <c r="A44" s="1"/>
    </row>
    <row r="45" spans="1:6" ht="16.5" x14ac:dyDescent="0.2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6.5" x14ac:dyDescent="0.2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6.5" x14ac:dyDescent="0.2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6.5" x14ac:dyDescent="0.25">
      <c r="A48" s="1"/>
    </row>
    <row r="49" spans="1:7" ht="16.5" x14ac:dyDescent="0.2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6.5" x14ac:dyDescent="0.25">
      <c r="A50" s="1"/>
    </row>
    <row r="51" spans="1:7" ht="16.5" x14ac:dyDescent="0.2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6.5" x14ac:dyDescent="0.2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6.5" x14ac:dyDescent="0.25">
      <c r="A53" s="1"/>
    </row>
    <row r="54" spans="1:7" ht="16.5" x14ac:dyDescent="0.2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6.5" x14ac:dyDescent="0.25">
      <c r="A55" s="1"/>
      <c r="B55">
        <v>5.2499999999999998E-2</v>
      </c>
      <c r="C55">
        <v>4</v>
      </c>
    </row>
    <row r="56" spans="1:7" ht="16.5" x14ac:dyDescent="0.25">
      <c r="A56" s="1"/>
    </row>
    <row r="57" spans="1:7" ht="16.5" x14ac:dyDescent="0.2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6.5" x14ac:dyDescent="0.2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6.5" x14ac:dyDescent="0.2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6.5" x14ac:dyDescent="0.25">
      <c r="A60" s="1"/>
    </row>
    <row r="61" spans="1:7" ht="16.5" x14ac:dyDescent="0.25">
      <c r="A61" s="1"/>
    </row>
    <row r="62" spans="1:7" ht="16.5" x14ac:dyDescent="0.2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6.5" x14ac:dyDescent="0.2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6.5" x14ac:dyDescent="0.25">
      <c r="A64" s="1" t="s">
        <v>210</v>
      </c>
      <c r="B64" s="22">
        <f>IPMT(B65,3,D65,E65)</f>
        <v>-292.44712990936563</v>
      </c>
      <c r="C64" s="22">
        <v>-292.44712990936569</v>
      </c>
      <c r="D64" t="str">
        <f>IF(B64=C64,"T","WARN")</f>
        <v>T</v>
      </c>
    </row>
    <row r="65" spans="1:9" ht="16.5" x14ac:dyDescent="0.25">
      <c r="A65" s="1"/>
      <c r="B65">
        <v>0.1</v>
      </c>
      <c r="C65">
        <v>1</v>
      </c>
      <c r="D65">
        <v>3</v>
      </c>
      <c r="E65">
        <v>8000</v>
      </c>
    </row>
    <row r="66" spans="1:9" ht="16.5" x14ac:dyDescent="0.25">
      <c r="A66" s="1"/>
    </row>
    <row r="67" spans="1:9" ht="16.5" x14ac:dyDescent="0.25">
      <c r="A67" s="1" t="s">
        <v>226</v>
      </c>
      <c r="B67" s="24">
        <f>IRR(B68:F68)</f>
        <v>-2.1244848273410888E-2</v>
      </c>
      <c r="C67" s="24">
        <v>-2.1244848273020495E-2</v>
      </c>
      <c r="D67" t="str">
        <f>IF(B67=C67,"T","WARN")</f>
        <v>WARN</v>
      </c>
    </row>
    <row r="68" spans="1:9" ht="16.5" x14ac:dyDescent="0.2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6.5" x14ac:dyDescent="0.25">
      <c r="A69" s="1"/>
    </row>
    <row r="70" spans="1:9" ht="16.5" x14ac:dyDescent="0.2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6.5" x14ac:dyDescent="0.25">
      <c r="A71" s="1"/>
      <c r="B71">
        <v>0.1</v>
      </c>
      <c r="C71">
        <v>1</v>
      </c>
      <c r="D71">
        <v>3</v>
      </c>
      <c r="E71">
        <v>8000000</v>
      </c>
    </row>
    <row r="72" spans="1:9" ht="16.5" x14ac:dyDescent="0.25">
      <c r="A72" s="1"/>
    </row>
    <row r="73" spans="1:9" ht="16.5" x14ac:dyDescent="0.2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6.5" x14ac:dyDescent="0.2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6.5" x14ac:dyDescent="0.2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6.5" x14ac:dyDescent="0.25">
      <c r="A76" s="1"/>
    </row>
    <row r="77" spans="1:9" ht="16.5" x14ac:dyDescent="0.25">
      <c r="A77" s="1"/>
    </row>
    <row r="78" spans="1:9" ht="16.5" x14ac:dyDescent="0.2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6.5" x14ac:dyDescent="0.2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6.5" x14ac:dyDescent="0.25">
      <c r="A80" s="1"/>
    </row>
    <row r="81" spans="1:6" ht="16.5" x14ac:dyDescent="0.2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6.5" x14ac:dyDescent="0.25">
      <c r="A82" s="1"/>
      <c r="B82">
        <v>5.3543E-2</v>
      </c>
      <c r="C82">
        <v>4</v>
      </c>
    </row>
    <row r="83" spans="1:6" ht="16.5" x14ac:dyDescent="0.25">
      <c r="A83" s="1"/>
    </row>
    <row r="84" spans="1:6" ht="16.5" x14ac:dyDescent="0.2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6.5" x14ac:dyDescent="0.2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6.5" x14ac:dyDescent="0.2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6.5" x14ac:dyDescent="0.25">
      <c r="A88" s="1"/>
    </row>
    <row r="89" spans="1:6" ht="16.5" x14ac:dyDescent="0.25">
      <c r="A89" s="1" t="s">
        <v>236</v>
      </c>
      <c r="B89" s="22">
        <f>PMT(0.08/12,10,10000)</f>
        <v>-1037.0320893591522</v>
      </c>
      <c r="C89" s="22">
        <v>-1037.0320893591606</v>
      </c>
      <c r="D89" t="str">
        <f>IF(B89=C89,"T","WARN")</f>
        <v>WARN</v>
      </c>
    </row>
    <row r="90" spans="1:6" ht="16.5" x14ac:dyDescent="0.25">
      <c r="A90" s="1"/>
    </row>
    <row r="91" spans="1:6" ht="16.5" x14ac:dyDescent="0.25">
      <c r="A91" s="1" t="s">
        <v>212</v>
      </c>
      <c r="B91" s="22">
        <f>PPMT(0.1/12,1,2*12,2000)</f>
        <v>-75.623186008366332</v>
      </c>
      <c r="C91" s="22">
        <v>-75.623186008366716</v>
      </c>
      <c r="D91" t="str">
        <f>IF(B91=C91,"T","WARN")</f>
        <v>WARN</v>
      </c>
    </row>
    <row r="92" spans="1:6" ht="16.5" x14ac:dyDescent="0.25">
      <c r="A92" s="1"/>
      <c r="B92" s="5"/>
    </row>
    <row r="93" spans="1:6" ht="16.5" x14ac:dyDescent="0.2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6.5" x14ac:dyDescent="0.25">
      <c r="A94" s="1"/>
      <c r="B94" s="5"/>
    </row>
    <row r="95" spans="1:6" ht="16.5" x14ac:dyDescent="0.2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6.5" x14ac:dyDescent="0.25">
      <c r="A96" s="1"/>
      <c r="B96" s="5"/>
    </row>
    <row r="97" spans="1:4" ht="16.5" x14ac:dyDescent="0.2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6.5" x14ac:dyDescent="0.25">
      <c r="A98" s="1"/>
      <c r="B98" s="5"/>
    </row>
    <row r="99" spans="1:4" ht="16.5" x14ac:dyDescent="0.2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6.5" x14ac:dyDescent="0.2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6.5" x14ac:dyDescent="0.25">
      <c r="A101" s="1"/>
      <c r="B101" s="5"/>
    </row>
    <row r="102" spans="1:4" ht="16.5" x14ac:dyDescent="0.2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6.5" x14ac:dyDescent="0.25">
      <c r="A103" s="1"/>
      <c r="B103" s="5"/>
    </row>
    <row r="104" spans="1:4" ht="16.5" x14ac:dyDescent="0.2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6.5" x14ac:dyDescent="0.25">
      <c r="A105" s="1"/>
      <c r="B105" s="8"/>
    </row>
    <row r="106" spans="1:4" ht="16.5" x14ac:dyDescent="0.2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6.5" x14ac:dyDescent="0.25">
      <c r="A107" s="1"/>
      <c r="B107" s="5"/>
    </row>
    <row r="108" spans="1:4" ht="16.5" x14ac:dyDescent="0.2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6.5" x14ac:dyDescent="0.25">
      <c r="A109" s="1"/>
    </row>
    <row r="110" spans="1:4" ht="16.5" x14ac:dyDescent="0.2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6.5" x14ac:dyDescent="0.25">
      <c r="A111" s="1"/>
    </row>
    <row r="112" spans="1:4" ht="16.5" x14ac:dyDescent="0.25">
      <c r="A112" s="1" t="s">
        <v>238</v>
      </c>
      <c r="B112">
        <f>TBILLPRICE(B113,C113,D113)</f>
        <v>98.45</v>
      </c>
      <c r="C112">
        <v>98.45</v>
      </c>
      <c r="D112" t="str">
        <f>IF(B112=C112,"T","WARN")</f>
        <v>T</v>
      </c>
    </row>
    <row r="113" spans="1:7" ht="16.5" x14ac:dyDescent="0.25">
      <c r="A113" s="1"/>
      <c r="B113" s="18">
        <v>39538</v>
      </c>
      <c r="C113" s="18">
        <v>39600</v>
      </c>
      <c r="D113">
        <v>0.09</v>
      </c>
    </row>
    <row r="114" spans="1:7" ht="16.5" x14ac:dyDescent="0.25">
      <c r="A114" s="1"/>
    </row>
    <row r="115" spans="1:7" ht="16.5" x14ac:dyDescent="0.25">
      <c r="A115" s="1" t="s">
        <v>221</v>
      </c>
      <c r="B115" s="22">
        <f>TBILLYIELD(DATE(2008,3,31),DATE(2008,6,1), 98.45)</f>
        <v>9.141696292534264E-2</v>
      </c>
      <c r="C115" s="22">
        <v>9.141696292534264E-2</v>
      </c>
      <c r="D115" t="str">
        <f>IF(B115=C115,"T","WARN")</f>
        <v>T</v>
      </c>
    </row>
    <row r="116" spans="1:7" ht="16.5" x14ac:dyDescent="0.25">
      <c r="A116" s="1"/>
    </row>
    <row r="117" spans="1:7" ht="16.5" x14ac:dyDescent="0.25">
      <c r="A117" s="1" t="s">
        <v>239</v>
      </c>
      <c r="B117" s="22">
        <f>VDB(2400,400,10*365,0,1)</f>
        <v>1.3150684931506849</v>
      </c>
      <c r="C117" s="22">
        <v>1.3150684931506849</v>
      </c>
      <c r="D117" t="s">
        <v>403</v>
      </c>
    </row>
    <row r="118" spans="1:7" ht="16.5" x14ac:dyDescent="0.25">
      <c r="A118" s="1"/>
    </row>
    <row r="119" spans="1:7" ht="16.5" x14ac:dyDescent="0.25">
      <c r="A119" s="1" t="s">
        <v>222</v>
      </c>
      <c r="B119" s="22">
        <f>XNPV(0.09,B120:F120,B121:F121)</f>
        <v>2086.6476020315349</v>
      </c>
      <c r="C119" s="22">
        <v>2086.6476020315349</v>
      </c>
      <c r="D119" t="str">
        <f>IF(B119=C119,"T","WARN")</f>
        <v>T</v>
      </c>
    </row>
    <row r="120" spans="1:7" ht="16.5" x14ac:dyDescent="0.25">
      <c r="A120" s="1"/>
      <c r="B120">
        <v>-10000</v>
      </c>
      <c r="C120">
        <v>2750</v>
      </c>
      <c r="D120">
        <v>4250</v>
      </c>
      <c r="E120">
        <v>3250</v>
      </c>
      <c r="F120">
        <v>2750</v>
      </c>
    </row>
    <row r="121" spans="1:7" ht="16.5" x14ac:dyDescent="0.25">
      <c r="A121" s="1"/>
      <c r="B121" s="18">
        <v>39448</v>
      </c>
      <c r="C121" s="18">
        <v>39508</v>
      </c>
      <c r="D121" s="18">
        <v>39751</v>
      </c>
      <c r="E121" s="18">
        <v>39859</v>
      </c>
      <c r="F121" s="18">
        <v>39904</v>
      </c>
    </row>
    <row r="122" spans="1:7" ht="16.5" x14ac:dyDescent="0.25">
      <c r="A122" s="1"/>
      <c r="B122" s="18"/>
      <c r="C122" s="18"/>
      <c r="D122" s="18"/>
      <c r="E122" s="18"/>
      <c r="F122" s="18"/>
    </row>
    <row r="123" spans="1:7" ht="16.5" x14ac:dyDescent="0.25">
      <c r="A123" s="1" t="s">
        <v>223</v>
      </c>
      <c r="B123" s="22">
        <f>YIELD(DATE(2008,2,14), DATE(2016,11,15), 0.0575, 95.04287, 100, 2,0)</f>
        <v>6.4998178600204778E-2</v>
      </c>
      <c r="C123" s="22">
        <v>6.4998178600204778E-2</v>
      </c>
      <c r="D123" t="str">
        <f>IF(B123=C123,"T","WARN")</f>
        <v>T</v>
      </c>
    </row>
    <row r="124" spans="1:7" ht="16.5" x14ac:dyDescent="0.25">
      <c r="A124" s="1"/>
    </row>
    <row r="125" spans="1:7" ht="16.5" x14ac:dyDescent="0.25">
      <c r="A125" s="1" t="s">
        <v>224</v>
      </c>
      <c r="B125" s="22">
        <f>YIELDDISC(DATE(2008,2,16), DATE(2008,3,1), 99.795, 100, 2)</f>
        <v>5.2822571986858337E-2</v>
      </c>
      <c r="C125" s="22">
        <v>5.2822571986858337E-2</v>
      </c>
      <c r="D125" t="str">
        <f>IF(B125=C125,"T","WARN")</f>
        <v>T</v>
      </c>
    </row>
    <row r="126" spans="1:7" ht="16.5" x14ac:dyDescent="0.25">
      <c r="A126" s="1"/>
    </row>
    <row r="127" spans="1:7" ht="16.5" x14ac:dyDescent="0.25">
      <c r="A127" s="1" t="s">
        <v>225</v>
      </c>
      <c r="B127" s="22">
        <f>YIELDMAT(B128,C128,D128,E128,F128,G128)</f>
        <v>6.0954333691538673E-2</v>
      </c>
      <c r="C127" s="22">
        <v>6.0954333691538673E-2</v>
      </c>
      <c r="D127" t="str">
        <f>IF(B127=C127,"T","WARN")</f>
        <v>T</v>
      </c>
    </row>
    <row r="128" spans="1:7" ht="16.5" x14ac:dyDescent="0.25">
      <c r="A128" s="1"/>
      <c r="B128" s="18">
        <v>39522</v>
      </c>
      <c r="C128" s="18">
        <v>39755</v>
      </c>
      <c r="D128" s="18">
        <v>39394</v>
      </c>
      <c r="E128" s="21">
        <v>6.25E-2</v>
      </c>
      <c r="F128" s="21">
        <v>100.0123</v>
      </c>
      <c r="G128" s="21">
        <v>0</v>
      </c>
    </row>
    <row r="129" spans="1:2" ht="16.5" x14ac:dyDescent="0.25">
      <c r="A129" s="1"/>
    </row>
    <row r="131" spans="1:2" ht="16.5" x14ac:dyDescent="0.25">
      <c r="A131" s="1"/>
    </row>
    <row r="132" spans="1:2" ht="16.5" x14ac:dyDescent="0.25">
      <c r="A132" s="1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  <c r="B138" s="5"/>
    </row>
    <row r="139" spans="1:2" ht="16.5" x14ac:dyDescent="0.25">
      <c r="A139" s="1"/>
    </row>
    <row r="140" spans="1:2" ht="16.5" x14ac:dyDescent="0.25">
      <c r="A140" s="1"/>
      <c r="B140" s="5"/>
    </row>
    <row r="141" spans="1:2" ht="16.5" x14ac:dyDescent="0.25">
      <c r="A141" s="1"/>
    </row>
    <row r="142" spans="1:2" ht="16.5" x14ac:dyDescent="0.25">
      <c r="A142" s="1"/>
      <c r="B142" s="5"/>
    </row>
    <row r="143" spans="1:2" ht="16.5" x14ac:dyDescent="0.25">
      <c r="A143" s="1"/>
    </row>
    <row r="144" spans="1:2" ht="16.5" x14ac:dyDescent="0.25">
      <c r="A144" s="1"/>
      <c r="B144" s="8"/>
    </row>
    <row r="145" spans="1:2" ht="16.5" x14ac:dyDescent="0.25">
      <c r="A145" s="1"/>
    </row>
    <row r="146" spans="1:2" ht="16.5" x14ac:dyDescent="0.25">
      <c r="A146" s="1"/>
      <c r="B146" s="5"/>
    </row>
    <row r="147" spans="1:2" ht="16.5" x14ac:dyDescent="0.25">
      <c r="A147" s="1"/>
    </row>
    <row r="148" spans="1:2" ht="16.5" x14ac:dyDescent="0.25">
      <c r="A148" s="1"/>
      <c r="B148" s="5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  <c r="B153" s="5"/>
    </row>
    <row r="154" spans="1:2" ht="16.5" x14ac:dyDescent="0.25">
      <c r="A154" s="1"/>
    </row>
    <row r="155" spans="1:2" ht="16.5" x14ac:dyDescent="0.25">
      <c r="A155" s="1"/>
      <c r="B155" s="11"/>
    </row>
    <row r="156" spans="1:2" ht="16.5" x14ac:dyDescent="0.25">
      <c r="A156" s="1"/>
    </row>
    <row r="157" spans="1:2" ht="16.5" x14ac:dyDescent="0.25">
      <c r="A157" s="1"/>
      <c r="B157" s="9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2" ht="16.5" x14ac:dyDescent="0.25">
      <c r="A161" s="1"/>
      <c r="B161" s="5"/>
    </row>
    <row r="162" spans="1:2" ht="16.5" x14ac:dyDescent="0.25">
      <c r="A162" s="1"/>
    </row>
    <row r="163" spans="1:2" ht="16.5" x14ac:dyDescent="0.25">
      <c r="A163" s="1"/>
      <c r="B163" s="5"/>
    </row>
    <row r="164" spans="1:2" ht="16.5" x14ac:dyDescent="0.25">
      <c r="A164" s="1"/>
    </row>
    <row r="165" spans="1:2" ht="16.5" x14ac:dyDescent="0.25">
      <c r="A165" s="1"/>
    </row>
    <row r="166" spans="1:2" ht="16.5" x14ac:dyDescent="0.25">
      <c r="A166" s="1"/>
    </row>
    <row r="167" spans="1:2" ht="16.5" x14ac:dyDescent="0.25">
      <c r="A167" s="1"/>
    </row>
    <row r="168" spans="1:2" ht="16.5" x14ac:dyDescent="0.25">
      <c r="A168" s="1"/>
    </row>
    <row r="169" spans="1:2" ht="16.5" x14ac:dyDescent="0.25">
      <c r="A169" s="1"/>
      <c r="B169" s="8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2" ht="16.5" x14ac:dyDescent="0.25">
      <c r="A177" s="1"/>
    </row>
    <row r="178" spans="1:2" x14ac:dyDescent="0.25">
      <c r="B178" s="12"/>
    </row>
    <row r="180" spans="1:2" x14ac:dyDescent="0.25">
      <c r="B180" s="8"/>
    </row>
    <row r="182" spans="1:2" ht="16.5" x14ac:dyDescent="0.25">
      <c r="A182" s="1"/>
      <c r="B182" s="5"/>
    </row>
    <row r="183" spans="1:2" ht="16.5" x14ac:dyDescent="0.25">
      <c r="A183" s="1"/>
    </row>
    <row r="184" spans="1:2" ht="16.5" x14ac:dyDescent="0.25">
      <c r="A184" s="1"/>
      <c r="B184" s="1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  <c r="B215" s="5"/>
    </row>
    <row r="216" spans="1:2" ht="16.5" x14ac:dyDescent="0.25">
      <c r="A216" s="1"/>
    </row>
    <row r="217" spans="1:2" ht="16.5" x14ac:dyDescent="0.25">
      <c r="A217" s="1"/>
    </row>
    <row r="218" spans="1:2" ht="16.5" x14ac:dyDescent="0.25">
      <c r="A218" s="1"/>
      <c r="B218" s="5"/>
    </row>
    <row r="219" spans="1:2" ht="16.5" x14ac:dyDescent="0.25">
      <c r="A219" s="1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</row>
    <row r="225" spans="1:1" ht="16.5" x14ac:dyDescent="0.25">
      <c r="A225" s="1"/>
    </row>
    <row r="226" spans="1:1" ht="16.5" x14ac:dyDescent="0.25">
      <c r="A226" s="1"/>
    </row>
    <row r="227" spans="1:1" ht="16.5" x14ac:dyDescent="0.25">
      <c r="A227" s="1"/>
    </row>
    <row r="228" spans="1:1" ht="16.5" x14ac:dyDescent="0.25">
      <c r="A228" s="1"/>
    </row>
    <row r="229" spans="1:1" ht="16.5" x14ac:dyDescent="0.25">
      <c r="A229" s="1"/>
    </row>
    <row r="230" spans="1:1" ht="16.5" x14ac:dyDescent="0.25">
      <c r="A230" s="1"/>
    </row>
    <row r="231" spans="1:1" ht="16.5" x14ac:dyDescent="0.25">
      <c r="A231" s="1"/>
    </row>
    <row r="232" spans="1:1" ht="16.5" x14ac:dyDescent="0.25">
      <c r="A232" s="1"/>
    </row>
    <row r="233" spans="1:1" ht="16.5" x14ac:dyDescent="0.25">
      <c r="A233" s="1"/>
    </row>
    <row r="234" spans="1:1" ht="16.5" x14ac:dyDescent="0.25">
      <c r="A234" s="1"/>
    </row>
    <row r="235" spans="1:1" ht="16.5" x14ac:dyDescent="0.25">
      <c r="A235" s="1"/>
    </row>
    <row r="236" spans="1:1" ht="16.5" x14ac:dyDescent="0.25">
      <c r="A236" s="1"/>
    </row>
    <row r="237" spans="1:1" ht="16.5" x14ac:dyDescent="0.25">
      <c r="A237" s="1"/>
    </row>
    <row r="238" spans="1:1" ht="16.5" x14ac:dyDescent="0.25">
      <c r="A238" s="1"/>
    </row>
    <row r="239" spans="1:1" ht="16.5" x14ac:dyDescent="0.25">
      <c r="A239" s="1"/>
    </row>
    <row r="240" spans="1:1" ht="16.5" x14ac:dyDescent="0.25">
      <c r="A240" s="1"/>
    </row>
    <row r="241" spans="1:2" ht="16.5" x14ac:dyDescent="0.25">
      <c r="A241" s="1"/>
    </row>
    <row r="242" spans="1:2" ht="16.5" x14ac:dyDescent="0.25">
      <c r="A242" s="1"/>
    </row>
    <row r="243" spans="1:2" ht="16.5" x14ac:dyDescent="0.25">
      <c r="A243" s="1"/>
    </row>
    <row r="244" spans="1:2" ht="16.5" x14ac:dyDescent="0.25">
      <c r="A244" s="1"/>
    </row>
    <row r="245" spans="1:2" ht="16.5" x14ac:dyDescent="0.25">
      <c r="A245" s="1"/>
      <c r="B245" s="11"/>
    </row>
    <row r="246" spans="1:2" ht="16.5" x14ac:dyDescent="0.25">
      <c r="A246" s="1"/>
    </row>
    <row r="247" spans="1:2" ht="16.5" x14ac:dyDescent="0.25">
      <c r="A247" s="1"/>
      <c r="B247" s="11"/>
    </row>
    <row r="248" spans="1:2" ht="16.5" x14ac:dyDescent="0.25">
      <c r="A248" s="1"/>
      <c r="B248" s="11"/>
    </row>
    <row r="249" spans="1:2" ht="16.5" x14ac:dyDescent="0.25">
      <c r="A249" s="1"/>
      <c r="B249" s="5"/>
    </row>
    <row r="250" spans="1:2" ht="16.5" x14ac:dyDescent="0.25">
      <c r="A250" s="1"/>
    </row>
    <row r="251" spans="1:2" ht="16.5" x14ac:dyDescent="0.25">
      <c r="A251" s="1"/>
    </row>
    <row r="252" spans="1:2" ht="16.5" x14ac:dyDescent="0.25">
      <c r="A252" s="1"/>
    </row>
    <row r="253" spans="1:2" ht="16.5" x14ac:dyDescent="0.25">
      <c r="A253" s="1"/>
    </row>
    <row r="254" spans="1:2" ht="16.5" x14ac:dyDescent="0.25">
      <c r="A254" s="1"/>
    </row>
    <row r="255" spans="1:2" ht="16.5" x14ac:dyDescent="0.25">
      <c r="A255" s="1"/>
    </row>
    <row r="256" spans="1:2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1" ht="16.5" x14ac:dyDescent="0.25">
      <c r="A273" s="1"/>
    </row>
    <row r="274" spans="1:1" ht="16.5" x14ac:dyDescent="0.25">
      <c r="A274" s="1"/>
    </row>
    <row r="275" spans="1:1" ht="16.5" x14ac:dyDescent="0.25">
      <c r="A275" s="1"/>
    </row>
    <row r="276" spans="1:1" ht="16.5" x14ac:dyDescent="0.25">
      <c r="A276" s="1"/>
    </row>
    <row r="277" spans="1:1" ht="16.5" x14ac:dyDescent="0.25">
      <c r="A277" s="1"/>
    </row>
    <row r="278" spans="1:1" ht="16.5" x14ac:dyDescent="0.25">
      <c r="A278" s="1"/>
    </row>
    <row r="279" spans="1:1" ht="16.5" x14ac:dyDescent="0.25">
      <c r="A279" s="1"/>
    </row>
    <row r="280" spans="1:1" ht="16.5" x14ac:dyDescent="0.25">
      <c r="A280" s="1"/>
    </row>
    <row r="281" spans="1:1" ht="16.5" x14ac:dyDescent="0.25">
      <c r="A281" s="1"/>
    </row>
    <row r="282" spans="1:1" ht="16.5" x14ac:dyDescent="0.25">
      <c r="A282" s="1"/>
    </row>
    <row r="283" spans="1:1" ht="16.5" x14ac:dyDescent="0.25">
      <c r="A283" s="1"/>
    </row>
    <row r="284" spans="1:1" ht="16.5" x14ac:dyDescent="0.25">
      <c r="A284" s="1"/>
    </row>
    <row r="285" spans="1:1" ht="16.5" x14ac:dyDescent="0.25">
      <c r="A285" s="1"/>
    </row>
    <row r="286" spans="1:1" ht="16.5" x14ac:dyDescent="0.25">
      <c r="A286" s="1"/>
    </row>
    <row r="287" spans="1:1" ht="16.5" x14ac:dyDescent="0.25">
      <c r="A287" s="1"/>
    </row>
    <row r="288" spans="1:1" ht="16.5" x14ac:dyDescent="0.25">
      <c r="A288" s="1"/>
    </row>
    <row r="289" spans="1:1" ht="16.5" x14ac:dyDescent="0.25">
      <c r="A289" s="1"/>
    </row>
    <row r="290" spans="1:1" ht="16.5" x14ac:dyDescent="0.25">
      <c r="A290" s="1"/>
    </row>
    <row r="291" spans="1:1" ht="16.5" x14ac:dyDescent="0.25">
      <c r="A291" s="1"/>
    </row>
    <row r="292" spans="1:1" ht="16.5" x14ac:dyDescent="0.25">
      <c r="A292" s="1"/>
    </row>
    <row r="293" spans="1:1" ht="16.5" x14ac:dyDescent="0.25">
      <c r="A293" s="1"/>
    </row>
    <row r="294" spans="1:1" ht="16.5" x14ac:dyDescent="0.25">
      <c r="A294" s="1"/>
    </row>
    <row r="295" spans="1:1" ht="16.5" x14ac:dyDescent="0.25">
      <c r="A295" s="1"/>
    </row>
    <row r="296" spans="1:1" ht="16.5" x14ac:dyDescent="0.25">
      <c r="A296" s="1"/>
    </row>
    <row r="297" spans="1:1" ht="16.5" x14ac:dyDescent="0.25">
      <c r="A297" s="1"/>
    </row>
    <row r="298" spans="1:1" ht="16.5" x14ac:dyDescent="0.25">
      <c r="A298" s="1"/>
    </row>
    <row r="299" spans="1:1" ht="16.5" x14ac:dyDescent="0.25">
      <c r="A299" s="1"/>
    </row>
    <row r="300" spans="1:1" ht="16.5" x14ac:dyDescent="0.25">
      <c r="A300" s="1"/>
    </row>
    <row r="301" spans="1:1" ht="16.5" x14ac:dyDescent="0.25">
      <c r="A301" s="1"/>
    </row>
    <row r="302" spans="1:1" ht="16.5" x14ac:dyDescent="0.25">
      <c r="A302" s="1"/>
    </row>
    <row r="303" spans="1:1" ht="16.5" x14ac:dyDescent="0.25">
      <c r="A303" s="1"/>
    </row>
    <row r="304" spans="1:1" ht="16.5" x14ac:dyDescent="0.25">
      <c r="A304" s="1"/>
    </row>
    <row r="305" spans="1:1" ht="16.5" x14ac:dyDescent="0.25">
      <c r="A305" s="1"/>
    </row>
    <row r="306" spans="1:1" ht="16.5" x14ac:dyDescent="0.25">
      <c r="A306" s="1"/>
    </row>
    <row r="307" spans="1:1" ht="16.5" x14ac:dyDescent="0.25">
      <c r="A307" s="1"/>
    </row>
    <row r="308" spans="1:1" ht="16.5" x14ac:dyDescent="0.25">
      <c r="A308" s="1"/>
    </row>
    <row r="310" spans="1:1" ht="16.5" x14ac:dyDescent="0.25">
      <c r="A310" s="1"/>
    </row>
    <row r="539" spans="1:1" x14ac:dyDescent="0.25">
      <c r="A539" s="3" t="s">
        <v>0</v>
      </c>
    </row>
  </sheetData>
  <sortState ref="A3:A40">
    <sortCondition ref="A40"/>
  </sortState>
  <phoneticPr fontId="12" type="noConversion"/>
  <conditionalFormatting sqref="D3 D6 D9 D12">
    <cfRule type="cellIs" dxfId="192" priority="13" operator="equal">
      <formula>"WARN"</formula>
    </cfRule>
  </conditionalFormatting>
  <conditionalFormatting sqref="D15 D18 D21 D24 D27 D30 D33">
    <cfRule type="cellIs" dxfId="191" priority="12" operator="equal">
      <formula>"WARN"</formula>
    </cfRule>
  </conditionalFormatting>
  <conditionalFormatting sqref="D36 D39 D42 D45 D47 D49 D51">
    <cfRule type="cellIs" dxfId="190" priority="11" operator="equal">
      <formula>"WARN"</formula>
    </cfRule>
  </conditionalFormatting>
  <conditionalFormatting sqref="D54 D57 D59 D62 D64 D67 D70 D73">
    <cfRule type="cellIs" dxfId="189" priority="10" operator="equal">
      <formula>"WARN"</formula>
    </cfRule>
  </conditionalFormatting>
  <conditionalFormatting sqref="D78 D81 D84 D87 D89 D91 D93 D95 D97 D102 D104 D106 D108 D110 D99:D100">
    <cfRule type="cellIs" dxfId="188" priority="9" operator="equal">
      <formula>"WARN"</formula>
    </cfRule>
  </conditionalFormatting>
  <conditionalFormatting sqref="D115 D117 D119 D123 D125 D127">
    <cfRule type="cellIs" dxfId="187" priority="8" operator="equal">
      <formula>"WARN"</formula>
    </cfRule>
  </conditionalFormatting>
  <conditionalFormatting sqref="D70">
    <cfRule type="cellIs" dxfId="186" priority="7" operator="equal">
      <formula>"WARN"</formula>
    </cfRule>
  </conditionalFormatting>
  <conditionalFormatting sqref="D73">
    <cfRule type="cellIs" dxfId="185" priority="6" operator="equal">
      <formula>"WARN"</formula>
    </cfRule>
  </conditionalFormatting>
  <conditionalFormatting sqref="D78">
    <cfRule type="cellIs" dxfId="184" priority="5" operator="equal">
      <formula>"WARN"</formula>
    </cfRule>
  </conditionalFormatting>
  <conditionalFormatting sqref="D78">
    <cfRule type="cellIs" dxfId="183" priority="4" operator="equal">
      <formula>"WARN"</formula>
    </cfRule>
  </conditionalFormatting>
  <conditionalFormatting sqref="D117">
    <cfRule type="cellIs" dxfId="182" priority="3" operator="equal">
      <formula>"WARN"</formula>
    </cfRule>
  </conditionalFormatting>
  <conditionalFormatting sqref="D117">
    <cfRule type="cellIs" dxfId="181" priority="2" operator="equal">
      <formula>"WARN"</formula>
    </cfRule>
  </conditionalFormatting>
  <conditionalFormatting sqref="D112">
    <cfRule type="cellIs" dxfId="18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3"/>
  <sheetViews>
    <sheetView topLeftCell="A192" workbookViewId="0">
      <selection activeCell="A3" sqref="A3"/>
    </sheetView>
  </sheetViews>
  <sheetFormatPr defaultRowHeight="15.75" x14ac:dyDescent="0.2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 x14ac:dyDescent="0.3">
      <c r="A1" s="4" t="s">
        <v>186</v>
      </c>
      <c r="B1" s="29" t="s">
        <v>64</v>
      </c>
      <c r="C1" s="1" t="s">
        <v>63</v>
      </c>
    </row>
    <row r="2" spans="1:8" ht="25.5" customHeight="1" x14ac:dyDescent="0.25"/>
    <row r="3" spans="1:8" ht="16.5" x14ac:dyDescent="0.2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6.5" x14ac:dyDescent="0.2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6.5" x14ac:dyDescent="0.25">
      <c r="A5" s="1" t="s">
        <v>242</v>
      </c>
    </row>
    <row r="6" spans="1:8" ht="16.5" x14ac:dyDescent="0.2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6.5" x14ac:dyDescent="0.2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6.5" x14ac:dyDescent="0.2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6.5" x14ac:dyDescent="0.2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6.5" x14ac:dyDescent="0.25">
      <c r="A10" s="1"/>
    </row>
    <row r="11" spans="1:8" ht="16.5" x14ac:dyDescent="0.2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6.5" x14ac:dyDescent="0.2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6.5" x14ac:dyDescent="0.25">
      <c r="A13" s="1"/>
      <c r="B13" s="7"/>
      <c r="C13" s="7"/>
    </row>
    <row r="14" spans="1:8" ht="16.5" x14ac:dyDescent="0.2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6.5" x14ac:dyDescent="0.25">
      <c r="A15" s="1"/>
      <c r="B15">
        <v>87</v>
      </c>
      <c r="C15">
        <v>88</v>
      </c>
      <c r="D15" t="s">
        <v>287</v>
      </c>
      <c r="E15">
        <v>75</v>
      </c>
    </row>
    <row r="16" spans="1:8" ht="16.5" x14ac:dyDescent="0.25">
      <c r="A16" s="1"/>
    </row>
    <row r="17" spans="1:4" ht="16.5" x14ac:dyDescent="0.25">
      <c r="A17" s="1" t="s">
        <v>246</v>
      </c>
      <c r="B17" s="22">
        <f>BETADIST(2,8,10,1,3)</f>
        <v>0.68547058105468728</v>
      </c>
      <c r="C17" s="22">
        <v>0.68547058095349067</v>
      </c>
      <c r="D17" t="s">
        <v>403</v>
      </c>
    </row>
    <row r="18" spans="1:4" ht="16.5" x14ac:dyDescent="0.25">
      <c r="A18" s="1"/>
    </row>
    <row r="19" spans="1:4" ht="16.5" x14ac:dyDescent="0.25">
      <c r="A19" s="1" t="s">
        <v>247</v>
      </c>
      <c r="B19" s="12">
        <f>BETAINV(0.6854,8,10,1,3)</f>
        <v>1.9999524333606833</v>
      </c>
      <c r="C19" s="22">
        <v>1.9999523162841797</v>
      </c>
      <c r="D19" t="s">
        <v>403</v>
      </c>
    </row>
    <row r="20" spans="1:4" ht="16.5" x14ac:dyDescent="0.25">
      <c r="A20" s="1"/>
    </row>
    <row r="21" spans="1:4" ht="16.5" x14ac:dyDescent="0.2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6.5" x14ac:dyDescent="0.25">
      <c r="A22" s="1"/>
      <c r="B22" s="20"/>
    </row>
    <row r="23" spans="1:4" ht="16.5" x14ac:dyDescent="0.25">
      <c r="A23" s="1" t="s">
        <v>249</v>
      </c>
      <c r="B23" s="22">
        <f>CHIDIST(18.307,10)</f>
        <v>5.0000589091398109E-2</v>
      </c>
      <c r="C23" s="22">
        <v>5.0000589099658876E-2</v>
      </c>
      <c r="D23" t="str">
        <f>IF(B23=C23,"T","WARN")</f>
        <v>WARN</v>
      </c>
    </row>
    <row r="24" spans="1:4" ht="16.5" x14ac:dyDescent="0.25">
      <c r="A24" s="1"/>
    </row>
    <row r="25" spans="1:4" ht="16.5" x14ac:dyDescent="0.25">
      <c r="A25" s="1" t="s">
        <v>250</v>
      </c>
      <c r="B25" s="22">
        <f>CHIINV(0.05,10)</f>
        <v>18.307038053275146</v>
      </c>
      <c r="C25" s="22">
        <v>18.307038053808746</v>
      </c>
      <c r="D25" t="str">
        <f>IF(B25=C25,"T","WARN")</f>
        <v>WARN</v>
      </c>
    </row>
    <row r="26" spans="1:4" ht="16.5" x14ac:dyDescent="0.25">
      <c r="A26" s="1"/>
      <c r="B26" s="16"/>
    </row>
    <row r="27" spans="1:4" ht="16.5" x14ac:dyDescent="0.25">
      <c r="A27" s="1" t="s">
        <v>288</v>
      </c>
      <c r="B27" s="27">
        <f>CHITEST(B28:C30,B31:C33)</f>
        <v>3.0819201700830936E-4</v>
      </c>
      <c r="C27" s="27">
        <v>3.081920170211661E-4</v>
      </c>
      <c r="D27" t="s">
        <v>403</v>
      </c>
    </row>
    <row r="28" spans="1:4" ht="16.5" x14ac:dyDescent="0.25">
      <c r="A28" s="1"/>
      <c r="B28">
        <v>58</v>
      </c>
      <c r="C28">
        <v>35</v>
      </c>
    </row>
    <row r="29" spans="1:4" ht="16.5" x14ac:dyDescent="0.25">
      <c r="A29" s="1"/>
      <c r="B29">
        <v>11</v>
      </c>
      <c r="C29">
        <v>25</v>
      </c>
    </row>
    <row r="30" spans="1:4" ht="16.5" x14ac:dyDescent="0.25">
      <c r="A30" s="1"/>
      <c r="B30">
        <v>10</v>
      </c>
      <c r="C30">
        <v>23</v>
      </c>
    </row>
    <row r="31" spans="1:4" ht="16.5" x14ac:dyDescent="0.25">
      <c r="A31" s="1"/>
      <c r="B31">
        <v>45.35</v>
      </c>
      <c r="C31">
        <v>47.65</v>
      </c>
    </row>
    <row r="32" spans="1:4" ht="16.5" x14ac:dyDescent="0.25">
      <c r="A32" s="1"/>
      <c r="B32">
        <v>17.559999999999999</v>
      </c>
      <c r="C32">
        <v>18.440000000000001</v>
      </c>
    </row>
    <row r="33" spans="1:8" ht="16.5" x14ac:dyDescent="0.25">
      <c r="A33" s="1"/>
      <c r="B33">
        <v>16.09</v>
      </c>
      <c r="C33">
        <v>16.91</v>
      </c>
    </row>
    <row r="34" spans="1:8" ht="16.5" x14ac:dyDescent="0.25">
      <c r="A34" s="1"/>
    </row>
    <row r="35" spans="1:8" ht="16.5" x14ac:dyDescent="0.25">
      <c r="A35" s="1" t="s">
        <v>289</v>
      </c>
      <c r="B35" s="28">
        <f>CONFIDENCE(0.05,2.5,50)</f>
        <v>0.69295191217483865</v>
      </c>
      <c r="C35" s="22">
        <v>0.69295191217483887</v>
      </c>
      <c r="D35" t="s">
        <v>403</v>
      </c>
    </row>
    <row r="36" spans="1:8" ht="16.5" x14ac:dyDescent="0.25">
      <c r="A36" s="1"/>
      <c r="B36" s="5"/>
    </row>
    <row r="37" spans="1:8" ht="16.5" x14ac:dyDescent="0.2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6.5" x14ac:dyDescent="0.2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 x14ac:dyDescent="0.25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 x14ac:dyDescent="0.25">
      <c r="B40" s="7"/>
    </row>
    <row r="41" spans="1:8" ht="16.5" x14ac:dyDescent="0.2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6.5" x14ac:dyDescent="0.2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6.5" x14ac:dyDescent="0.2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6.5" x14ac:dyDescent="0.2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6.5" x14ac:dyDescent="0.2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6.5" x14ac:dyDescent="0.25">
      <c r="A46" s="1"/>
      <c r="C46" s="21">
        <v>6</v>
      </c>
      <c r="E46">
        <v>4</v>
      </c>
    </row>
    <row r="47" spans="1:8" ht="16.5" x14ac:dyDescent="0.2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6.5" x14ac:dyDescent="0.2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6.5" x14ac:dyDescent="0.25">
      <c r="A49" s="1"/>
    </row>
    <row r="50" spans="1:8" ht="16.5" x14ac:dyDescent="0.2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6.5" x14ac:dyDescent="0.2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6.5" x14ac:dyDescent="0.2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6.5" x14ac:dyDescent="0.2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6.5" x14ac:dyDescent="0.25">
      <c r="A54" s="1"/>
    </row>
    <row r="55" spans="1:8" ht="16.5" x14ac:dyDescent="0.2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6.5" x14ac:dyDescent="0.2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6.5" x14ac:dyDescent="0.2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6.5" x14ac:dyDescent="0.25">
      <c r="A58" s="1"/>
    </row>
    <row r="59" spans="1:8" ht="16.5" x14ac:dyDescent="0.25">
      <c r="A59" s="1" t="s">
        <v>257</v>
      </c>
      <c r="B59" s="22">
        <f>FDIST(15.2068,6,4)</f>
        <v>1.000007937753084E-2</v>
      </c>
      <c r="C59" s="22">
        <v>1.0000079377937579E-2</v>
      </c>
      <c r="D59" t="str">
        <f>IF(B59=C59,"T","WARN")</f>
        <v>WARN</v>
      </c>
    </row>
    <row r="60" spans="1:8" ht="16.5" x14ac:dyDescent="0.25">
      <c r="A60" s="1"/>
    </row>
    <row r="61" spans="1:8" ht="16.5" x14ac:dyDescent="0.25">
      <c r="A61" s="1" t="s">
        <v>258</v>
      </c>
      <c r="B61" s="22">
        <f>FINV(0.01,6,4)</f>
        <v>15.206864861157531</v>
      </c>
      <c r="C61" s="22">
        <v>15.20686486148989</v>
      </c>
      <c r="D61" t="str">
        <f>IF(B61=C61,"T","WARN")</f>
        <v>WARN</v>
      </c>
    </row>
    <row r="62" spans="1:8" ht="16.5" x14ac:dyDescent="0.25">
      <c r="A62" s="1"/>
    </row>
    <row r="63" spans="1:8" ht="16.5" x14ac:dyDescent="0.2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6.5" x14ac:dyDescent="0.25">
      <c r="A64" s="1"/>
    </row>
    <row r="65" spans="1:10" ht="16.5" x14ac:dyDescent="0.2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6.5" x14ac:dyDescent="0.25">
      <c r="A66" s="1"/>
    </row>
    <row r="67" spans="1:10" ht="16.5" x14ac:dyDescent="0.2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6.5" x14ac:dyDescent="0.2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6.5" x14ac:dyDescent="0.2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6.5" x14ac:dyDescent="0.2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6.5" x14ac:dyDescent="0.2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6.5" x14ac:dyDescent="0.25">
      <c r="A72" s="1"/>
      <c r="B72">
        <v>70</v>
      </c>
      <c r="C72">
        <v>79</v>
      </c>
      <c r="D72">
        <v>89</v>
      </c>
    </row>
    <row r="73" spans="1:10" ht="16.5" x14ac:dyDescent="0.25">
      <c r="A73" s="1" t="s">
        <v>302</v>
      </c>
      <c r="B73" s="22">
        <f>FTEST(B74:F74,B75:F75)</f>
        <v>0.64831784678617432</v>
      </c>
      <c r="C73" s="22">
        <v>0.64831784680276039</v>
      </c>
      <c r="D73" t="s">
        <v>403</v>
      </c>
    </row>
    <row r="74" spans="1:10" ht="16.5" x14ac:dyDescent="0.2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6.5" x14ac:dyDescent="0.2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6.5" x14ac:dyDescent="0.25">
      <c r="A76" s="1" t="s">
        <v>259</v>
      </c>
      <c r="B76" s="22">
        <f>GAMMADIST(10, 9,2, FALSE)</f>
        <v>3.2639019674079374E-2</v>
      </c>
      <c r="C76" s="22">
        <v>3.2639019680753736E-2</v>
      </c>
      <c r="D76" t="str">
        <f>IF(B76=C76,"T","WARN")</f>
        <v>WARN</v>
      </c>
    </row>
    <row r="77" spans="1:10" ht="16.5" x14ac:dyDescent="0.25">
      <c r="A77" s="1"/>
    </row>
    <row r="78" spans="1:10" ht="16.5" x14ac:dyDescent="0.25">
      <c r="A78" s="1" t="s">
        <v>260</v>
      </c>
      <c r="B78" s="22">
        <f>GAMMAINV(0.068094,9,2)</f>
        <v>10.00001119143718</v>
      </c>
      <c r="C78" s="22">
        <v>10.00001131093865</v>
      </c>
      <c r="D78" t="str">
        <f>IF(B78=C78,"T","WARN")</f>
        <v>WARN</v>
      </c>
    </row>
    <row r="79" spans="1:10" ht="16.5" x14ac:dyDescent="0.25">
      <c r="A79" s="1"/>
    </row>
    <row r="80" spans="1:10" ht="16.5" x14ac:dyDescent="0.25">
      <c r="A80" s="1" t="s">
        <v>261</v>
      </c>
      <c r="B80" s="22">
        <f>GAMMALN(4)</f>
        <v>1.791759469228055</v>
      </c>
      <c r="C80" s="22">
        <v>1.7917594690821024</v>
      </c>
      <c r="D80" t="str">
        <f>IF(B80=C80,"T","WARN")</f>
        <v>WARN</v>
      </c>
    </row>
    <row r="81" spans="1:9" ht="16.5" x14ac:dyDescent="0.25">
      <c r="A81" s="1"/>
    </row>
    <row r="82" spans="1:9" ht="16.5" x14ac:dyDescent="0.25">
      <c r="A82" s="1" t="s">
        <v>262</v>
      </c>
      <c r="B82" s="22">
        <f>GEOMEAN(B83:H83)</f>
        <v>5.4769869696569629</v>
      </c>
      <c r="C82" s="22">
        <v>5.4769869696569611</v>
      </c>
      <c r="D82" t="str">
        <f>IF(B82=C82,"T","WARN")</f>
        <v>T</v>
      </c>
    </row>
    <row r="83" spans="1:9" ht="16.5" x14ac:dyDescent="0.2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6.5" x14ac:dyDescent="0.25">
      <c r="A84" s="1"/>
    </row>
    <row r="85" spans="1:9" ht="16.5" x14ac:dyDescent="0.25">
      <c r="A85" s="1" t="s">
        <v>263</v>
      </c>
      <c r="B85" s="22">
        <f>GROWTH(B87:G87,B86:G86,H86:I86)</f>
        <v>320196.71836347244</v>
      </c>
      <c r="C85" s="22">
        <v>320196.71836347238</v>
      </c>
      <c r="D85" t="s">
        <v>403</v>
      </c>
    </row>
    <row r="86" spans="1:9" ht="16.5" x14ac:dyDescent="0.2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6.5" x14ac:dyDescent="0.2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6.5" x14ac:dyDescent="0.25">
      <c r="A88" s="1"/>
    </row>
    <row r="89" spans="1:9" ht="16.5" x14ac:dyDescent="0.2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6.5" x14ac:dyDescent="0.2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6.5" x14ac:dyDescent="0.25">
      <c r="A91" s="1"/>
    </row>
    <row r="92" spans="1:9" ht="16.5" x14ac:dyDescent="0.25">
      <c r="A92" s="1" t="s">
        <v>265</v>
      </c>
      <c r="B92" s="22">
        <f>HYPGEOMDIST(1,4,8,20)</f>
        <v>0.36326109391124861</v>
      </c>
      <c r="C92" s="22">
        <v>0.36326109391124872</v>
      </c>
      <c r="D92" t="str">
        <f>IF(B92=C92,"T","WARN")</f>
        <v>T</v>
      </c>
    </row>
    <row r="93" spans="1:9" ht="16.5" x14ac:dyDescent="0.25">
      <c r="A93" s="1"/>
    </row>
    <row r="94" spans="1:9" ht="16.5" x14ac:dyDescent="0.2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6.5" x14ac:dyDescent="0.2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6.5" x14ac:dyDescent="0.2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6.5" x14ac:dyDescent="0.25">
      <c r="A97" s="1" t="s">
        <v>267</v>
      </c>
      <c r="B97" s="22">
        <f>KURT(B98:K98)</f>
        <v>-0.15179963720841627</v>
      </c>
      <c r="C97">
        <v>-0.15</v>
      </c>
    </row>
    <row r="98" spans="1:11" ht="16.5" x14ac:dyDescent="0.2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6.5" x14ac:dyDescent="0.25">
      <c r="A99" s="1"/>
    </row>
    <row r="100" spans="1:11" ht="16.5" x14ac:dyDescent="0.2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6.5" x14ac:dyDescent="0.2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6.5" x14ac:dyDescent="0.2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6.5" x14ac:dyDescent="0.25">
      <c r="A103" s="1" t="s">
        <v>303</v>
      </c>
      <c r="B103">
        <f>LINEST(B104:E104,B105:E105, , FALSE)</f>
        <v>1.9999999999999998</v>
      </c>
      <c r="C103">
        <v>2</v>
      </c>
      <c r="D103" t="s">
        <v>403</v>
      </c>
    </row>
    <row r="104" spans="1:11" ht="16.5" x14ac:dyDescent="0.25">
      <c r="A104" s="1"/>
      <c r="B104">
        <v>1</v>
      </c>
      <c r="C104">
        <v>9</v>
      </c>
      <c r="D104">
        <v>5</v>
      </c>
      <c r="E104">
        <v>7</v>
      </c>
    </row>
    <row r="105" spans="1:11" ht="16.5" x14ac:dyDescent="0.25">
      <c r="A105" s="1"/>
      <c r="B105">
        <v>0</v>
      </c>
      <c r="C105">
        <v>4</v>
      </c>
      <c r="D105">
        <v>2</v>
      </c>
      <c r="E105">
        <v>3</v>
      </c>
    </row>
    <row r="106" spans="1:11" ht="16.5" x14ac:dyDescent="0.25">
      <c r="A106" s="1" t="s">
        <v>304</v>
      </c>
      <c r="B106" s="22">
        <f>LOGINV(0.039084, 3.5, 1.2)</f>
        <v>4.000025218680638</v>
      </c>
      <c r="C106" s="22">
        <v>4.0000252186806238</v>
      </c>
      <c r="D106" t="s">
        <v>403</v>
      </c>
    </row>
    <row r="107" spans="1:11" ht="16.5" x14ac:dyDescent="0.25">
      <c r="A107" s="1"/>
    </row>
    <row r="108" spans="1:11" ht="16.5" x14ac:dyDescent="0.25">
      <c r="A108" s="1" t="s">
        <v>305</v>
      </c>
      <c r="B108" s="22">
        <f>LOGNORMDIST(4,3.5,1.2)</f>
        <v>3.9083555706800478E-2</v>
      </c>
      <c r="C108" s="22">
        <v>3.9083555706800555E-2</v>
      </c>
      <c r="D108" t="s">
        <v>403</v>
      </c>
    </row>
    <row r="109" spans="1:11" ht="16.5" x14ac:dyDescent="0.25">
      <c r="A109" s="1"/>
    </row>
    <row r="110" spans="1:11" ht="16.5" x14ac:dyDescent="0.2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6.5" x14ac:dyDescent="0.2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6.5" x14ac:dyDescent="0.2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6.5" x14ac:dyDescent="0.25">
      <c r="A113" s="1"/>
      <c r="B113">
        <v>0</v>
      </c>
      <c r="C113">
        <v>0.2</v>
      </c>
      <c r="D113">
        <v>0.5</v>
      </c>
      <c r="E113">
        <v>0.4</v>
      </c>
    </row>
    <row r="114" spans="1:7" ht="16.5" x14ac:dyDescent="0.2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6.5" x14ac:dyDescent="0.2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6.5" x14ac:dyDescent="0.2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6.5" x14ac:dyDescent="0.2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6.5" x14ac:dyDescent="0.2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6.5" x14ac:dyDescent="0.2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6.5" x14ac:dyDescent="0.25">
      <c r="A120" s="1"/>
    </row>
    <row r="121" spans="1:7" ht="16.5" x14ac:dyDescent="0.2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6.5" x14ac:dyDescent="0.2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6.5" x14ac:dyDescent="0.25">
      <c r="A123" s="1" t="s">
        <v>306</v>
      </c>
      <c r="B123" s="22">
        <f>NEGBINOMDIST(10,5,0.25)</f>
        <v>5.5048660375177853E-2</v>
      </c>
      <c r="C123" s="22">
        <v>5.5048660375177888E-2</v>
      </c>
      <c r="D123" t="s">
        <v>403</v>
      </c>
    </row>
    <row r="124" spans="1:7" ht="16.5" x14ac:dyDescent="0.25">
      <c r="A124" s="1"/>
    </row>
    <row r="125" spans="1:7" ht="16.5" x14ac:dyDescent="0.2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6.5" x14ac:dyDescent="0.25">
      <c r="A126" s="1"/>
    </row>
    <row r="127" spans="1:7" ht="16.5" x14ac:dyDescent="0.2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6.5" x14ac:dyDescent="0.25">
      <c r="A128" s="1"/>
    </row>
    <row r="129" spans="1:11" ht="16.5" x14ac:dyDescent="0.25">
      <c r="A129" s="1" t="s">
        <v>308</v>
      </c>
      <c r="B129" s="22">
        <f>NORMSDIST(1.333333)</f>
        <v>0.90878872560409507</v>
      </c>
      <c r="C129" s="22">
        <v>0.90878872560409529</v>
      </c>
      <c r="D129" t="s">
        <v>403</v>
      </c>
    </row>
    <row r="130" spans="1:11" ht="16.5" x14ac:dyDescent="0.25">
      <c r="A130" s="1"/>
    </row>
    <row r="131" spans="1:11" ht="16.5" x14ac:dyDescent="0.25">
      <c r="A131" s="1" t="s">
        <v>309</v>
      </c>
      <c r="B131" s="22">
        <f>NORMSINV(0.908789)</f>
        <v>1.3333346730441071</v>
      </c>
      <c r="C131" s="22">
        <v>1.3333346730441065</v>
      </c>
      <c r="D131" t="s">
        <v>403</v>
      </c>
    </row>
    <row r="132" spans="1:11" ht="16.5" x14ac:dyDescent="0.25">
      <c r="A132" s="1"/>
    </row>
    <row r="133" spans="1:11" ht="16.5" x14ac:dyDescent="0.2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6.5" x14ac:dyDescent="0.2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6.5" x14ac:dyDescent="0.2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6.5" x14ac:dyDescent="0.2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6.5" x14ac:dyDescent="0.25">
      <c r="A137" s="1"/>
      <c r="B137">
        <v>1</v>
      </c>
      <c r="C137">
        <v>2</v>
      </c>
      <c r="D137">
        <v>3</v>
      </c>
      <c r="E137">
        <v>4</v>
      </c>
    </row>
    <row r="138" spans="1:11" ht="16.5" x14ac:dyDescent="0.2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6.5" x14ac:dyDescent="0.2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6.5" x14ac:dyDescent="0.2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6.5" x14ac:dyDescent="0.25">
      <c r="A141" s="1"/>
    </row>
    <row r="142" spans="1:11" ht="16.5" x14ac:dyDescent="0.25">
      <c r="A142" s="1" t="s">
        <v>276</v>
      </c>
      <c r="B142" s="28">
        <f>POISSON(2,5,TRUE)</f>
        <v>0.12465201948308113</v>
      </c>
      <c r="C142" s="22">
        <v>0.12465201948308466</v>
      </c>
      <c r="D142" t="str">
        <f>IF(B142=C142,"T","WARN")</f>
        <v>WARN</v>
      </c>
    </row>
    <row r="143" spans="1:11" ht="16.5" x14ac:dyDescent="0.25">
      <c r="A143" s="1"/>
    </row>
    <row r="144" spans="1:11" ht="16.5" x14ac:dyDescent="0.2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6.5" x14ac:dyDescent="0.25">
      <c r="A145" s="1"/>
      <c r="B145">
        <v>0</v>
      </c>
      <c r="C145">
        <v>1</v>
      </c>
      <c r="D145">
        <v>2</v>
      </c>
      <c r="E145">
        <v>3</v>
      </c>
    </row>
    <row r="146" spans="1:11" ht="16.5" x14ac:dyDescent="0.25">
      <c r="A146" s="1"/>
      <c r="B146">
        <v>0.2</v>
      </c>
      <c r="C146">
        <v>0.3</v>
      </c>
      <c r="D146">
        <v>0.1</v>
      </c>
      <c r="E146">
        <v>0.4</v>
      </c>
    </row>
    <row r="147" spans="1:11" ht="16.5" x14ac:dyDescent="0.2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 x14ac:dyDescent="0.25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6.5" x14ac:dyDescent="0.2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 x14ac:dyDescent="0.25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6.5" x14ac:dyDescent="0.25">
      <c r="A151" s="1" t="s">
        <v>317</v>
      </c>
      <c r="B151" s="22">
        <f>RSQ(B152:H152,B153:H153)</f>
        <v>5.7950191570881236E-2</v>
      </c>
      <c r="C151" s="22">
        <v>5.7950191570881222E-2</v>
      </c>
      <c r="D151" t="s">
        <v>403</v>
      </c>
    </row>
    <row r="152" spans="1:11" ht="16.5" x14ac:dyDescent="0.2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6.5" x14ac:dyDescent="0.2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6.5" x14ac:dyDescent="0.2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6.5" x14ac:dyDescent="0.2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6.5" x14ac:dyDescent="0.2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6.5" x14ac:dyDescent="0.2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6.5" x14ac:dyDescent="0.2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6.5" x14ac:dyDescent="0.2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6.5" x14ac:dyDescent="0.2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6.5" x14ac:dyDescent="0.25">
      <c r="A161" s="1"/>
    </row>
    <row r="162" spans="1:11" ht="16.5" x14ac:dyDescent="0.2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6.5" x14ac:dyDescent="0.25">
      <c r="A163" s="1"/>
    </row>
    <row r="164" spans="1:11" ht="16.5" x14ac:dyDescent="0.25">
      <c r="A164" s="1" t="s">
        <v>280</v>
      </c>
      <c r="B164" s="22">
        <f>STDEV(B165:K165)</f>
        <v>27.463915719843492</v>
      </c>
      <c r="C164" s="22">
        <v>27.463915719840482</v>
      </c>
      <c r="D164" t="str">
        <f>IF(B164=C164,"T","WARN")</f>
        <v>WARN</v>
      </c>
    </row>
    <row r="165" spans="1:11" ht="16.5" x14ac:dyDescent="0.2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6.5" x14ac:dyDescent="0.25">
      <c r="A166" s="1" t="s">
        <v>281</v>
      </c>
      <c r="B166" s="22">
        <f>STDEVA(B165:K165)</f>
        <v>27.463915719843492</v>
      </c>
      <c r="C166" s="22">
        <v>27.463915719840482</v>
      </c>
      <c r="D166" t="s">
        <v>403</v>
      </c>
    </row>
    <row r="167" spans="1:11" ht="16.5" x14ac:dyDescent="0.25">
      <c r="A167" s="1"/>
    </row>
    <row r="168" spans="1:11" ht="16.5" x14ac:dyDescent="0.2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6.5" x14ac:dyDescent="0.25">
      <c r="A169" s="1"/>
    </row>
    <row r="170" spans="1:11" ht="16.5" x14ac:dyDescent="0.2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6.5" x14ac:dyDescent="0.25">
      <c r="A171" s="1"/>
    </row>
    <row r="172" spans="1:11" ht="16.5" x14ac:dyDescent="0.2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6.5" x14ac:dyDescent="0.2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6.5" x14ac:dyDescent="0.2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6.5" x14ac:dyDescent="0.25">
      <c r="A175" s="1" t="s">
        <v>282</v>
      </c>
      <c r="B175" s="22">
        <f>TDIST(1.959999,60,2)</f>
        <v>5.4645049432453803E-2</v>
      </c>
      <c r="C175" s="22">
        <v>5.4645046467296891E-2</v>
      </c>
      <c r="D175" t="str">
        <f>IF(B175=C175,"T","WARN")</f>
        <v>WARN</v>
      </c>
    </row>
    <row r="176" spans="1:11" ht="16.5" x14ac:dyDescent="0.25">
      <c r="A176" s="1"/>
    </row>
    <row r="177" spans="1:13" ht="16.5" x14ac:dyDescent="0.25">
      <c r="A177" s="1" t="s">
        <v>283</v>
      </c>
      <c r="B177" s="22">
        <f>TINV(0.054644927,60)</f>
        <v>1.9600000228623651</v>
      </c>
      <c r="C177" s="22">
        <v>1.9599999980901761</v>
      </c>
      <c r="D177" t="str">
        <f>IF(B177=C177,"T","WARN")</f>
        <v>WARN</v>
      </c>
    </row>
    <row r="178" spans="1:13" ht="16.5" x14ac:dyDescent="0.25">
      <c r="A178" s="1"/>
    </row>
    <row r="179" spans="1:13" ht="16.5" x14ac:dyDescent="0.2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6.5" x14ac:dyDescent="0.2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6.5" x14ac:dyDescent="0.2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6.5" x14ac:dyDescent="0.25">
      <c r="A182" s="1"/>
    </row>
    <row r="183" spans="1:13" ht="16.5" x14ac:dyDescent="0.2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6.5" x14ac:dyDescent="0.2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6.5" x14ac:dyDescent="0.25">
      <c r="A185" s="1"/>
    </row>
    <row r="186" spans="1:13" ht="16.5" x14ac:dyDescent="0.25">
      <c r="A186" s="1" t="s">
        <v>324</v>
      </c>
      <c r="B186" s="22">
        <f>TTEST(B187:J187,B188:J188,2,1)</f>
        <v>0.19601578492528193</v>
      </c>
      <c r="C186" s="22">
        <v>0.19601578498575278</v>
      </c>
      <c r="D186" t="s">
        <v>403</v>
      </c>
    </row>
    <row r="187" spans="1:13" ht="16.5" x14ac:dyDescent="0.2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6.5" x14ac:dyDescent="0.2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6.5" x14ac:dyDescent="0.25">
      <c r="A189" s="1" t="s">
        <v>284</v>
      </c>
      <c r="B189" s="22">
        <f>VAR(B165:K165)</f>
        <v>754.26666666666654</v>
      </c>
      <c r="C189" s="22">
        <v>754.26666666650112</v>
      </c>
      <c r="D189" t="str">
        <f>IF(B189=C189,"T","WARN")</f>
        <v>WARN</v>
      </c>
    </row>
    <row r="190" spans="1:13" ht="16.5" x14ac:dyDescent="0.25">
      <c r="A190" s="1"/>
    </row>
    <row r="191" spans="1:13" ht="16.5" x14ac:dyDescent="0.25">
      <c r="A191" s="1" t="s">
        <v>325</v>
      </c>
      <c r="B191" s="22">
        <f>VARA(B165:K165)</f>
        <v>754.26666666666654</v>
      </c>
      <c r="C191" s="22">
        <v>754.26666666650112</v>
      </c>
      <c r="D191" t="s">
        <v>403</v>
      </c>
    </row>
    <row r="192" spans="1:13" ht="16.5" x14ac:dyDescent="0.25">
      <c r="A192" s="1"/>
    </row>
    <row r="193" spans="1:11" ht="16.5" x14ac:dyDescent="0.25">
      <c r="A193" s="1" t="s">
        <v>326</v>
      </c>
      <c r="B193">
        <f>VARP(B165:K165)</f>
        <v>678.83999999999992</v>
      </c>
      <c r="C193">
        <v>678.84</v>
      </c>
      <c r="D193" t="str">
        <f>IF(B193=C193,"T","WARN")</f>
        <v>T</v>
      </c>
    </row>
    <row r="194" spans="1:11" ht="16.5" x14ac:dyDescent="0.25">
      <c r="A194" s="1"/>
    </row>
    <row r="195" spans="1:11" ht="16.5" x14ac:dyDescent="0.25">
      <c r="A195" s="1" t="s">
        <v>327</v>
      </c>
      <c r="B195">
        <f>VARPA(B165:K165)</f>
        <v>678.83999999999992</v>
      </c>
      <c r="C195">
        <v>678.84</v>
      </c>
      <c r="D195" t="s">
        <v>403</v>
      </c>
    </row>
    <row r="196" spans="1:11" ht="16.5" x14ac:dyDescent="0.25">
      <c r="A196" s="1"/>
    </row>
    <row r="197" spans="1:11" ht="16.5" x14ac:dyDescent="0.2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6.5" x14ac:dyDescent="0.25">
      <c r="A198" s="1"/>
    </row>
    <row r="199" spans="1:11" ht="16.5" x14ac:dyDescent="0.2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6.5" x14ac:dyDescent="0.2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6.5" x14ac:dyDescent="0.25">
      <c r="A201" s="1"/>
    </row>
    <row r="203" spans="1:11" ht="16.5" x14ac:dyDescent="0.25">
      <c r="A203" s="1"/>
    </row>
    <row r="204" spans="1:11" ht="16.5" x14ac:dyDescent="0.25">
      <c r="A204" s="1"/>
    </row>
    <row r="205" spans="1:11" ht="16.5" x14ac:dyDescent="0.25">
      <c r="A205" s="1"/>
    </row>
    <row r="206" spans="1:11" ht="16.5" x14ac:dyDescent="0.25">
      <c r="A206" s="1"/>
    </row>
    <row r="207" spans="1:11" ht="16.5" x14ac:dyDescent="0.25">
      <c r="A207" s="1"/>
      <c r="B207" s="5"/>
    </row>
    <row r="208" spans="1:11" ht="16.5" x14ac:dyDescent="0.25">
      <c r="A208" s="1"/>
    </row>
    <row r="209" spans="1:2" ht="16.5" x14ac:dyDescent="0.25">
      <c r="A209" s="1"/>
      <c r="B209" s="5"/>
    </row>
    <row r="210" spans="1:2" ht="16.5" x14ac:dyDescent="0.25">
      <c r="A210" s="1"/>
    </row>
    <row r="211" spans="1:2" ht="16.5" x14ac:dyDescent="0.25">
      <c r="A211" s="1"/>
      <c r="B211" s="5"/>
    </row>
    <row r="212" spans="1:2" ht="16.5" x14ac:dyDescent="0.25">
      <c r="A212" s="1"/>
    </row>
    <row r="213" spans="1:2" ht="16.5" x14ac:dyDescent="0.25">
      <c r="A213" s="1"/>
      <c r="B213" s="5"/>
    </row>
    <row r="215" spans="1:2" x14ac:dyDescent="0.25">
      <c r="B215" s="8"/>
    </row>
    <row r="217" spans="1:2" ht="16.5" x14ac:dyDescent="0.25">
      <c r="A217" s="1"/>
      <c r="B217" s="5"/>
    </row>
    <row r="218" spans="1:2" ht="16.5" x14ac:dyDescent="0.25">
      <c r="A218" s="1"/>
    </row>
    <row r="219" spans="1:2" ht="16.5" x14ac:dyDescent="0.25">
      <c r="A219" s="1"/>
      <c r="B219" s="5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  <c r="B224" s="5"/>
    </row>
    <row r="225" spans="1:2" ht="16.5" x14ac:dyDescent="0.25">
      <c r="A225" s="1"/>
    </row>
    <row r="226" spans="1:2" ht="16.5" x14ac:dyDescent="0.25">
      <c r="A226" s="1"/>
      <c r="B226" s="11"/>
    </row>
    <row r="227" spans="1:2" ht="16.5" x14ac:dyDescent="0.25">
      <c r="A227" s="1"/>
    </row>
    <row r="228" spans="1:2" ht="16.5" x14ac:dyDescent="0.25">
      <c r="A228" s="1"/>
      <c r="B228" s="9"/>
    </row>
    <row r="229" spans="1:2" ht="16.5" x14ac:dyDescent="0.25">
      <c r="A229" s="1"/>
    </row>
    <row r="230" spans="1:2" ht="16.5" x14ac:dyDescent="0.25">
      <c r="A230" s="1"/>
    </row>
    <row r="231" spans="1:2" ht="16.5" x14ac:dyDescent="0.25">
      <c r="A231" s="1"/>
    </row>
    <row r="232" spans="1:2" ht="16.5" x14ac:dyDescent="0.25">
      <c r="A232" s="1"/>
      <c r="B232" s="5"/>
    </row>
    <row r="233" spans="1:2" ht="16.5" x14ac:dyDescent="0.25">
      <c r="A233" s="1"/>
    </row>
    <row r="234" spans="1:2" ht="16.5" x14ac:dyDescent="0.25">
      <c r="A234" s="1"/>
      <c r="B234" s="5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  <c r="B240" s="8"/>
    </row>
    <row r="241" spans="1:2" ht="16.5" x14ac:dyDescent="0.25">
      <c r="A241" s="1"/>
    </row>
    <row r="242" spans="1:2" ht="16.5" x14ac:dyDescent="0.25">
      <c r="A242" s="1"/>
    </row>
    <row r="243" spans="1:2" ht="16.5" x14ac:dyDescent="0.25">
      <c r="A243" s="1"/>
    </row>
    <row r="244" spans="1:2" ht="16.5" x14ac:dyDescent="0.25">
      <c r="A244" s="1"/>
    </row>
    <row r="245" spans="1:2" ht="16.5" x14ac:dyDescent="0.25">
      <c r="A245" s="1"/>
    </row>
    <row r="246" spans="1:2" ht="16.5" x14ac:dyDescent="0.25">
      <c r="A246" s="1"/>
    </row>
    <row r="247" spans="1:2" ht="16.5" x14ac:dyDescent="0.25">
      <c r="A247" s="1"/>
    </row>
    <row r="248" spans="1:2" ht="16.5" x14ac:dyDescent="0.25">
      <c r="A248" s="1"/>
    </row>
    <row r="249" spans="1:2" ht="16.5" x14ac:dyDescent="0.25">
      <c r="A249" s="1"/>
      <c r="B249" s="12"/>
    </row>
    <row r="250" spans="1:2" ht="16.5" x14ac:dyDescent="0.25">
      <c r="A250" s="1"/>
    </row>
    <row r="251" spans="1:2" ht="16.5" x14ac:dyDescent="0.25">
      <c r="A251" s="1"/>
      <c r="B251" s="8"/>
    </row>
    <row r="252" spans="1:2" ht="16.5" x14ac:dyDescent="0.25">
      <c r="A252" s="1"/>
    </row>
    <row r="253" spans="1:2" ht="16.5" x14ac:dyDescent="0.25">
      <c r="A253" s="1"/>
      <c r="B253" s="5"/>
    </row>
    <row r="254" spans="1:2" ht="16.5" x14ac:dyDescent="0.25">
      <c r="A254" s="1"/>
    </row>
    <row r="255" spans="1:2" ht="16.5" x14ac:dyDescent="0.25">
      <c r="A255" s="1"/>
      <c r="B255" s="11"/>
    </row>
    <row r="256" spans="1:2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2" ht="16.5" x14ac:dyDescent="0.25">
      <c r="A273" s="1"/>
    </row>
    <row r="274" spans="1:2" ht="16.5" x14ac:dyDescent="0.25">
      <c r="A274" s="1"/>
    </row>
    <row r="275" spans="1:2" ht="16.5" x14ac:dyDescent="0.25">
      <c r="A275" s="1"/>
    </row>
    <row r="276" spans="1:2" ht="16.5" x14ac:dyDescent="0.25">
      <c r="A276" s="1"/>
    </row>
    <row r="277" spans="1:2" ht="16.5" x14ac:dyDescent="0.25">
      <c r="A277" s="1"/>
    </row>
    <row r="278" spans="1:2" ht="16.5" x14ac:dyDescent="0.25">
      <c r="A278" s="1"/>
    </row>
    <row r="279" spans="1:2" ht="16.5" x14ac:dyDescent="0.25">
      <c r="A279" s="1"/>
    </row>
    <row r="280" spans="1:2" ht="16.5" x14ac:dyDescent="0.25">
      <c r="A280" s="1"/>
    </row>
    <row r="281" spans="1:2" ht="16.5" x14ac:dyDescent="0.25">
      <c r="A281" s="1"/>
    </row>
    <row r="282" spans="1:2" ht="16.5" x14ac:dyDescent="0.25">
      <c r="A282" s="1"/>
    </row>
    <row r="283" spans="1:2" ht="16.5" x14ac:dyDescent="0.25">
      <c r="A283" s="1"/>
    </row>
    <row r="284" spans="1:2" ht="16.5" x14ac:dyDescent="0.25">
      <c r="A284" s="1"/>
    </row>
    <row r="285" spans="1:2" ht="16.5" x14ac:dyDescent="0.25">
      <c r="A285" s="1"/>
    </row>
    <row r="286" spans="1:2" ht="16.5" x14ac:dyDescent="0.25">
      <c r="A286" s="1"/>
      <c r="B286" s="5"/>
    </row>
    <row r="287" spans="1:2" ht="16.5" x14ac:dyDescent="0.25">
      <c r="A287" s="1"/>
    </row>
    <row r="288" spans="1:2" ht="16.5" x14ac:dyDescent="0.25">
      <c r="A288" s="1"/>
    </row>
    <row r="289" spans="1:2" ht="16.5" x14ac:dyDescent="0.25">
      <c r="A289" s="1"/>
      <c r="B289" s="5"/>
    </row>
    <row r="290" spans="1:2" ht="16.5" x14ac:dyDescent="0.25">
      <c r="A290" s="1"/>
    </row>
    <row r="291" spans="1:2" ht="16.5" x14ac:dyDescent="0.25">
      <c r="A291" s="1"/>
    </row>
    <row r="292" spans="1:2" ht="16.5" x14ac:dyDescent="0.25">
      <c r="A292" s="1"/>
    </row>
    <row r="293" spans="1:2" ht="16.5" x14ac:dyDescent="0.25">
      <c r="A293" s="1"/>
    </row>
    <row r="294" spans="1:2" ht="16.5" x14ac:dyDescent="0.25">
      <c r="A294" s="1"/>
    </row>
    <row r="295" spans="1:2" ht="16.5" x14ac:dyDescent="0.25">
      <c r="A295" s="1"/>
    </row>
    <row r="296" spans="1:2" ht="16.5" x14ac:dyDescent="0.25">
      <c r="A296" s="1"/>
    </row>
    <row r="297" spans="1:2" ht="16.5" x14ac:dyDescent="0.25">
      <c r="A297" s="1"/>
    </row>
    <row r="298" spans="1:2" ht="16.5" x14ac:dyDescent="0.25">
      <c r="A298" s="1"/>
    </row>
    <row r="299" spans="1:2" ht="16.5" x14ac:dyDescent="0.25">
      <c r="A299" s="1"/>
    </row>
    <row r="300" spans="1:2" ht="16.5" x14ac:dyDescent="0.25">
      <c r="A300" s="1"/>
    </row>
    <row r="301" spans="1:2" ht="16.5" x14ac:dyDescent="0.25">
      <c r="A301" s="1"/>
    </row>
    <row r="302" spans="1:2" ht="16.5" x14ac:dyDescent="0.25">
      <c r="A302" s="1"/>
    </row>
    <row r="303" spans="1:2" ht="16.5" x14ac:dyDescent="0.25">
      <c r="A303" s="1"/>
    </row>
    <row r="304" spans="1:2" ht="16.5" x14ac:dyDescent="0.25">
      <c r="A304" s="1"/>
    </row>
    <row r="305" spans="1:2" ht="16.5" x14ac:dyDescent="0.25">
      <c r="A305" s="1"/>
    </row>
    <row r="306" spans="1:2" ht="16.5" x14ac:dyDescent="0.25">
      <c r="A306" s="1"/>
    </row>
    <row r="307" spans="1:2" ht="16.5" x14ac:dyDescent="0.25">
      <c r="A307" s="1"/>
    </row>
    <row r="308" spans="1:2" ht="16.5" x14ac:dyDescent="0.25">
      <c r="A308" s="1"/>
    </row>
    <row r="309" spans="1:2" ht="16.5" x14ac:dyDescent="0.25">
      <c r="A309" s="1"/>
    </row>
    <row r="310" spans="1:2" ht="16.5" x14ac:dyDescent="0.25">
      <c r="A310" s="1"/>
    </row>
    <row r="311" spans="1:2" ht="16.5" x14ac:dyDescent="0.25">
      <c r="A311" s="1"/>
    </row>
    <row r="312" spans="1:2" ht="16.5" x14ac:dyDescent="0.25">
      <c r="A312" s="1"/>
    </row>
    <row r="313" spans="1:2" ht="16.5" x14ac:dyDescent="0.25">
      <c r="A313" s="1"/>
    </row>
    <row r="314" spans="1:2" ht="16.5" x14ac:dyDescent="0.25">
      <c r="A314" s="1"/>
    </row>
    <row r="315" spans="1:2" ht="16.5" x14ac:dyDescent="0.25">
      <c r="A315" s="1"/>
    </row>
    <row r="316" spans="1:2" ht="16.5" x14ac:dyDescent="0.25">
      <c r="A316" s="1"/>
      <c r="B316" s="11"/>
    </row>
    <row r="317" spans="1:2" ht="16.5" x14ac:dyDescent="0.25">
      <c r="A317" s="1"/>
    </row>
    <row r="318" spans="1:2" ht="16.5" x14ac:dyDescent="0.25">
      <c r="A318" s="1"/>
      <c r="B318" s="11"/>
    </row>
    <row r="319" spans="1:2" ht="16.5" x14ac:dyDescent="0.25">
      <c r="A319" s="1"/>
      <c r="B319" s="11"/>
    </row>
    <row r="320" spans="1:2" ht="16.5" x14ac:dyDescent="0.25">
      <c r="A320" s="1"/>
      <c r="B320" s="5"/>
    </row>
    <row r="321" spans="1:1" ht="16.5" x14ac:dyDescent="0.25">
      <c r="A321" s="1"/>
    </row>
    <row r="322" spans="1:1" ht="16.5" x14ac:dyDescent="0.25">
      <c r="A322" s="1"/>
    </row>
    <row r="323" spans="1:1" ht="16.5" x14ac:dyDescent="0.25">
      <c r="A323" s="1"/>
    </row>
    <row r="324" spans="1:1" ht="16.5" x14ac:dyDescent="0.25">
      <c r="A324" s="1"/>
    </row>
    <row r="325" spans="1:1" ht="16.5" x14ac:dyDescent="0.25">
      <c r="A325" s="1"/>
    </row>
    <row r="326" spans="1:1" ht="16.5" x14ac:dyDescent="0.25">
      <c r="A326" s="1"/>
    </row>
    <row r="327" spans="1:1" ht="16.5" x14ac:dyDescent="0.25">
      <c r="A327" s="1"/>
    </row>
    <row r="328" spans="1:1" ht="16.5" x14ac:dyDescent="0.25">
      <c r="A328" s="1"/>
    </row>
    <row r="329" spans="1:1" ht="16.5" x14ac:dyDescent="0.25">
      <c r="A329" s="1"/>
    </row>
    <row r="330" spans="1:1" ht="16.5" x14ac:dyDescent="0.25">
      <c r="A330" s="1"/>
    </row>
    <row r="331" spans="1:1" ht="16.5" x14ac:dyDescent="0.25">
      <c r="A331" s="1"/>
    </row>
    <row r="332" spans="1:1" ht="16.5" x14ac:dyDescent="0.25">
      <c r="A332" s="1"/>
    </row>
    <row r="333" spans="1:1" ht="16.5" x14ac:dyDescent="0.25">
      <c r="A333" s="1"/>
    </row>
    <row r="334" spans="1:1" ht="16.5" x14ac:dyDescent="0.25">
      <c r="A334" s="1"/>
    </row>
    <row r="335" spans="1:1" ht="16.5" x14ac:dyDescent="0.25">
      <c r="A335" s="1"/>
    </row>
    <row r="336" spans="1:1" ht="16.5" x14ac:dyDescent="0.25">
      <c r="A336" s="1"/>
    </row>
    <row r="337" spans="1:1" ht="16.5" x14ac:dyDescent="0.25">
      <c r="A337" s="1"/>
    </row>
    <row r="338" spans="1:1" ht="16.5" x14ac:dyDescent="0.25">
      <c r="A338" s="1"/>
    </row>
    <row r="339" spans="1:1" ht="16.5" x14ac:dyDescent="0.25">
      <c r="A339" s="1"/>
    </row>
    <row r="340" spans="1:1" ht="16.5" x14ac:dyDescent="0.25">
      <c r="A340" s="1"/>
    </row>
    <row r="341" spans="1:1" ht="16.5" x14ac:dyDescent="0.25">
      <c r="A341" s="1"/>
    </row>
    <row r="342" spans="1:1" ht="16.5" x14ac:dyDescent="0.25">
      <c r="A342" s="1"/>
    </row>
    <row r="343" spans="1:1" ht="16.5" x14ac:dyDescent="0.25">
      <c r="A343" s="1"/>
    </row>
    <row r="344" spans="1:1" ht="16.5" x14ac:dyDescent="0.25">
      <c r="A344" s="1"/>
    </row>
    <row r="345" spans="1:1" ht="16.5" x14ac:dyDescent="0.25">
      <c r="A345" s="1"/>
    </row>
    <row r="346" spans="1:1" ht="16.5" x14ac:dyDescent="0.25">
      <c r="A346" s="1"/>
    </row>
    <row r="347" spans="1:1" ht="16.5" x14ac:dyDescent="0.25">
      <c r="A347" s="1"/>
    </row>
    <row r="348" spans="1:1" ht="16.5" x14ac:dyDescent="0.25">
      <c r="A348" s="1"/>
    </row>
    <row r="349" spans="1:1" ht="16.5" x14ac:dyDescent="0.25">
      <c r="A349" s="1"/>
    </row>
    <row r="350" spans="1:1" ht="16.5" x14ac:dyDescent="0.25">
      <c r="A350" s="1"/>
    </row>
    <row r="351" spans="1:1" ht="16.5" x14ac:dyDescent="0.25">
      <c r="A351" s="1"/>
    </row>
    <row r="352" spans="1:1" ht="16.5" x14ac:dyDescent="0.25">
      <c r="A352" s="1"/>
    </row>
    <row r="353" spans="1:1" ht="16.5" x14ac:dyDescent="0.25">
      <c r="A353" s="1"/>
    </row>
    <row r="354" spans="1:1" ht="16.5" x14ac:dyDescent="0.25">
      <c r="A354" s="1"/>
    </row>
    <row r="355" spans="1:1" ht="16.5" x14ac:dyDescent="0.25">
      <c r="A355" s="1"/>
    </row>
    <row r="356" spans="1:1" ht="16.5" x14ac:dyDescent="0.25">
      <c r="A356" s="1"/>
    </row>
    <row r="357" spans="1:1" ht="16.5" x14ac:dyDescent="0.25">
      <c r="A357" s="1"/>
    </row>
    <row r="358" spans="1:1" ht="16.5" x14ac:dyDescent="0.25">
      <c r="A358" s="1"/>
    </row>
    <row r="359" spans="1:1" ht="16.5" x14ac:dyDescent="0.25">
      <c r="A359" s="1"/>
    </row>
    <row r="360" spans="1:1" ht="16.5" x14ac:dyDescent="0.25">
      <c r="A360" s="1"/>
    </row>
    <row r="361" spans="1:1" ht="16.5" x14ac:dyDescent="0.25">
      <c r="A361" s="1"/>
    </row>
    <row r="362" spans="1:1" ht="16.5" x14ac:dyDescent="0.25">
      <c r="A362" s="1"/>
    </row>
    <row r="363" spans="1:1" ht="16.5" x14ac:dyDescent="0.25">
      <c r="A363" s="1"/>
    </row>
    <row r="364" spans="1:1" ht="16.5" x14ac:dyDescent="0.25">
      <c r="A364" s="1"/>
    </row>
    <row r="365" spans="1:1" ht="16.5" x14ac:dyDescent="0.25">
      <c r="A365" s="1"/>
    </row>
    <row r="366" spans="1:1" ht="16.5" x14ac:dyDescent="0.25">
      <c r="A366" s="1"/>
    </row>
    <row r="367" spans="1:1" ht="16.5" x14ac:dyDescent="0.25">
      <c r="A367" s="1"/>
    </row>
    <row r="368" spans="1:1" ht="16.5" x14ac:dyDescent="0.25">
      <c r="A368" s="1"/>
    </row>
    <row r="369" spans="1:1" ht="16.5" x14ac:dyDescent="0.25">
      <c r="A369" s="1"/>
    </row>
    <row r="370" spans="1:1" ht="16.5" x14ac:dyDescent="0.25">
      <c r="A370" s="1"/>
    </row>
    <row r="371" spans="1:1" ht="16.5" x14ac:dyDescent="0.25">
      <c r="A371" s="1"/>
    </row>
    <row r="372" spans="1:1" ht="16.5" x14ac:dyDescent="0.25">
      <c r="A372" s="1"/>
    </row>
    <row r="373" spans="1:1" ht="16.5" x14ac:dyDescent="0.25">
      <c r="A373" s="1"/>
    </row>
    <row r="374" spans="1:1" ht="16.5" x14ac:dyDescent="0.25">
      <c r="A374" s="1"/>
    </row>
    <row r="375" spans="1:1" ht="16.5" x14ac:dyDescent="0.25">
      <c r="A375" s="1"/>
    </row>
    <row r="376" spans="1:1" ht="16.5" x14ac:dyDescent="0.25">
      <c r="A376" s="1"/>
    </row>
    <row r="377" spans="1:1" ht="16.5" x14ac:dyDescent="0.25">
      <c r="A377" s="1"/>
    </row>
    <row r="378" spans="1:1" ht="16.5" x14ac:dyDescent="0.25">
      <c r="A378" s="1"/>
    </row>
    <row r="379" spans="1:1" ht="16.5" x14ac:dyDescent="0.25">
      <c r="A379" s="1"/>
    </row>
    <row r="380" spans="1:1" ht="16.5" x14ac:dyDescent="0.25">
      <c r="A380" s="1"/>
    </row>
    <row r="381" spans="1:1" ht="16.5" x14ac:dyDescent="0.25">
      <c r="A381" s="1"/>
    </row>
    <row r="382" spans="1:1" ht="16.5" x14ac:dyDescent="0.25">
      <c r="A382" s="1"/>
    </row>
    <row r="383" spans="1:1" ht="16.5" x14ac:dyDescent="0.25">
      <c r="A383" s="1"/>
    </row>
    <row r="384" spans="1:1" ht="16.5" x14ac:dyDescent="0.25">
      <c r="A384" s="1"/>
    </row>
    <row r="385" spans="1:1" ht="16.5" x14ac:dyDescent="0.25">
      <c r="A385" s="1"/>
    </row>
    <row r="386" spans="1:1" ht="16.5" x14ac:dyDescent="0.25">
      <c r="A386" s="1"/>
    </row>
    <row r="387" spans="1:1" ht="16.5" x14ac:dyDescent="0.25">
      <c r="A387" s="1"/>
    </row>
    <row r="388" spans="1:1" ht="16.5" x14ac:dyDescent="0.25">
      <c r="A388" s="1"/>
    </row>
    <row r="389" spans="1:1" ht="16.5" x14ac:dyDescent="0.25">
      <c r="A389" s="1"/>
    </row>
    <row r="390" spans="1:1" ht="16.5" x14ac:dyDescent="0.25">
      <c r="A390" s="1"/>
    </row>
    <row r="391" spans="1:1" ht="16.5" x14ac:dyDescent="0.25">
      <c r="A391" s="1"/>
    </row>
    <row r="392" spans="1:1" ht="16.5" x14ac:dyDescent="0.25">
      <c r="A392" s="1"/>
    </row>
    <row r="394" spans="1:1" ht="16.5" x14ac:dyDescent="0.25">
      <c r="A394" s="1"/>
    </row>
    <row r="623" spans="1:1" x14ac:dyDescent="0.25">
      <c r="A623" s="3" t="s">
        <v>0</v>
      </c>
    </row>
  </sheetData>
  <sortState ref="D3:D50">
    <sortCondition ref="D50"/>
  </sortState>
  <phoneticPr fontId="12" type="noConversion"/>
  <conditionalFormatting sqref="D3 D6 D8 D11 D21 D23 D25 D14 D17 D19 D27">
    <cfRule type="cellIs" dxfId="179" priority="149" operator="equal">
      <formula>"WARN"</formula>
    </cfRule>
  </conditionalFormatting>
  <conditionalFormatting sqref="D35 D41 D43 D45 D47 D37 D50">
    <cfRule type="cellIs" dxfId="178" priority="148" operator="equal">
      <formula>"WARN"</formula>
    </cfRule>
  </conditionalFormatting>
  <conditionalFormatting sqref="D53 D55 D57 D59 D61 D63 D65 D67">
    <cfRule type="cellIs" dxfId="177" priority="147" operator="equal">
      <formula>"WARN"</formula>
    </cfRule>
  </conditionalFormatting>
  <conditionalFormatting sqref="D70 D73 D76 D78 D80 D82">
    <cfRule type="cellIs" dxfId="176" priority="146" operator="equal">
      <formula>"WARN"</formula>
    </cfRule>
  </conditionalFormatting>
  <conditionalFormatting sqref="D85 D89 D92 D94 D100 D106 D108">
    <cfRule type="cellIs" dxfId="175" priority="145" operator="equal">
      <formula>"WARN"</formula>
    </cfRule>
  </conditionalFormatting>
  <conditionalFormatting sqref="D110 D112 D114 D116 D118">
    <cfRule type="cellIs" dxfId="174" priority="144" operator="equal">
      <formula>"WARN"</formula>
    </cfRule>
  </conditionalFormatting>
  <conditionalFormatting sqref="D121 D123 D125 D127 D142 D129 D131 D133 D136 D138 D140 D144">
    <cfRule type="cellIs" dxfId="173" priority="143" operator="equal">
      <formula>"WARN"</formula>
    </cfRule>
  </conditionalFormatting>
  <conditionalFormatting sqref="D147 D149 D151">
    <cfRule type="cellIs" dxfId="172" priority="142" operator="equal">
      <formula>"WARN"</formula>
    </cfRule>
  </conditionalFormatting>
  <conditionalFormatting sqref="D154 D156 D162">
    <cfRule type="cellIs" dxfId="171" priority="141" operator="equal">
      <formula>"WARN"</formula>
    </cfRule>
  </conditionalFormatting>
  <conditionalFormatting sqref="D159">
    <cfRule type="cellIs" dxfId="170" priority="140" operator="equal">
      <formula>"WARN"</formula>
    </cfRule>
  </conditionalFormatting>
  <conditionalFormatting sqref="D164 D166 D170 D172 D168">
    <cfRule type="cellIs" dxfId="169" priority="139" operator="equal">
      <formula>"WARN"</formula>
    </cfRule>
  </conditionalFormatting>
  <conditionalFormatting sqref="D175 D177 D179 D183 D186">
    <cfRule type="cellIs" dxfId="168" priority="138" operator="equal">
      <formula>"WARN"</formula>
    </cfRule>
  </conditionalFormatting>
  <conditionalFormatting sqref="D189 D191 D193 D195 D197 D199">
    <cfRule type="cellIs" dxfId="167" priority="137" operator="equal">
      <formula>"WARN"</formula>
    </cfRule>
  </conditionalFormatting>
  <conditionalFormatting sqref="D103">
    <cfRule type="cellIs" dxfId="166" priority="136" operator="equal">
      <formula>"WARN"</formula>
    </cfRule>
  </conditionalFormatting>
  <conditionalFormatting sqref="D35">
    <cfRule type="cellIs" dxfId="165" priority="135" operator="equal">
      <formula>"WARN"</formula>
    </cfRule>
  </conditionalFormatting>
  <conditionalFormatting sqref="D37">
    <cfRule type="cellIs" dxfId="164" priority="134" operator="equal">
      <formula>"WARN"</formula>
    </cfRule>
  </conditionalFormatting>
  <conditionalFormatting sqref="D50">
    <cfRule type="cellIs" dxfId="163" priority="133" operator="equal">
      <formula>"WARN"</formula>
    </cfRule>
  </conditionalFormatting>
  <conditionalFormatting sqref="D53">
    <cfRule type="cellIs" dxfId="162" priority="132" operator="equal">
      <formula>"WARN"</formula>
    </cfRule>
  </conditionalFormatting>
  <conditionalFormatting sqref="D53">
    <cfRule type="cellIs" dxfId="161" priority="131" operator="equal">
      <formula>"WARN"</formula>
    </cfRule>
  </conditionalFormatting>
  <conditionalFormatting sqref="D63">
    <cfRule type="cellIs" dxfId="160" priority="130" operator="equal">
      <formula>"WARN"</formula>
    </cfRule>
  </conditionalFormatting>
  <conditionalFormatting sqref="D63">
    <cfRule type="cellIs" dxfId="159" priority="129" operator="equal">
      <formula>"WARN"</formula>
    </cfRule>
  </conditionalFormatting>
  <conditionalFormatting sqref="D65">
    <cfRule type="cellIs" dxfId="158" priority="128" operator="equal">
      <formula>"WARN"</formula>
    </cfRule>
  </conditionalFormatting>
  <conditionalFormatting sqref="D65">
    <cfRule type="cellIs" dxfId="157" priority="127" operator="equal">
      <formula>"WARN"</formula>
    </cfRule>
  </conditionalFormatting>
  <conditionalFormatting sqref="D67">
    <cfRule type="cellIs" dxfId="156" priority="126" operator="equal">
      <formula>"WARN"</formula>
    </cfRule>
  </conditionalFormatting>
  <conditionalFormatting sqref="D67">
    <cfRule type="cellIs" dxfId="155" priority="125" operator="equal">
      <formula>"WARN"</formula>
    </cfRule>
  </conditionalFormatting>
  <conditionalFormatting sqref="D70">
    <cfRule type="cellIs" dxfId="154" priority="124" operator="equal">
      <formula>"WARN"</formula>
    </cfRule>
  </conditionalFormatting>
  <conditionalFormatting sqref="D70">
    <cfRule type="cellIs" dxfId="153" priority="123" operator="equal">
      <formula>"WARN"</formula>
    </cfRule>
  </conditionalFormatting>
  <conditionalFormatting sqref="D70">
    <cfRule type="cellIs" dxfId="152" priority="122" operator="equal">
      <formula>"WARN"</formula>
    </cfRule>
  </conditionalFormatting>
  <conditionalFormatting sqref="D73">
    <cfRule type="cellIs" dxfId="151" priority="121" operator="equal">
      <formula>"WARN"</formula>
    </cfRule>
  </conditionalFormatting>
  <conditionalFormatting sqref="D73">
    <cfRule type="cellIs" dxfId="150" priority="120" operator="equal">
      <formula>"WARN"</formula>
    </cfRule>
  </conditionalFormatting>
  <conditionalFormatting sqref="D73">
    <cfRule type="cellIs" dxfId="149" priority="119" operator="equal">
      <formula>"WARN"</formula>
    </cfRule>
  </conditionalFormatting>
  <conditionalFormatting sqref="D103">
    <cfRule type="cellIs" dxfId="148" priority="118" operator="equal">
      <formula>"WARN"</formula>
    </cfRule>
  </conditionalFormatting>
  <conditionalFormatting sqref="D103">
    <cfRule type="cellIs" dxfId="147" priority="117" operator="equal">
      <formula>"WARN"</formula>
    </cfRule>
  </conditionalFormatting>
  <conditionalFormatting sqref="D103">
    <cfRule type="cellIs" dxfId="146" priority="116" operator="equal">
      <formula>"WARN"</formula>
    </cfRule>
  </conditionalFormatting>
  <conditionalFormatting sqref="D106">
    <cfRule type="cellIs" dxfId="145" priority="115" operator="equal">
      <formula>"WARN"</formula>
    </cfRule>
  </conditionalFormatting>
  <conditionalFormatting sqref="D106">
    <cfRule type="cellIs" dxfId="144" priority="114" operator="equal">
      <formula>"WARN"</formula>
    </cfRule>
  </conditionalFormatting>
  <conditionalFormatting sqref="D106">
    <cfRule type="cellIs" dxfId="143" priority="113" operator="equal">
      <formula>"WARN"</formula>
    </cfRule>
  </conditionalFormatting>
  <conditionalFormatting sqref="D106">
    <cfRule type="cellIs" dxfId="142" priority="112" operator="equal">
      <formula>"WARN"</formula>
    </cfRule>
  </conditionalFormatting>
  <conditionalFormatting sqref="D108">
    <cfRule type="cellIs" dxfId="141" priority="111" operator="equal">
      <formula>"WARN"</formula>
    </cfRule>
  </conditionalFormatting>
  <conditionalFormatting sqref="D108">
    <cfRule type="cellIs" dxfId="140" priority="110" operator="equal">
      <formula>"WARN"</formula>
    </cfRule>
  </conditionalFormatting>
  <conditionalFormatting sqref="D108">
    <cfRule type="cellIs" dxfId="139" priority="109" operator="equal">
      <formula>"WARN"</formula>
    </cfRule>
  </conditionalFormatting>
  <conditionalFormatting sqref="D108">
    <cfRule type="cellIs" dxfId="138" priority="108" operator="equal">
      <formula>"WARN"</formula>
    </cfRule>
  </conditionalFormatting>
  <conditionalFormatting sqref="D123">
    <cfRule type="cellIs" dxfId="137" priority="107" operator="equal">
      <formula>"WARN"</formula>
    </cfRule>
  </conditionalFormatting>
  <conditionalFormatting sqref="D123">
    <cfRule type="cellIs" dxfId="136" priority="106" operator="equal">
      <formula>"WARN"</formula>
    </cfRule>
  </conditionalFormatting>
  <conditionalFormatting sqref="D123">
    <cfRule type="cellIs" dxfId="135" priority="105" operator="equal">
      <formula>"WARN"</formula>
    </cfRule>
  </conditionalFormatting>
  <conditionalFormatting sqref="D123">
    <cfRule type="cellIs" dxfId="134" priority="104" operator="equal">
      <formula>"WARN"</formula>
    </cfRule>
  </conditionalFormatting>
  <conditionalFormatting sqref="D127">
    <cfRule type="cellIs" dxfId="133" priority="103" operator="equal">
      <formula>"WARN"</formula>
    </cfRule>
  </conditionalFormatting>
  <conditionalFormatting sqref="D127">
    <cfRule type="cellIs" dxfId="132" priority="102" operator="equal">
      <formula>"WARN"</formula>
    </cfRule>
  </conditionalFormatting>
  <conditionalFormatting sqref="D127">
    <cfRule type="cellIs" dxfId="131" priority="101" operator="equal">
      <formula>"WARN"</formula>
    </cfRule>
  </conditionalFormatting>
  <conditionalFormatting sqref="D127">
    <cfRule type="cellIs" dxfId="130" priority="100" operator="equal">
      <formula>"WARN"</formula>
    </cfRule>
  </conditionalFormatting>
  <conditionalFormatting sqref="D129">
    <cfRule type="cellIs" dxfId="129" priority="99" operator="equal">
      <formula>"WARN"</formula>
    </cfRule>
  </conditionalFormatting>
  <conditionalFormatting sqref="D129">
    <cfRule type="cellIs" dxfId="128" priority="98" operator="equal">
      <formula>"WARN"</formula>
    </cfRule>
  </conditionalFormatting>
  <conditionalFormatting sqref="D129">
    <cfRule type="cellIs" dxfId="127" priority="97" operator="equal">
      <formula>"WARN"</formula>
    </cfRule>
  </conditionalFormatting>
  <conditionalFormatting sqref="D129">
    <cfRule type="cellIs" dxfId="126" priority="96" operator="equal">
      <formula>"WARN"</formula>
    </cfRule>
  </conditionalFormatting>
  <conditionalFormatting sqref="D131">
    <cfRule type="cellIs" dxfId="125" priority="95" operator="equal">
      <formula>"WARN"</formula>
    </cfRule>
  </conditionalFormatting>
  <conditionalFormatting sqref="D131">
    <cfRule type="cellIs" dxfId="124" priority="94" operator="equal">
      <formula>"WARN"</formula>
    </cfRule>
  </conditionalFormatting>
  <conditionalFormatting sqref="D131">
    <cfRule type="cellIs" dxfId="123" priority="93" operator="equal">
      <formula>"WARN"</formula>
    </cfRule>
  </conditionalFormatting>
  <conditionalFormatting sqref="D131">
    <cfRule type="cellIs" dxfId="122" priority="92" operator="equal">
      <formula>"WARN"</formula>
    </cfRule>
  </conditionalFormatting>
  <conditionalFormatting sqref="D133">
    <cfRule type="cellIs" dxfId="121" priority="91" operator="equal">
      <formula>"WARN"</formula>
    </cfRule>
  </conditionalFormatting>
  <conditionalFormatting sqref="D133">
    <cfRule type="cellIs" dxfId="120" priority="90" operator="equal">
      <formula>"WARN"</formula>
    </cfRule>
  </conditionalFormatting>
  <conditionalFormatting sqref="D133">
    <cfRule type="cellIs" dxfId="119" priority="89" operator="equal">
      <formula>"WARN"</formula>
    </cfRule>
  </conditionalFormatting>
  <conditionalFormatting sqref="D133">
    <cfRule type="cellIs" dxfId="118" priority="88" operator="equal">
      <formula>"WARN"</formula>
    </cfRule>
  </conditionalFormatting>
  <conditionalFormatting sqref="D136">
    <cfRule type="cellIs" dxfId="117" priority="87" operator="equal">
      <formula>"WARN"</formula>
    </cfRule>
  </conditionalFormatting>
  <conditionalFormatting sqref="D136">
    <cfRule type="cellIs" dxfId="116" priority="86" operator="equal">
      <formula>"WARN"</formula>
    </cfRule>
  </conditionalFormatting>
  <conditionalFormatting sqref="D136">
    <cfRule type="cellIs" dxfId="115" priority="85" operator="equal">
      <formula>"WARN"</formula>
    </cfRule>
  </conditionalFormatting>
  <conditionalFormatting sqref="D136">
    <cfRule type="cellIs" dxfId="114" priority="84" operator="equal">
      <formula>"WARN"</formula>
    </cfRule>
  </conditionalFormatting>
  <conditionalFormatting sqref="D138">
    <cfRule type="cellIs" dxfId="113" priority="83" operator="equal">
      <formula>"WARN"</formula>
    </cfRule>
  </conditionalFormatting>
  <conditionalFormatting sqref="D138">
    <cfRule type="cellIs" dxfId="112" priority="82" operator="equal">
      <formula>"WARN"</formula>
    </cfRule>
  </conditionalFormatting>
  <conditionalFormatting sqref="D138">
    <cfRule type="cellIs" dxfId="111" priority="81" operator="equal">
      <formula>"WARN"</formula>
    </cfRule>
  </conditionalFormatting>
  <conditionalFormatting sqref="D138">
    <cfRule type="cellIs" dxfId="110" priority="80" operator="equal">
      <formula>"WARN"</formula>
    </cfRule>
  </conditionalFormatting>
  <conditionalFormatting sqref="D140">
    <cfRule type="cellIs" dxfId="109" priority="79" operator="equal">
      <formula>"WARN"</formula>
    </cfRule>
  </conditionalFormatting>
  <conditionalFormatting sqref="D140">
    <cfRule type="cellIs" dxfId="108" priority="78" operator="equal">
      <formula>"WARN"</formula>
    </cfRule>
  </conditionalFormatting>
  <conditionalFormatting sqref="D140">
    <cfRule type="cellIs" dxfId="107" priority="77" operator="equal">
      <formula>"WARN"</formula>
    </cfRule>
  </conditionalFormatting>
  <conditionalFormatting sqref="D140">
    <cfRule type="cellIs" dxfId="106" priority="76" operator="equal">
      <formula>"WARN"</formula>
    </cfRule>
  </conditionalFormatting>
  <conditionalFormatting sqref="D144">
    <cfRule type="cellIs" dxfId="105" priority="75" operator="equal">
      <formula>"WARN"</formula>
    </cfRule>
  </conditionalFormatting>
  <conditionalFormatting sqref="D144">
    <cfRule type="cellIs" dxfId="104" priority="74" operator="equal">
      <formula>"WARN"</formula>
    </cfRule>
  </conditionalFormatting>
  <conditionalFormatting sqref="D144">
    <cfRule type="cellIs" dxfId="103" priority="73" operator="equal">
      <formula>"WARN"</formula>
    </cfRule>
  </conditionalFormatting>
  <conditionalFormatting sqref="D144">
    <cfRule type="cellIs" dxfId="102" priority="72" operator="equal">
      <formula>"WARN"</formula>
    </cfRule>
  </conditionalFormatting>
  <conditionalFormatting sqref="D147">
    <cfRule type="cellIs" dxfId="101" priority="71" operator="equal">
      <formula>"WARN"</formula>
    </cfRule>
  </conditionalFormatting>
  <conditionalFormatting sqref="D147">
    <cfRule type="cellIs" dxfId="100" priority="70" operator="equal">
      <formula>"WARN"</formula>
    </cfRule>
  </conditionalFormatting>
  <conditionalFormatting sqref="D147">
    <cfRule type="cellIs" dxfId="99" priority="69" operator="equal">
      <formula>"WARN"</formula>
    </cfRule>
  </conditionalFormatting>
  <conditionalFormatting sqref="D147">
    <cfRule type="cellIs" dxfId="98" priority="68" operator="equal">
      <formula>"WARN"</formula>
    </cfRule>
  </conditionalFormatting>
  <conditionalFormatting sqref="D147">
    <cfRule type="cellIs" dxfId="97" priority="67" operator="equal">
      <formula>"WARN"</formula>
    </cfRule>
  </conditionalFormatting>
  <conditionalFormatting sqref="D151">
    <cfRule type="cellIs" dxfId="96" priority="66" operator="equal">
      <formula>"WARN"</formula>
    </cfRule>
  </conditionalFormatting>
  <conditionalFormatting sqref="D151">
    <cfRule type="cellIs" dxfId="95" priority="65" operator="equal">
      <formula>"WARN"</formula>
    </cfRule>
  </conditionalFormatting>
  <conditionalFormatting sqref="D151">
    <cfRule type="cellIs" dxfId="94" priority="64" operator="equal">
      <formula>"WARN"</formula>
    </cfRule>
  </conditionalFormatting>
  <conditionalFormatting sqref="D151">
    <cfRule type="cellIs" dxfId="93" priority="63" operator="equal">
      <formula>"WARN"</formula>
    </cfRule>
  </conditionalFormatting>
  <conditionalFormatting sqref="D151">
    <cfRule type="cellIs" dxfId="92" priority="62" operator="equal">
      <formula>"WARN"</formula>
    </cfRule>
  </conditionalFormatting>
  <conditionalFormatting sqref="D162">
    <cfRule type="cellIs" dxfId="91" priority="61" operator="equal">
      <formula>"WARN"</formula>
    </cfRule>
  </conditionalFormatting>
  <conditionalFormatting sqref="D162">
    <cfRule type="cellIs" dxfId="90" priority="60" operator="equal">
      <formula>"WARN"</formula>
    </cfRule>
  </conditionalFormatting>
  <conditionalFormatting sqref="D162">
    <cfRule type="cellIs" dxfId="89" priority="59" operator="equal">
      <formula>"WARN"</formula>
    </cfRule>
  </conditionalFormatting>
  <conditionalFormatting sqref="D162">
    <cfRule type="cellIs" dxfId="88" priority="58" operator="equal">
      <formula>"WARN"</formula>
    </cfRule>
  </conditionalFormatting>
  <conditionalFormatting sqref="D162">
    <cfRule type="cellIs" dxfId="87" priority="57" operator="equal">
      <formula>"WARN"</formula>
    </cfRule>
  </conditionalFormatting>
  <conditionalFormatting sqref="D170">
    <cfRule type="cellIs" dxfId="86" priority="56" operator="equal">
      <formula>"WARN"</formula>
    </cfRule>
  </conditionalFormatting>
  <conditionalFormatting sqref="D170">
    <cfRule type="cellIs" dxfId="85" priority="55" operator="equal">
      <formula>"WARN"</formula>
    </cfRule>
  </conditionalFormatting>
  <conditionalFormatting sqref="D170">
    <cfRule type="cellIs" dxfId="84" priority="54" operator="equal">
      <formula>"WARN"</formula>
    </cfRule>
  </conditionalFormatting>
  <conditionalFormatting sqref="D170">
    <cfRule type="cellIs" dxfId="83" priority="53" operator="equal">
      <formula>"WARN"</formula>
    </cfRule>
  </conditionalFormatting>
  <conditionalFormatting sqref="D170">
    <cfRule type="cellIs" dxfId="82" priority="52" operator="equal">
      <formula>"WARN"</formula>
    </cfRule>
  </conditionalFormatting>
  <conditionalFormatting sqref="D172">
    <cfRule type="cellIs" dxfId="81" priority="51" operator="equal">
      <formula>"WARN"</formula>
    </cfRule>
  </conditionalFormatting>
  <conditionalFormatting sqref="D172">
    <cfRule type="cellIs" dxfId="80" priority="50" operator="equal">
      <formula>"WARN"</formula>
    </cfRule>
  </conditionalFormatting>
  <conditionalFormatting sqref="D172">
    <cfRule type="cellIs" dxfId="79" priority="49" operator="equal">
      <formula>"WARN"</formula>
    </cfRule>
  </conditionalFormatting>
  <conditionalFormatting sqref="D172">
    <cfRule type="cellIs" dxfId="78" priority="48" operator="equal">
      <formula>"WARN"</formula>
    </cfRule>
  </conditionalFormatting>
  <conditionalFormatting sqref="D172">
    <cfRule type="cellIs" dxfId="77" priority="47" operator="equal">
      <formula>"WARN"</formula>
    </cfRule>
  </conditionalFormatting>
  <conditionalFormatting sqref="D179">
    <cfRule type="cellIs" dxfId="76" priority="46" operator="equal">
      <formula>"WARN"</formula>
    </cfRule>
  </conditionalFormatting>
  <conditionalFormatting sqref="D179">
    <cfRule type="cellIs" dxfId="75" priority="45" operator="equal">
      <formula>"WARN"</formula>
    </cfRule>
  </conditionalFormatting>
  <conditionalFormatting sqref="D179">
    <cfRule type="cellIs" dxfId="74" priority="44" operator="equal">
      <formula>"WARN"</formula>
    </cfRule>
  </conditionalFormatting>
  <conditionalFormatting sqref="D179">
    <cfRule type="cellIs" dxfId="73" priority="43" operator="equal">
      <formula>"WARN"</formula>
    </cfRule>
  </conditionalFormatting>
  <conditionalFormatting sqref="D179">
    <cfRule type="cellIs" dxfId="72" priority="42" operator="equal">
      <formula>"WARN"</formula>
    </cfRule>
  </conditionalFormatting>
  <conditionalFormatting sqref="D183">
    <cfRule type="cellIs" dxfId="71" priority="41" operator="equal">
      <formula>"WARN"</formula>
    </cfRule>
  </conditionalFormatting>
  <conditionalFormatting sqref="D183">
    <cfRule type="cellIs" dxfId="70" priority="40" operator="equal">
      <formula>"WARN"</formula>
    </cfRule>
  </conditionalFormatting>
  <conditionalFormatting sqref="D183">
    <cfRule type="cellIs" dxfId="69" priority="39" operator="equal">
      <formula>"WARN"</formula>
    </cfRule>
  </conditionalFormatting>
  <conditionalFormatting sqref="D183">
    <cfRule type="cellIs" dxfId="68" priority="38" operator="equal">
      <formula>"WARN"</formula>
    </cfRule>
  </conditionalFormatting>
  <conditionalFormatting sqref="D183">
    <cfRule type="cellIs" dxfId="67" priority="37" operator="equal">
      <formula>"WARN"</formula>
    </cfRule>
  </conditionalFormatting>
  <conditionalFormatting sqref="D186">
    <cfRule type="cellIs" dxfId="66" priority="36" operator="equal">
      <formula>"WARN"</formula>
    </cfRule>
  </conditionalFormatting>
  <conditionalFormatting sqref="D186">
    <cfRule type="cellIs" dxfId="65" priority="35" operator="equal">
      <formula>"WARN"</formula>
    </cfRule>
  </conditionalFormatting>
  <conditionalFormatting sqref="D186">
    <cfRule type="cellIs" dxfId="64" priority="34" operator="equal">
      <formula>"WARN"</formula>
    </cfRule>
  </conditionalFormatting>
  <conditionalFormatting sqref="D186">
    <cfRule type="cellIs" dxfId="63" priority="33" operator="equal">
      <formula>"WARN"</formula>
    </cfRule>
  </conditionalFormatting>
  <conditionalFormatting sqref="D186">
    <cfRule type="cellIs" dxfId="62" priority="32" operator="equal">
      <formula>"WARN"</formula>
    </cfRule>
  </conditionalFormatting>
  <conditionalFormatting sqref="D191">
    <cfRule type="cellIs" dxfId="61" priority="31" operator="equal">
      <formula>"WARN"</formula>
    </cfRule>
  </conditionalFormatting>
  <conditionalFormatting sqref="D191">
    <cfRule type="cellIs" dxfId="60" priority="30" operator="equal">
      <formula>"WARN"</formula>
    </cfRule>
  </conditionalFormatting>
  <conditionalFormatting sqref="D191">
    <cfRule type="cellIs" dxfId="59" priority="29" operator="equal">
      <formula>"WARN"</formula>
    </cfRule>
  </conditionalFormatting>
  <conditionalFormatting sqref="D191">
    <cfRule type="cellIs" dxfId="58" priority="28" operator="equal">
      <formula>"WARN"</formula>
    </cfRule>
  </conditionalFormatting>
  <conditionalFormatting sqref="D191">
    <cfRule type="cellIs" dxfId="57" priority="27" operator="equal">
      <formula>"WARN"</formula>
    </cfRule>
  </conditionalFormatting>
  <conditionalFormatting sqref="D195">
    <cfRule type="cellIs" dxfId="56" priority="26" operator="equal">
      <formula>"WARN"</formula>
    </cfRule>
  </conditionalFormatting>
  <conditionalFormatting sqref="D195">
    <cfRule type="cellIs" dxfId="55" priority="25" operator="equal">
      <formula>"WARN"</formula>
    </cfRule>
  </conditionalFormatting>
  <conditionalFormatting sqref="D195">
    <cfRule type="cellIs" dxfId="54" priority="24" operator="equal">
      <formula>"WARN"</formula>
    </cfRule>
  </conditionalFormatting>
  <conditionalFormatting sqref="D195">
    <cfRule type="cellIs" dxfId="53" priority="23" operator="equal">
      <formula>"WARN"</formula>
    </cfRule>
  </conditionalFormatting>
  <conditionalFormatting sqref="D195">
    <cfRule type="cellIs" dxfId="52" priority="22" operator="equal">
      <formula>"WARN"</formula>
    </cfRule>
  </conditionalFormatting>
  <conditionalFormatting sqref="D199">
    <cfRule type="cellIs" dxfId="51" priority="21" operator="equal">
      <formula>"WARN"</formula>
    </cfRule>
  </conditionalFormatting>
  <conditionalFormatting sqref="D199">
    <cfRule type="cellIs" dxfId="50" priority="20" operator="equal">
      <formula>"WARN"</formula>
    </cfRule>
  </conditionalFormatting>
  <conditionalFormatting sqref="D199">
    <cfRule type="cellIs" dxfId="49" priority="19" operator="equal">
      <formula>"WARN"</formula>
    </cfRule>
  </conditionalFormatting>
  <conditionalFormatting sqref="D199">
    <cfRule type="cellIs" dxfId="48" priority="18" operator="equal">
      <formula>"WARN"</formula>
    </cfRule>
  </conditionalFormatting>
  <conditionalFormatting sqref="D199">
    <cfRule type="cellIs" dxfId="47" priority="17" operator="equal">
      <formula>"WARN"</formula>
    </cfRule>
  </conditionalFormatting>
  <conditionalFormatting sqref="D85">
    <cfRule type="cellIs" dxfId="46" priority="16" operator="equal">
      <formula>"WARN"</formula>
    </cfRule>
  </conditionalFormatting>
  <conditionalFormatting sqref="D85">
    <cfRule type="cellIs" dxfId="45" priority="15" operator="equal">
      <formula>"WARN"</formula>
    </cfRule>
  </conditionalFormatting>
  <conditionalFormatting sqref="D85">
    <cfRule type="cellIs" dxfId="44" priority="14" operator="equal">
      <formula>"WARN"</formula>
    </cfRule>
  </conditionalFormatting>
  <conditionalFormatting sqref="D85">
    <cfRule type="cellIs" dxfId="43" priority="13" operator="equal">
      <formula>"WARN"</formula>
    </cfRule>
  </conditionalFormatting>
  <conditionalFormatting sqref="D94">
    <cfRule type="cellIs" dxfId="42" priority="12" operator="equal">
      <formula>"WARN"</formula>
    </cfRule>
  </conditionalFormatting>
  <conditionalFormatting sqref="D94">
    <cfRule type="cellIs" dxfId="41" priority="11" operator="equal">
      <formula>"WARN"</formula>
    </cfRule>
  </conditionalFormatting>
  <conditionalFormatting sqref="D94">
    <cfRule type="cellIs" dxfId="40" priority="10" operator="equal">
      <formula>"WARN"</formula>
    </cfRule>
  </conditionalFormatting>
  <conditionalFormatting sqref="D94">
    <cfRule type="cellIs" dxfId="39" priority="9" operator="equal">
      <formula>"WARN"</formula>
    </cfRule>
  </conditionalFormatting>
  <conditionalFormatting sqref="D166">
    <cfRule type="cellIs" dxfId="38" priority="8" operator="equal">
      <formula>"WARN"</formula>
    </cfRule>
  </conditionalFormatting>
  <conditionalFormatting sqref="D166">
    <cfRule type="cellIs" dxfId="37" priority="7" operator="equal">
      <formula>"WARN"</formula>
    </cfRule>
  </conditionalFormatting>
  <conditionalFormatting sqref="D166">
    <cfRule type="cellIs" dxfId="36" priority="6" operator="equal">
      <formula>"WARN"</formula>
    </cfRule>
  </conditionalFormatting>
  <conditionalFormatting sqref="D166">
    <cfRule type="cellIs" dxfId="35" priority="5" operator="equal">
      <formula>"WARN"</formula>
    </cfRule>
  </conditionalFormatting>
  <conditionalFormatting sqref="D168">
    <cfRule type="cellIs" dxfId="34" priority="4" operator="equal">
      <formula>"WARN"</formula>
    </cfRule>
  </conditionalFormatting>
  <conditionalFormatting sqref="D168">
    <cfRule type="cellIs" dxfId="33" priority="3" operator="equal">
      <formula>"WARN"</formula>
    </cfRule>
  </conditionalFormatting>
  <conditionalFormatting sqref="D168">
    <cfRule type="cellIs" dxfId="32" priority="2" operator="equal">
      <formula>"WARN"</formula>
    </cfRule>
  </conditionalFormatting>
  <conditionalFormatting sqref="D168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formula-custom</vt:lpstr>
      <vt:lpstr>formula-notsupported</vt:lpstr>
      <vt:lpstr>formula-lookup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sinopac</cp:lastModifiedBy>
  <dcterms:created xsi:type="dcterms:W3CDTF">2013-04-12T02:01:29Z</dcterms:created>
  <dcterms:modified xsi:type="dcterms:W3CDTF">2013-09-11T09:33:54Z</dcterms:modified>
</cp:coreProperties>
</file>