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deng\Desktop\"/>
    </mc:Choice>
  </mc:AlternateContent>
  <xr:revisionPtr revIDLastSave="0" documentId="13_ncr:1_{9558841D-41FF-425E-AA04-A3EFC7D7B897}" xr6:coauthVersionLast="36" xr6:coauthVersionMax="36" xr10:uidLastSave="{00000000-0000-0000-0000-000000000000}"/>
  <bookViews>
    <workbookView xWindow="0" yWindow="0" windowWidth="28800" windowHeight="12135" xr2:uid="{C06D17E2-6CB8-4F07-897D-5C6BDBABD39C}"/>
  </bookViews>
  <sheets>
    <sheet name="BW1" sheetId="1" r:id="rId1"/>
    <sheet name="BW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157" i="2" l="1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N118" i="2"/>
  <c r="C118" i="2"/>
  <c r="N117" i="2"/>
  <c r="C117" i="2"/>
  <c r="N116" i="2"/>
  <c r="C116" i="2"/>
  <c r="N115" i="2"/>
  <c r="L115" i="2"/>
  <c r="G115" i="2"/>
  <c r="I115" i="2" s="1"/>
  <c r="C115" i="2"/>
  <c r="N114" i="2"/>
  <c r="I114" i="2"/>
  <c r="C114" i="2"/>
  <c r="N113" i="2"/>
  <c r="I113" i="2"/>
  <c r="C113" i="2"/>
  <c r="N112" i="2"/>
  <c r="I112" i="2"/>
  <c r="C112" i="2"/>
  <c r="N111" i="2"/>
  <c r="I111" i="2"/>
  <c r="C111" i="2"/>
  <c r="N110" i="2"/>
  <c r="I110" i="2"/>
  <c r="C110" i="2"/>
  <c r="N109" i="2"/>
  <c r="I109" i="2"/>
  <c r="C109" i="2"/>
  <c r="N108" i="2"/>
  <c r="I108" i="2"/>
  <c r="C108" i="2"/>
  <c r="N107" i="2"/>
  <c r="I107" i="2"/>
  <c r="C107" i="2"/>
  <c r="N106" i="2"/>
  <c r="I106" i="2"/>
  <c r="C106" i="2"/>
  <c r="N105" i="2"/>
  <c r="I105" i="2"/>
  <c r="C105" i="2"/>
  <c r="N104" i="2"/>
  <c r="I104" i="2"/>
  <c r="C104" i="2"/>
  <c r="N103" i="2"/>
  <c r="I103" i="2"/>
  <c r="C103" i="2"/>
  <c r="N102" i="2"/>
  <c r="I102" i="2"/>
  <c r="C102" i="2"/>
  <c r="N101" i="2"/>
  <c r="I101" i="2"/>
  <c r="C101" i="2"/>
  <c r="N100" i="2"/>
  <c r="L100" i="2" s="1"/>
  <c r="I100" i="2"/>
  <c r="C100" i="2"/>
  <c r="N99" i="2"/>
  <c r="L99" i="2"/>
  <c r="I99" i="2"/>
  <c r="C99" i="2"/>
  <c r="N98" i="2"/>
  <c r="L98" i="2"/>
  <c r="I98" i="2"/>
  <c r="C98" i="2"/>
  <c r="O97" i="2"/>
  <c r="N97" i="2"/>
  <c r="M97" i="2"/>
  <c r="I97" i="2"/>
  <c r="C97" i="2"/>
  <c r="O96" i="2"/>
  <c r="N96" i="2"/>
  <c r="L96" i="2" s="1"/>
  <c r="I96" i="2"/>
  <c r="C96" i="2"/>
  <c r="O95" i="2"/>
  <c r="N95" i="2"/>
  <c r="L95" i="2"/>
  <c r="I95" i="2"/>
  <c r="C95" i="2"/>
  <c r="O94" i="2"/>
  <c r="N94" i="2"/>
  <c r="L94" i="2" s="1"/>
  <c r="I94" i="2"/>
  <c r="C94" i="2"/>
  <c r="O93" i="2"/>
  <c r="N93" i="2"/>
  <c r="G93" i="2"/>
  <c r="I93" i="2" s="1"/>
  <c r="C93" i="2"/>
  <c r="L92" i="2"/>
  <c r="C92" i="2"/>
  <c r="L91" i="2"/>
  <c r="C91" i="2"/>
  <c r="L90" i="2"/>
  <c r="C90" i="2"/>
  <c r="L89" i="2"/>
  <c r="C89" i="2"/>
  <c r="L88" i="2"/>
  <c r="C88" i="2"/>
  <c r="L87" i="2"/>
  <c r="C87" i="2"/>
  <c r="L86" i="2"/>
  <c r="C86" i="2"/>
  <c r="L85" i="2"/>
  <c r="C85" i="2"/>
  <c r="L84" i="2"/>
  <c r="C84" i="2"/>
  <c r="L83" i="2"/>
  <c r="C83" i="2"/>
  <c r="L82" i="2"/>
  <c r="C82" i="2"/>
  <c r="L81" i="2"/>
  <c r="C81" i="2"/>
  <c r="L80" i="2"/>
  <c r="C80" i="2"/>
  <c r="L79" i="2"/>
  <c r="C79" i="2"/>
  <c r="L78" i="2"/>
  <c r="C78" i="2"/>
  <c r="L77" i="2"/>
  <c r="C77" i="2"/>
  <c r="L76" i="2"/>
  <c r="C76" i="2"/>
  <c r="L75" i="2"/>
  <c r="C75" i="2"/>
  <c r="L74" i="2"/>
  <c r="C74" i="2"/>
  <c r="L73" i="2"/>
  <c r="C73" i="2"/>
  <c r="L72" i="2"/>
  <c r="C72" i="2"/>
  <c r="L71" i="2"/>
  <c r="C71" i="2"/>
  <c r="L70" i="2"/>
  <c r="C70" i="2"/>
  <c r="L69" i="2"/>
  <c r="C69" i="2"/>
  <c r="L68" i="2"/>
  <c r="C68" i="2"/>
  <c r="L67" i="2"/>
  <c r="C67" i="2"/>
  <c r="L66" i="2"/>
  <c r="C66" i="2"/>
  <c r="L65" i="2"/>
  <c r="C65" i="2"/>
  <c r="L64" i="2"/>
  <c r="C64" i="2"/>
  <c r="L63" i="2"/>
  <c r="C63" i="2"/>
  <c r="L62" i="2"/>
  <c r="C62" i="2"/>
  <c r="L61" i="2"/>
  <c r="C61" i="2"/>
  <c r="L60" i="2"/>
  <c r="C60" i="2"/>
  <c r="L59" i="2"/>
  <c r="C59" i="2"/>
  <c r="L58" i="2"/>
  <c r="C58" i="2"/>
  <c r="L57" i="2"/>
  <c r="C57" i="2"/>
  <c r="L56" i="2"/>
  <c r="C56" i="2"/>
  <c r="L55" i="2"/>
  <c r="C55" i="2"/>
  <c r="L54" i="2"/>
  <c r="C54" i="2"/>
  <c r="L53" i="2"/>
  <c r="C53" i="2"/>
  <c r="L52" i="2"/>
  <c r="C52" i="2"/>
  <c r="L51" i="2"/>
  <c r="C51" i="2"/>
  <c r="L50" i="2"/>
  <c r="C50" i="2"/>
  <c r="L49" i="2"/>
  <c r="C49" i="2"/>
  <c r="L48" i="2"/>
  <c r="C48" i="2"/>
  <c r="L47" i="2"/>
  <c r="C47" i="2"/>
  <c r="L46" i="2"/>
  <c r="C46" i="2"/>
  <c r="O45" i="2"/>
  <c r="G45" i="2"/>
  <c r="I45" i="2" s="1"/>
  <c r="C45" i="2"/>
  <c r="L44" i="2"/>
  <c r="C44" i="2"/>
  <c r="L43" i="2"/>
  <c r="C43" i="2"/>
  <c r="L42" i="2"/>
  <c r="C42" i="2"/>
  <c r="L41" i="2"/>
  <c r="C41" i="2"/>
  <c r="L40" i="2"/>
  <c r="C40" i="2"/>
  <c r="L39" i="2"/>
  <c r="C39" i="2"/>
  <c r="L38" i="2"/>
  <c r="C38" i="2"/>
  <c r="L37" i="2"/>
  <c r="C37" i="2"/>
  <c r="O36" i="2"/>
  <c r="G36" i="2"/>
  <c r="F59" i="2" s="1"/>
  <c r="C36" i="2"/>
  <c r="L35" i="2"/>
  <c r="F35" i="2"/>
  <c r="C35" i="2"/>
  <c r="L34" i="2"/>
  <c r="H34" i="2"/>
  <c r="F34" i="2"/>
  <c r="C34" i="2"/>
  <c r="O33" i="2"/>
  <c r="L33" i="2" s="1"/>
  <c r="I33" i="2"/>
  <c r="F33" i="2"/>
  <c r="C33" i="2"/>
  <c r="L32" i="2"/>
  <c r="H32" i="2"/>
  <c r="F32" i="2"/>
  <c r="C32" i="2"/>
  <c r="L31" i="2"/>
  <c r="H31" i="2"/>
  <c r="F31" i="2"/>
  <c r="C31" i="2"/>
  <c r="L30" i="2"/>
  <c r="H30" i="2"/>
  <c r="F30" i="2"/>
  <c r="C30" i="2"/>
  <c r="L29" i="2"/>
  <c r="H29" i="2"/>
  <c r="F29" i="2"/>
  <c r="C29" i="2"/>
  <c r="L28" i="2"/>
  <c r="H28" i="2"/>
  <c r="F28" i="2"/>
  <c r="C28" i="2"/>
  <c r="L27" i="2"/>
  <c r="H27" i="2"/>
  <c r="F27" i="2"/>
  <c r="C27" i="2"/>
  <c r="L26" i="2"/>
  <c r="H26" i="2"/>
  <c r="F26" i="2"/>
  <c r="C26" i="2"/>
  <c r="L25" i="2"/>
  <c r="H25" i="2"/>
  <c r="F25" i="2"/>
  <c r="C25" i="2"/>
  <c r="L24" i="2"/>
  <c r="H24" i="2"/>
  <c r="F24" i="2"/>
  <c r="C24" i="2"/>
  <c r="L23" i="2"/>
  <c r="H23" i="2"/>
  <c r="F23" i="2"/>
  <c r="C23" i="2"/>
  <c r="L22" i="2"/>
  <c r="H22" i="2"/>
  <c r="F22" i="2"/>
  <c r="C22" i="2"/>
  <c r="L21" i="2"/>
  <c r="H21" i="2"/>
  <c r="F21" i="2"/>
  <c r="C21" i="2"/>
  <c r="L20" i="2"/>
  <c r="H20" i="2"/>
  <c r="F20" i="2"/>
  <c r="C20" i="2"/>
  <c r="L19" i="2"/>
  <c r="H19" i="2"/>
  <c r="F19" i="2"/>
  <c r="C19" i="2"/>
  <c r="L18" i="2"/>
  <c r="H18" i="2"/>
  <c r="F18" i="2"/>
  <c r="C18" i="2"/>
  <c r="L17" i="2"/>
  <c r="H17" i="2"/>
  <c r="F17" i="2"/>
  <c r="C17" i="2"/>
  <c r="L16" i="2"/>
  <c r="H16" i="2"/>
  <c r="F16" i="2"/>
  <c r="C16" i="2"/>
  <c r="L15" i="2"/>
  <c r="H15" i="2"/>
  <c r="F15" i="2"/>
  <c r="C15" i="2"/>
  <c r="L14" i="2"/>
  <c r="H14" i="2"/>
  <c r="F14" i="2"/>
  <c r="C14" i="2"/>
  <c r="L13" i="2"/>
  <c r="H13" i="2"/>
  <c r="F13" i="2"/>
  <c r="C13" i="2"/>
  <c r="L12" i="2"/>
  <c r="H12" i="2"/>
  <c r="F12" i="2"/>
  <c r="C12" i="2"/>
  <c r="L11" i="2"/>
  <c r="H11" i="2"/>
  <c r="F11" i="2"/>
  <c r="C11" i="2"/>
  <c r="L10" i="2"/>
  <c r="H10" i="2"/>
  <c r="F10" i="2"/>
  <c r="C10" i="2"/>
  <c r="L9" i="2"/>
  <c r="H9" i="2"/>
  <c r="F9" i="2"/>
  <c r="C9" i="2"/>
  <c r="L8" i="2"/>
  <c r="H8" i="2"/>
  <c r="F8" i="2"/>
  <c r="C8" i="2"/>
  <c r="L7" i="2"/>
  <c r="H7" i="2"/>
  <c r="F7" i="2"/>
  <c r="C7" i="2"/>
  <c r="L6" i="2"/>
  <c r="H6" i="2"/>
  <c r="F6" i="2"/>
  <c r="C6" i="2"/>
  <c r="L5" i="2"/>
  <c r="H5" i="2"/>
  <c r="F5" i="2"/>
  <c r="C5" i="2"/>
  <c r="L4" i="2"/>
  <c r="H4" i="2"/>
  <c r="F4" i="2"/>
  <c r="C4" i="2"/>
  <c r="L3" i="2"/>
  <c r="K3" i="2"/>
  <c r="H3" i="2"/>
  <c r="G3" i="2"/>
  <c r="F3" i="2" s="1"/>
  <c r="C3" i="2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J136" i="1"/>
  <c r="C136" i="1"/>
  <c r="J135" i="1"/>
  <c r="I135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J115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J99" i="1"/>
  <c r="C99" i="1"/>
  <c r="J98" i="1"/>
  <c r="C98" i="1"/>
  <c r="J97" i="1"/>
  <c r="C97" i="1"/>
  <c r="J96" i="1"/>
  <c r="C96" i="1"/>
  <c r="J95" i="1"/>
  <c r="C95" i="1"/>
  <c r="J94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J45" i="1"/>
  <c r="C45" i="1"/>
  <c r="C44" i="1"/>
  <c r="C43" i="1"/>
  <c r="C42" i="1"/>
  <c r="C41" i="1"/>
  <c r="C40" i="1"/>
  <c r="C39" i="1"/>
  <c r="C38" i="1"/>
  <c r="C37" i="1"/>
  <c r="J36" i="1"/>
  <c r="C36" i="1"/>
  <c r="C35" i="1"/>
  <c r="C34" i="1"/>
  <c r="G33" i="1"/>
  <c r="C33" i="1"/>
  <c r="H32" i="1"/>
  <c r="C32" i="1"/>
  <c r="H31" i="1"/>
  <c r="C31" i="1"/>
  <c r="L30" i="1"/>
  <c r="H30" i="1"/>
  <c r="C30" i="1"/>
  <c r="H29" i="1"/>
  <c r="B29" i="1" s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L3" i="1"/>
  <c r="H3" i="1"/>
  <c r="C3" i="1"/>
  <c r="F35" i="1" l="1"/>
  <c r="F43" i="1"/>
  <c r="F51" i="1"/>
  <c r="F59" i="1"/>
  <c r="F67" i="1"/>
  <c r="F75" i="1"/>
  <c r="F83" i="1"/>
  <c r="F91" i="1"/>
  <c r="F36" i="1"/>
  <c r="F60" i="1"/>
  <c r="F76" i="1"/>
  <c r="F84" i="1"/>
  <c r="F44" i="1"/>
  <c r="F52" i="1"/>
  <c r="F68" i="1"/>
  <c r="F92" i="1"/>
  <c r="F37" i="1"/>
  <c r="F45" i="1"/>
  <c r="F53" i="1"/>
  <c r="F61" i="1"/>
  <c r="F69" i="1"/>
  <c r="F77" i="1"/>
  <c r="F85" i="1"/>
  <c r="F87" i="1"/>
  <c r="F40" i="1"/>
  <c r="F64" i="1"/>
  <c r="F38" i="1"/>
  <c r="F46" i="1"/>
  <c r="F54" i="1"/>
  <c r="F62" i="1"/>
  <c r="F70" i="1"/>
  <c r="F78" i="1"/>
  <c r="F86" i="1"/>
  <c r="F71" i="1"/>
  <c r="F56" i="1"/>
  <c r="F80" i="1"/>
  <c r="F39" i="1"/>
  <c r="F47" i="1"/>
  <c r="F55" i="1"/>
  <c r="F63" i="1"/>
  <c r="F79" i="1"/>
  <c r="F48" i="1"/>
  <c r="F72" i="1"/>
  <c r="F88" i="1"/>
  <c r="F33" i="1"/>
  <c r="F41" i="1"/>
  <c r="F49" i="1"/>
  <c r="F57" i="1"/>
  <c r="F65" i="1"/>
  <c r="F73" i="1"/>
  <c r="F81" i="1"/>
  <c r="F89" i="1"/>
  <c r="F34" i="1"/>
  <c r="F42" i="1"/>
  <c r="F50" i="1"/>
  <c r="F58" i="1"/>
  <c r="F66" i="1"/>
  <c r="F74" i="1"/>
  <c r="F82" i="1"/>
  <c r="F90" i="1"/>
  <c r="J33" i="1"/>
  <c r="F93" i="2"/>
  <c r="F47" i="2"/>
  <c r="F51" i="2"/>
  <c r="L36" i="2"/>
  <c r="L93" i="2"/>
  <c r="L45" i="2"/>
  <c r="L97" i="2"/>
  <c r="F156" i="2"/>
  <c r="F148" i="2"/>
  <c r="F140" i="2"/>
  <c r="F132" i="2"/>
  <c r="F124" i="2"/>
  <c r="F149" i="2"/>
  <c r="F141" i="2"/>
  <c r="F133" i="2"/>
  <c r="F125" i="2"/>
  <c r="F114" i="2"/>
  <c r="F110" i="2"/>
  <c r="F106" i="2"/>
  <c r="F102" i="2"/>
  <c r="F99" i="2"/>
  <c r="F157" i="2"/>
  <c r="F150" i="2"/>
  <c r="F142" i="2"/>
  <c r="F134" i="2"/>
  <c r="F126" i="2"/>
  <c r="F92" i="2"/>
  <c r="F84" i="2"/>
  <c r="F76" i="2"/>
  <c r="F68" i="2"/>
  <c r="F60" i="2"/>
  <c r="F151" i="2"/>
  <c r="F143" i="2"/>
  <c r="F135" i="2"/>
  <c r="F127" i="2"/>
  <c r="F119" i="2"/>
  <c r="F118" i="2"/>
  <c r="F117" i="2"/>
  <c r="F116" i="2"/>
  <c r="F113" i="2"/>
  <c r="F152" i="2"/>
  <c r="F144" i="2"/>
  <c r="F136" i="2"/>
  <c r="F128" i="2"/>
  <c r="F120" i="2"/>
  <c r="F153" i="2"/>
  <c r="F145" i="2"/>
  <c r="F137" i="2"/>
  <c r="F129" i="2"/>
  <c r="F121" i="2"/>
  <c r="F112" i="2"/>
  <c r="F108" i="2"/>
  <c r="F104" i="2"/>
  <c r="F96" i="2"/>
  <c r="F94" i="2"/>
  <c r="F89" i="2"/>
  <c r="F81" i="2"/>
  <c r="F73" i="2"/>
  <c r="F65" i="2"/>
  <c r="F154" i="2"/>
  <c r="F146" i="2"/>
  <c r="F138" i="2"/>
  <c r="F130" i="2"/>
  <c r="F122" i="2"/>
  <c r="F100" i="2"/>
  <c r="F88" i="2"/>
  <c r="F80" i="2"/>
  <c r="F72" i="2"/>
  <c r="F64" i="2"/>
  <c r="F139" i="2"/>
  <c r="F69" i="2"/>
  <c r="F58" i="2"/>
  <c r="F50" i="2"/>
  <c r="F44" i="2"/>
  <c r="F103" i="2"/>
  <c r="F74" i="2"/>
  <c r="F70" i="2"/>
  <c r="F147" i="2"/>
  <c r="F115" i="2"/>
  <c r="F107" i="2"/>
  <c r="F85" i="2"/>
  <c r="F75" i="2"/>
  <c r="F71" i="2"/>
  <c r="F56" i="2"/>
  <c r="F48" i="2"/>
  <c r="F42" i="2"/>
  <c r="F36" i="2"/>
  <c r="F111" i="2"/>
  <c r="F90" i="2"/>
  <c r="F86" i="2"/>
  <c r="F155" i="2"/>
  <c r="F123" i="2"/>
  <c r="F105" i="2"/>
  <c r="F98" i="2"/>
  <c r="F91" i="2"/>
  <c r="F87" i="2"/>
  <c r="F66" i="2"/>
  <c r="F54" i="2"/>
  <c r="F46" i="2"/>
  <c r="F109" i="2"/>
  <c r="F97" i="2"/>
  <c r="F77" i="2"/>
  <c r="F67" i="2"/>
  <c r="F53" i="2"/>
  <c r="F39" i="2"/>
  <c r="F131" i="2"/>
  <c r="F101" i="2"/>
  <c r="F95" i="2"/>
  <c r="F82" i="2"/>
  <c r="F78" i="2"/>
  <c r="F63" i="2"/>
  <c r="F52" i="2"/>
  <c r="F38" i="2"/>
  <c r="F37" i="2"/>
  <c r="F41" i="2"/>
  <c r="F45" i="2"/>
  <c r="F55" i="2"/>
  <c r="F40" i="2"/>
  <c r="F79" i="2"/>
  <c r="I36" i="2"/>
  <c r="H110" i="2" s="1"/>
  <c r="F57" i="2"/>
  <c r="F61" i="2"/>
  <c r="F83" i="2"/>
  <c r="H83" i="2"/>
  <c r="H112" i="2"/>
  <c r="H88" i="2"/>
  <c r="H63" i="2"/>
  <c r="H74" i="2"/>
  <c r="H49" i="2"/>
  <c r="H35" i="2"/>
  <c r="H81" i="2"/>
  <c r="H98" i="2"/>
  <c r="H97" i="2"/>
  <c r="H45" i="2"/>
  <c r="H33" i="2"/>
  <c r="H102" i="2"/>
  <c r="F43" i="2"/>
  <c r="F49" i="2"/>
  <c r="F62" i="2"/>
  <c r="H52" i="2" l="1"/>
  <c r="H71" i="2"/>
  <c r="H78" i="2"/>
  <c r="H79" i="2"/>
  <c r="H93" i="2"/>
  <c r="H107" i="2"/>
  <c r="H62" i="2"/>
  <c r="H72" i="2"/>
  <c r="H91" i="2"/>
  <c r="H51" i="2"/>
  <c r="H41" i="2"/>
  <c r="H101" i="2"/>
  <c r="H61" i="2"/>
  <c r="H86" i="2"/>
  <c r="H113" i="2"/>
  <c r="H53" i="2"/>
  <c r="H85" i="2"/>
  <c r="H114" i="2"/>
  <c r="H68" i="2"/>
  <c r="H77" i="2"/>
  <c r="H43" i="2"/>
  <c r="H80" i="2"/>
  <c r="H73" i="2"/>
  <c r="H82" i="2"/>
  <c r="H66" i="2"/>
  <c r="H47" i="2"/>
  <c r="H57" i="2"/>
  <c r="H87" i="2"/>
  <c r="H100" i="2"/>
  <c r="H105" i="2"/>
  <c r="H46" i="2"/>
  <c r="H37" i="2"/>
  <c r="H94" i="2"/>
  <c r="H92" i="2"/>
  <c r="H76" i="2"/>
  <c r="H55" i="2"/>
  <c r="H70" i="2"/>
  <c r="H103" i="2"/>
  <c r="H115" i="2"/>
  <c r="H109" i="2"/>
  <c r="H69" i="2"/>
  <c r="H59" i="2"/>
  <c r="H99" i="2"/>
  <c r="H84" i="2"/>
  <c r="H67" i="2"/>
  <c r="H95" i="2"/>
  <c r="H90" i="2"/>
  <c r="H111" i="2"/>
  <c r="H106" i="2"/>
  <c r="H56" i="2"/>
  <c r="H60" i="2"/>
  <c r="H38" i="2"/>
  <c r="H96" i="2"/>
  <c r="H108" i="2"/>
  <c r="H104" i="2"/>
  <c r="H89" i="2"/>
  <c r="H64" i="2"/>
  <c r="H75" i="2"/>
  <c r="H44" i="2"/>
  <c r="H40" i="2"/>
  <c r="H54" i="2"/>
  <c r="H36" i="2"/>
  <c r="H65" i="2"/>
  <c r="H58" i="2"/>
  <c r="H48" i="2"/>
  <c r="H42" i="2"/>
  <c r="H39" i="2"/>
  <c r="H50" i="2"/>
  <c r="F137" i="1" l="1"/>
  <c r="F139" i="1"/>
  <c r="F114" i="1"/>
  <c r="F148" i="1"/>
  <c r="F108" i="1"/>
  <c r="F127" i="1"/>
  <c r="F96" i="1"/>
  <c r="F145" i="1"/>
  <c r="F95" i="1"/>
  <c r="F150" i="1"/>
  <c r="F103" i="1"/>
  <c r="F106" i="1"/>
  <c r="F111" i="1"/>
  <c r="F142" i="1"/>
  <c r="F101" i="1"/>
  <c r="F131" i="1"/>
  <c r="F122" i="1"/>
  <c r="F154" i="1"/>
  <c r="F125" i="1"/>
  <c r="F130" i="1"/>
  <c r="F126" i="1"/>
  <c r="F105" i="1"/>
  <c r="F147" i="1"/>
  <c r="F141" i="1"/>
  <c r="F149" i="1"/>
  <c r="F138" i="1"/>
  <c r="F110" i="1"/>
  <c r="F157" i="1"/>
  <c r="F140" i="1"/>
  <c r="F123" i="1"/>
  <c r="F119" i="1"/>
  <c r="F156" i="1"/>
  <c r="F93" i="1"/>
  <c r="F113" i="1"/>
  <c r="F109" i="1"/>
  <c r="F146" i="1"/>
  <c r="F129" i="1"/>
  <c r="F151" i="1"/>
  <c r="F107" i="1"/>
  <c r="F94" i="1"/>
  <c r="F136" i="1"/>
  <c r="F144" i="1"/>
  <c r="F128" i="1"/>
  <c r="F124" i="1"/>
  <c r="F104" i="1"/>
  <c r="F121" i="1"/>
  <c r="F99" i="1"/>
  <c r="F102" i="1"/>
  <c r="F117" i="1"/>
  <c r="F152" i="1"/>
  <c r="F97" i="1"/>
  <c r="F100" i="1"/>
  <c r="F118" i="1"/>
  <c r="F155" i="1"/>
  <c r="F135" i="1"/>
  <c r="F120" i="1"/>
  <c r="F115" i="1"/>
  <c r="F143" i="1"/>
  <c r="F116" i="1"/>
  <c r="F134" i="1"/>
  <c r="F132" i="1"/>
  <c r="F133" i="1"/>
  <c r="F112" i="1"/>
  <c r="F98" i="1"/>
  <c r="F153" i="1"/>
  <c r="H141" i="1"/>
  <c r="H128" i="1"/>
  <c r="H74" i="1"/>
  <c r="H55" i="1"/>
  <c r="H35" i="1"/>
  <c r="H130" i="1"/>
  <c r="H54" i="1"/>
  <c r="H113" i="1"/>
  <c r="H69" i="1"/>
  <c r="H157" i="1"/>
  <c r="H150" i="1"/>
  <c r="H155" i="1"/>
  <c r="H52" i="1"/>
  <c r="H96" i="1"/>
  <c r="H105" i="1"/>
  <c r="H103" i="1"/>
  <c r="H98" i="1"/>
  <c r="H124" i="1"/>
  <c r="H37" i="1"/>
  <c r="H137" i="1"/>
  <c r="H99" i="1"/>
  <c r="H148" i="1"/>
  <c r="H106" i="1"/>
  <c r="H72" i="1"/>
  <c r="H94" i="1"/>
  <c r="H143" i="1"/>
  <c r="H132" i="1"/>
  <c r="H70" i="1"/>
  <c r="H78" i="1"/>
  <c r="H75" i="1"/>
  <c r="H53" i="1"/>
  <c r="H114" i="1"/>
  <c r="H93" i="1"/>
  <c r="H87" i="1"/>
  <c r="H140" i="1"/>
  <c r="H133" i="1"/>
  <c r="H47" i="1"/>
  <c r="H146" i="1"/>
  <c r="H131" i="1"/>
  <c r="H66" i="1"/>
  <c r="H64" i="1"/>
  <c r="H60" i="1"/>
  <c r="H44" i="1"/>
  <c r="H34" i="1"/>
  <c r="H71" i="1"/>
  <c r="H65" i="1"/>
  <c r="H95" i="1"/>
  <c r="H82" i="1"/>
  <c r="H138" i="1"/>
  <c r="H118" i="1"/>
  <c r="H39" i="1"/>
  <c r="H112" i="1"/>
  <c r="H84" i="1"/>
  <c r="H139" i="1"/>
  <c r="H50" i="1"/>
  <c r="H46" i="1"/>
  <c r="H57" i="1"/>
  <c r="H136" i="1"/>
  <c r="H38" i="1"/>
  <c r="H120" i="1"/>
  <c r="H154" i="1"/>
  <c r="H79" i="1"/>
  <c r="H100" i="1"/>
  <c r="H97" i="1"/>
  <c r="H36" i="1"/>
  <c r="H73" i="1"/>
  <c r="H123" i="1"/>
  <c r="H62" i="1"/>
  <c r="H119" i="1"/>
  <c r="H41" i="1"/>
  <c r="H67" i="1"/>
  <c r="H68" i="1"/>
  <c r="H152" i="1"/>
  <c r="H102" i="1"/>
  <c r="H108" i="1"/>
  <c r="H121" i="1"/>
  <c r="H117" i="1"/>
  <c r="H104" i="1"/>
  <c r="H151" i="1"/>
  <c r="H126" i="1"/>
  <c r="H90" i="1"/>
  <c r="H110" i="1"/>
  <c r="H45" i="1"/>
  <c r="H58" i="1"/>
  <c r="H116" i="1"/>
  <c r="H43" i="1"/>
  <c r="H101" i="1"/>
  <c r="H85" i="1"/>
  <c r="H111" i="1"/>
  <c r="H145" i="1"/>
  <c r="H49" i="1"/>
  <c r="H56" i="1"/>
  <c r="H149" i="1"/>
  <c r="H86" i="1"/>
  <c r="H107" i="1"/>
  <c r="H51" i="1"/>
  <c r="H40" i="1"/>
  <c r="H81" i="1"/>
  <c r="H83" i="1"/>
  <c r="H88" i="1"/>
  <c r="H135" i="1"/>
  <c r="H59" i="1"/>
  <c r="H156" i="1"/>
  <c r="H91" i="1"/>
  <c r="H127" i="1"/>
  <c r="H129" i="1"/>
  <c r="H63" i="1"/>
  <c r="H89" i="1"/>
  <c r="H48" i="1"/>
  <c r="H144" i="1"/>
  <c r="H122" i="1"/>
  <c r="H153" i="1"/>
  <c r="H142" i="1"/>
  <c r="H115" i="1"/>
  <c r="H76" i="1"/>
  <c r="H42" i="1"/>
  <c r="H80" i="1"/>
  <c r="H77" i="1"/>
  <c r="H109" i="1"/>
  <c r="H147" i="1"/>
  <c r="H125" i="1"/>
  <c r="H33" i="1"/>
  <c r="H134" i="1"/>
  <c r="H61" i="1"/>
  <c r="D143" i="1"/>
  <c r="E143" i="1"/>
  <c r="L10" i="1"/>
  <c r="D102" i="2"/>
  <c r="E102" i="2"/>
  <c r="K23" i="2"/>
  <c r="D128" i="2"/>
  <c r="E128" i="2"/>
  <c r="E125" i="1"/>
  <c r="D125" i="1"/>
  <c r="D81" i="1"/>
  <c r="E81" i="1"/>
  <c r="E72" i="2"/>
  <c r="D72" i="2"/>
  <c r="K140" i="2"/>
  <c r="D40" i="1"/>
  <c r="E40" i="1"/>
  <c r="L91" i="1"/>
  <c r="K122" i="2"/>
  <c r="D3" i="2"/>
  <c r="E3" i="2"/>
  <c r="D130" i="2"/>
  <c r="E130" i="2"/>
  <c r="E52" i="2"/>
  <c r="D52" i="2"/>
  <c r="E134" i="2"/>
  <c r="D134" i="2"/>
  <c r="J157" i="2"/>
  <c r="K114" i="2"/>
  <c r="K113" i="2"/>
  <c r="E37" i="2"/>
  <c r="D37" i="2"/>
  <c r="D77" i="2"/>
  <c r="E77" i="2"/>
  <c r="L52" i="1"/>
  <c r="D36" i="2"/>
  <c r="E36" i="2"/>
  <c r="E65" i="2"/>
  <c r="D65" i="2"/>
  <c r="K73" i="2"/>
  <c r="B72" i="2"/>
  <c r="D119" i="1"/>
  <c r="E119" i="1"/>
  <c r="L18" i="1"/>
  <c r="D117" i="2"/>
  <c r="E117" i="2"/>
  <c r="D14" i="2"/>
  <c r="E14" i="2"/>
  <c r="E69" i="1"/>
  <c r="D69" i="1"/>
  <c r="D63" i="2"/>
  <c r="E63" i="2"/>
  <c r="J72" i="2"/>
  <c r="D40" i="2"/>
  <c r="E40" i="2"/>
  <c r="E86" i="2"/>
  <c r="D86" i="2"/>
  <c r="L90" i="1"/>
  <c r="K115" i="2"/>
  <c r="D12" i="1"/>
  <c r="E12" i="1"/>
  <c r="L111" i="1"/>
  <c r="D56" i="1"/>
  <c r="E56" i="1"/>
  <c r="D28" i="1"/>
  <c r="D29" i="1"/>
  <c r="E28" i="1"/>
  <c r="D127" i="1"/>
  <c r="E127" i="1"/>
  <c r="D68" i="1"/>
  <c r="E68" i="1"/>
  <c r="B86" i="2"/>
  <c r="J86" i="2"/>
  <c r="K87" i="2"/>
  <c r="I45" i="1"/>
  <c r="D44" i="1"/>
  <c r="E44" i="1"/>
  <c r="D154" i="1"/>
  <c r="E154" i="1"/>
  <c r="E13" i="1"/>
  <c r="D13" i="1"/>
  <c r="E91" i="2"/>
  <c r="D91" i="2"/>
  <c r="D131" i="2"/>
  <c r="E131" i="2"/>
  <c r="D24" i="1"/>
  <c r="E24" i="1"/>
  <c r="E142" i="2"/>
  <c r="D142" i="2"/>
  <c r="D78" i="2"/>
  <c r="E78" i="2"/>
  <c r="D112" i="2"/>
  <c r="J112" i="2"/>
  <c r="B112" i="2"/>
  <c r="E112" i="2"/>
  <c r="E126" i="1"/>
  <c r="D126" i="1"/>
  <c r="D71" i="1"/>
  <c r="E71" i="1"/>
  <c r="D21" i="1"/>
  <c r="E21" i="1"/>
  <c r="D120" i="2"/>
  <c r="J120" i="2"/>
  <c r="B120" i="2"/>
  <c r="E120" i="2"/>
  <c r="D94" i="2"/>
  <c r="E94" i="2"/>
  <c r="E77" i="1"/>
  <c r="D77" i="1"/>
  <c r="D21" i="2"/>
  <c r="E21" i="2"/>
  <c r="K5" i="2"/>
  <c r="E88" i="2"/>
  <c r="D88" i="2"/>
  <c r="E22" i="2"/>
  <c r="J22" i="2"/>
  <c r="B22" i="2"/>
  <c r="D22" i="2"/>
  <c r="E51" i="1"/>
  <c r="K51" i="1"/>
  <c r="B51" i="1"/>
  <c r="D51" i="1"/>
  <c r="D33" i="1"/>
  <c r="E33" i="1"/>
  <c r="E66" i="1"/>
  <c r="D66" i="1"/>
  <c r="L86" i="1"/>
  <c r="E54" i="1"/>
  <c r="D54" i="1"/>
  <c r="K90" i="2"/>
  <c r="K157" i="1"/>
  <c r="D46" i="2"/>
  <c r="E46" i="2"/>
  <c r="K67" i="2"/>
  <c r="K78" i="2"/>
  <c r="J77" i="2"/>
  <c r="B77" i="2"/>
  <c r="K85" i="2"/>
  <c r="D153" i="1"/>
  <c r="E153" i="1"/>
  <c r="L124" i="1"/>
  <c r="E83" i="1"/>
  <c r="D83" i="1"/>
  <c r="B63" i="2"/>
  <c r="J63" i="2"/>
  <c r="K64" i="2"/>
  <c r="D45" i="1"/>
  <c r="E45" i="1"/>
  <c r="B40" i="1"/>
  <c r="K40" i="1"/>
  <c r="L41" i="1"/>
  <c r="E117" i="1"/>
  <c r="D117" i="1"/>
  <c r="E141" i="2"/>
  <c r="D141" i="2"/>
  <c r="L20" i="1"/>
  <c r="K57" i="2"/>
  <c r="K91" i="2"/>
  <c r="B153" i="1"/>
  <c r="K153" i="1"/>
  <c r="L154" i="1"/>
  <c r="D36" i="1"/>
  <c r="E36" i="1"/>
  <c r="D140" i="2"/>
  <c r="E140" i="2"/>
  <c r="D75" i="2"/>
  <c r="E75" i="2"/>
  <c r="E110" i="1"/>
  <c r="K110" i="1"/>
  <c r="B110" i="1"/>
  <c r="D110" i="1"/>
  <c r="E109" i="1"/>
  <c r="D109" i="1"/>
  <c r="E116" i="2"/>
  <c r="D116" i="2"/>
  <c r="K80" i="2"/>
  <c r="D138" i="2"/>
  <c r="J138" i="2"/>
  <c r="B138" i="2"/>
  <c r="E138" i="2"/>
  <c r="E29" i="1"/>
  <c r="E4" i="1"/>
  <c r="E157" i="1"/>
  <c r="D4" i="1"/>
  <c r="E73" i="2"/>
  <c r="D73" i="2"/>
  <c r="E102" i="1"/>
  <c r="D102" i="1"/>
  <c r="D106" i="1"/>
  <c r="E106" i="1"/>
  <c r="E153" i="2"/>
  <c r="D153" i="2"/>
  <c r="B14" i="2"/>
  <c r="J14" i="2"/>
  <c r="K15" i="2"/>
  <c r="E85" i="1"/>
  <c r="K85" i="1"/>
  <c r="B85" i="1"/>
  <c r="D85" i="1"/>
  <c r="K79" i="2"/>
  <c r="J78" i="2"/>
  <c r="B78" i="2"/>
  <c r="E66" i="2"/>
  <c r="J66" i="2"/>
  <c r="B66" i="2"/>
  <c r="D66" i="2"/>
  <c r="L24" i="1"/>
  <c r="D56" i="2"/>
  <c r="J56" i="2"/>
  <c r="B56" i="2"/>
  <c r="E56" i="2"/>
  <c r="E84" i="2"/>
  <c r="J84" i="2"/>
  <c r="B84" i="2"/>
  <c r="D84" i="2"/>
  <c r="E98" i="2"/>
  <c r="D98" i="2"/>
  <c r="B68" i="1"/>
  <c r="K68" i="1"/>
  <c r="L69" i="1"/>
  <c r="E82" i="2"/>
  <c r="D82" i="2"/>
  <c r="D70" i="2"/>
  <c r="E70" i="2"/>
  <c r="L101" i="1"/>
  <c r="L78" i="1"/>
  <c r="K77" i="1"/>
  <c r="B77" i="1"/>
  <c r="E15" i="2"/>
  <c r="D15" i="2"/>
  <c r="B143" i="1"/>
  <c r="K143" i="1"/>
  <c r="L144" i="1"/>
  <c r="L81" i="1"/>
  <c r="D82" i="1"/>
  <c r="E82" i="1"/>
  <c r="L141" i="1"/>
  <c r="D136" i="2"/>
  <c r="E136" i="2"/>
  <c r="D156" i="1"/>
  <c r="D157" i="1"/>
  <c r="E156" i="1"/>
  <c r="D53" i="2"/>
  <c r="E53" i="2"/>
  <c r="L104" i="1"/>
  <c r="K108" i="2"/>
  <c r="E26" i="1"/>
  <c r="D26" i="1"/>
  <c r="E123" i="1"/>
  <c r="K123" i="1"/>
  <c r="B123" i="1"/>
  <c r="D123" i="1"/>
  <c r="D73" i="1"/>
  <c r="E73" i="1"/>
  <c r="L55" i="1"/>
  <c r="K54" i="1"/>
  <c r="B54" i="1"/>
  <c r="K49" i="2"/>
  <c r="E57" i="1"/>
  <c r="D57" i="1"/>
  <c r="D11" i="1"/>
  <c r="E11" i="1"/>
  <c r="E83" i="2"/>
  <c r="D83" i="2"/>
  <c r="E53" i="1"/>
  <c r="D53" i="1"/>
  <c r="D140" i="1"/>
  <c r="K140" i="1"/>
  <c r="B140" i="1"/>
  <c r="E140" i="1"/>
  <c r="B102" i="2"/>
  <c r="J102" i="2"/>
  <c r="K103" i="2"/>
  <c r="L53" i="1"/>
  <c r="D89" i="1"/>
  <c r="K89" i="1"/>
  <c r="B89" i="1"/>
  <c r="E89" i="1"/>
  <c r="D19" i="1"/>
  <c r="K19" i="1"/>
  <c r="B19" i="1"/>
  <c r="E19" i="1"/>
  <c r="D34" i="1"/>
  <c r="E34" i="1"/>
  <c r="L54" i="1"/>
  <c r="K53" i="1"/>
  <c r="B53" i="1"/>
  <c r="E64" i="2"/>
  <c r="D64" i="2"/>
  <c r="D9" i="1"/>
  <c r="K9" i="1"/>
  <c r="B9" i="1"/>
  <c r="E9" i="1"/>
  <c r="D35" i="1"/>
  <c r="E35" i="1"/>
  <c r="I36" i="1"/>
  <c r="E151" i="2"/>
  <c r="D151" i="2"/>
  <c r="E22" i="1"/>
  <c r="D22" i="1"/>
  <c r="E60" i="2"/>
  <c r="D60" i="2"/>
  <c r="E143" i="2"/>
  <c r="D143" i="2"/>
  <c r="E50" i="1"/>
  <c r="D50" i="1"/>
  <c r="B12" i="1"/>
  <c r="K12" i="1"/>
  <c r="L13" i="1"/>
  <c r="E148" i="2"/>
  <c r="D148" i="2"/>
  <c r="E129" i="1"/>
  <c r="D129" i="1"/>
  <c r="D78" i="1"/>
  <c r="E78" i="1"/>
  <c r="D10" i="1"/>
  <c r="E10" i="1"/>
  <c r="D67" i="1"/>
  <c r="E67" i="1"/>
  <c r="D80" i="1"/>
  <c r="K80" i="1"/>
  <c r="B80" i="1"/>
  <c r="E80" i="1"/>
  <c r="E114" i="1"/>
  <c r="D114" i="1"/>
  <c r="D103" i="1"/>
  <c r="K103" i="1"/>
  <c r="B103" i="1"/>
  <c r="E103" i="1"/>
  <c r="L156" i="1"/>
  <c r="E29" i="2"/>
  <c r="D29" i="2"/>
  <c r="D89" i="2"/>
  <c r="J89" i="2"/>
  <c r="B89" i="2"/>
  <c r="E89" i="2"/>
  <c r="E145" i="1"/>
  <c r="D145" i="1"/>
  <c r="L145" i="1"/>
  <c r="B134" i="2"/>
  <c r="J134" i="2"/>
  <c r="K136" i="2"/>
  <c r="D14" i="1"/>
  <c r="E14" i="1"/>
  <c r="D107" i="1"/>
  <c r="E107" i="1"/>
  <c r="E95" i="2"/>
  <c r="D95" i="2"/>
  <c r="E94" i="1"/>
  <c r="D94" i="1"/>
  <c r="D121" i="2"/>
  <c r="E121" i="2"/>
  <c r="B151" i="2"/>
  <c r="J151" i="2"/>
  <c r="K153" i="2"/>
  <c r="K95" i="2"/>
  <c r="J94" i="2"/>
  <c r="B94" i="2"/>
  <c r="B75" i="2"/>
  <c r="J75" i="2"/>
  <c r="K76" i="2"/>
  <c r="L92" i="1"/>
  <c r="K43" i="2"/>
  <c r="D123" i="2"/>
  <c r="E123" i="2"/>
  <c r="E65" i="1"/>
  <c r="D65" i="1"/>
  <c r="E67" i="2"/>
  <c r="D67" i="2"/>
  <c r="D156" i="2"/>
  <c r="E156" i="2"/>
  <c r="D157" i="2"/>
  <c r="E27" i="2"/>
  <c r="D27" i="2"/>
  <c r="K17" i="2"/>
  <c r="K37" i="2"/>
  <c r="J36" i="2"/>
  <c r="B36" i="2"/>
  <c r="E74" i="1"/>
  <c r="D74" i="1"/>
  <c r="B52" i="2"/>
  <c r="J52" i="2"/>
  <c r="K53" i="2"/>
  <c r="E70" i="1"/>
  <c r="D70" i="1"/>
  <c r="E7" i="1"/>
  <c r="D7" i="1"/>
  <c r="K139" i="2"/>
  <c r="D13" i="2"/>
  <c r="E13" i="2"/>
  <c r="E47" i="2"/>
  <c r="D47" i="2"/>
  <c r="E100" i="2"/>
  <c r="D100" i="2"/>
  <c r="E103" i="2"/>
  <c r="D103" i="2"/>
  <c r="D113" i="2"/>
  <c r="J113" i="2"/>
  <c r="B113" i="2"/>
  <c r="E113" i="2"/>
  <c r="E30" i="2"/>
  <c r="D30" i="2"/>
  <c r="D62" i="2"/>
  <c r="E62" i="2"/>
  <c r="K25" i="2"/>
  <c r="E85" i="2"/>
  <c r="D85" i="2"/>
  <c r="E5" i="1"/>
  <c r="D5" i="1"/>
  <c r="L110" i="1"/>
  <c r="K109" i="1"/>
  <c r="B109" i="1"/>
  <c r="B153" i="2"/>
  <c r="J153" i="2"/>
  <c r="K155" i="2"/>
  <c r="B60" i="2"/>
  <c r="J60" i="2"/>
  <c r="K61" i="2"/>
  <c r="E86" i="1"/>
  <c r="D86" i="1"/>
  <c r="K156" i="2"/>
  <c r="D55" i="2"/>
  <c r="E55" i="2"/>
  <c r="D79" i="2"/>
  <c r="J79" i="2"/>
  <c r="B79" i="2"/>
  <c r="E79" i="2"/>
  <c r="E38" i="2"/>
  <c r="D38" i="2"/>
  <c r="E17" i="1"/>
  <c r="K17" i="1"/>
  <c r="B17" i="1"/>
  <c r="D17" i="1"/>
  <c r="E55" i="1"/>
  <c r="D55" i="1"/>
  <c r="K152" i="2"/>
  <c r="D72" i="1"/>
  <c r="E72" i="1"/>
  <c r="D24" i="2"/>
  <c r="J24" i="2"/>
  <c r="B24" i="2"/>
  <c r="E24" i="2"/>
  <c r="B29" i="2"/>
  <c r="J29" i="2"/>
  <c r="K30" i="2"/>
  <c r="D38" i="1"/>
  <c r="E38" i="1"/>
  <c r="D101" i="1"/>
  <c r="E101" i="1"/>
  <c r="E62" i="1"/>
  <c r="D62" i="1"/>
  <c r="K112" i="2"/>
  <c r="E10" i="2"/>
  <c r="D10" i="2"/>
  <c r="E95" i="1"/>
  <c r="D95" i="1"/>
  <c r="L108" i="1"/>
  <c r="K107" i="1"/>
  <c r="B107" i="1"/>
  <c r="D41" i="2"/>
  <c r="E41" i="2"/>
  <c r="E99" i="1"/>
  <c r="D99" i="1"/>
  <c r="L112" i="1"/>
  <c r="D148" i="1"/>
  <c r="E148" i="1"/>
  <c r="E12" i="2"/>
  <c r="D12" i="2"/>
  <c r="D152" i="2"/>
  <c r="E152" i="2"/>
  <c r="D8" i="2"/>
  <c r="E8" i="2"/>
  <c r="B53" i="2"/>
  <c r="J53" i="2"/>
  <c r="K54" i="2"/>
  <c r="L105" i="1"/>
  <c r="L129" i="1"/>
  <c r="B62" i="1"/>
  <c r="K62" i="1"/>
  <c r="L63" i="1"/>
  <c r="B13" i="2"/>
  <c r="J13" i="2"/>
  <c r="K14" i="2"/>
  <c r="E16" i="1"/>
  <c r="D16" i="1"/>
  <c r="L44" i="1"/>
  <c r="B152" i="2"/>
  <c r="J152" i="2"/>
  <c r="K154" i="2"/>
  <c r="D30" i="1"/>
  <c r="E30" i="1"/>
  <c r="E144" i="2"/>
  <c r="D144" i="2"/>
  <c r="L51" i="1"/>
  <c r="K50" i="1"/>
  <c r="B50" i="1"/>
  <c r="B24" i="1"/>
  <c r="K24" i="1"/>
  <c r="L25" i="1"/>
  <c r="D7" i="2"/>
  <c r="E7" i="2"/>
  <c r="E43" i="1"/>
  <c r="K43" i="1"/>
  <c r="B43" i="1"/>
  <c r="D43" i="1"/>
  <c r="B119" i="1"/>
  <c r="K119" i="1"/>
  <c r="L120" i="1"/>
  <c r="D121" i="1"/>
  <c r="E121" i="1"/>
  <c r="E59" i="1"/>
  <c r="D59" i="1"/>
  <c r="D54" i="2"/>
  <c r="E54" i="2"/>
  <c r="D145" i="2"/>
  <c r="E145" i="2"/>
  <c r="B125" i="1"/>
  <c r="K125" i="1"/>
  <c r="L126" i="1"/>
  <c r="K72" i="2"/>
  <c r="B83" i="1"/>
  <c r="K83" i="1"/>
  <c r="L84" i="1"/>
  <c r="B62" i="2"/>
  <c r="J62" i="2"/>
  <c r="K63" i="2"/>
  <c r="L79" i="1"/>
  <c r="K78" i="1"/>
  <c r="B78" i="1"/>
  <c r="K68" i="2"/>
  <c r="J67" i="2"/>
  <c r="B67" i="2"/>
  <c r="B10" i="1"/>
  <c r="K10" i="1"/>
  <c r="L11" i="1"/>
  <c r="E111" i="1"/>
  <c r="K111" i="1"/>
  <c r="B111" i="1"/>
  <c r="D111" i="1"/>
  <c r="E51" i="2"/>
  <c r="D51" i="2"/>
  <c r="D46" i="1"/>
  <c r="E46" i="1"/>
  <c r="E96" i="2"/>
  <c r="D96" i="2"/>
  <c r="D71" i="2"/>
  <c r="J71" i="2"/>
  <c r="B71" i="2"/>
  <c r="E71" i="2"/>
  <c r="E33" i="2"/>
  <c r="D33" i="2"/>
  <c r="D152" i="1"/>
  <c r="E152" i="1"/>
  <c r="E11" i="2"/>
  <c r="D11" i="2"/>
  <c r="E42" i="1"/>
  <c r="D42" i="1"/>
  <c r="E45" i="2"/>
  <c r="D45" i="2"/>
  <c r="D32" i="1"/>
  <c r="E32" i="1"/>
  <c r="E16" i="2"/>
  <c r="J16" i="2"/>
  <c r="B16" i="2"/>
  <c r="D16" i="2"/>
  <c r="D99" i="2"/>
  <c r="E99" i="2"/>
  <c r="L148" i="1"/>
  <c r="E48" i="2"/>
  <c r="J48" i="2"/>
  <c r="B48" i="2"/>
  <c r="D48" i="2"/>
  <c r="E97" i="2"/>
  <c r="D97" i="2"/>
  <c r="D110" i="2"/>
  <c r="E110" i="2"/>
  <c r="L68" i="1"/>
  <c r="K67" i="1"/>
  <c r="B67" i="1"/>
  <c r="K145" i="2"/>
  <c r="J143" i="2"/>
  <c r="B143" i="2"/>
  <c r="B152" i="1"/>
  <c r="K152" i="1"/>
  <c r="L153" i="1"/>
  <c r="E47" i="1"/>
  <c r="D47" i="1"/>
  <c r="D60" i="1"/>
  <c r="E60" i="1"/>
  <c r="D25" i="1"/>
  <c r="E25" i="1"/>
  <c r="L65" i="1"/>
  <c r="E124" i="1"/>
  <c r="D124" i="1"/>
  <c r="E146" i="2"/>
  <c r="D146" i="2"/>
  <c r="D112" i="1"/>
  <c r="E112" i="1"/>
  <c r="E90" i="1"/>
  <c r="K90" i="1"/>
  <c r="B90" i="1"/>
  <c r="D90" i="1"/>
  <c r="D61" i="2"/>
  <c r="E61" i="2"/>
  <c r="D39" i="1"/>
  <c r="E39" i="1"/>
  <c r="E93" i="2"/>
  <c r="D93" i="2"/>
  <c r="L12" i="1"/>
  <c r="K11" i="1"/>
  <c r="B11" i="1"/>
  <c r="E88" i="1"/>
  <c r="D88" i="1"/>
  <c r="L151" i="1"/>
  <c r="E44" i="2"/>
  <c r="D44" i="2"/>
  <c r="L34" i="1"/>
  <c r="K33" i="1"/>
  <c r="B33" i="1"/>
  <c r="D5" i="2"/>
  <c r="E5" i="2"/>
  <c r="J93" i="1"/>
  <c r="B99" i="2"/>
  <c r="J99" i="2"/>
  <c r="K100" i="2"/>
  <c r="E49" i="2"/>
  <c r="D49" i="2"/>
  <c r="K106" i="2"/>
  <c r="L85" i="1"/>
  <c r="D69" i="2"/>
  <c r="E69" i="2"/>
  <c r="E34" i="2"/>
  <c r="D34" i="2"/>
  <c r="E114" i="2"/>
  <c r="D114" i="2"/>
  <c r="E137" i="1"/>
  <c r="D137" i="1"/>
  <c r="D130" i="1"/>
  <c r="E130" i="1"/>
  <c r="D133" i="1"/>
  <c r="E133" i="1"/>
  <c r="D92" i="1"/>
  <c r="B92" i="1"/>
  <c r="E92" i="1"/>
  <c r="K142" i="2"/>
  <c r="J140" i="2"/>
  <c r="B140" i="2"/>
  <c r="D142" i="1"/>
  <c r="E142" i="1"/>
  <c r="D111" i="2"/>
  <c r="J111" i="2"/>
  <c r="B111" i="2"/>
  <c r="E111" i="2"/>
  <c r="K129" i="2"/>
  <c r="D17" i="2"/>
  <c r="E17" i="2"/>
  <c r="B73" i="2"/>
  <c r="J73" i="2"/>
  <c r="K74" i="2"/>
  <c r="D79" i="1"/>
  <c r="E79" i="1"/>
  <c r="K88" i="2"/>
  <c r="L138" i="1"/>
  <c r="K137" i="1"/>
  <c r="B137" i="1"/>
  <c r="B7" i="2"/>
  <c r="J7" i="2"/>
  <c r="K8" i="2"/>
  <c r="K29" i="2"/>
  <c r="L116" i="1"/>
  <c r="D118" i="1"/>
  <c r="E118" i="1"/>
  <c r="D15" i="1"/>
  <c r="E15" i="1"/>
  <c r="K6" i="2"/>
  <c r="J5" i="2"/>
  <c r="B5" i="2"/>
  <c r="L37" i="1"/>
  <c r="K36" i="1"/>
  <c r="B36" i="1"/>
  <c r="B145" i="2"/>
  <c r="J145" i="2"/>
  <c r="K147" i="2"/>
  <c r="K77" i="2"/>
  <c r="B82" i="2"/>
  <c r="J82" i="2"/>
  <c r="K83" i="2"/>
  <c r="L73" i="1"/>
  <c r="K72" i="1"/>
  <c r="B72" i="1"/>
  <c r="K121" i="2"/>
  <c r="K52" i="2"/>
  <c r="J51" i="2"/>
  <c r="B51" i="2"/>
  <c r="K134" i="2"/>
  <c r="B86" i="1"/>
  <c r="K86" i="1"/>
  <c r="L87" i="1"/>
  <c r="E3" i="1"/>
  <c r="D3" i="1"/>
  <c r="B8" i="2"/>
  <c r="J8" i="2"/>
  <c r="K9" i="2"/>
  <c r="D92" i="2"/>
  <c r="J92" i="2"/>
  <c r="B92" i="2"/>
  <c r="E92" i="2"/>
  <c r="K98" i="2"/>
  <c r="J97" i="2"/>
  <c r="B97" i="2"/>
  <c r="D96" i="1"/>
  <c r="E96" i="1"/>
  <c r="B117" i="2"/>
  <c r="J117" i="2"/>
  <c r="K119" i="2"/>
  <c r="D131" i="1"/>
  <c r="E131" i="1"/>
  <c r="E58" i="1"/>
  <c r="D58" i="1"/>
  <c r="B110" i="2"/>
  <c r="J110" i="2"/>
  <c r="K111" i="2"/>
  <c r="L74" i="1"/>
  <c r="K73" i="1"/>
  <c r="B73" i="1"/>
  <c r="B14" i="1"/>
  <c r="K14" i="1"/>
  <c r="L15" i="1"/>
  <c r="D91" i="1"/>
  <c r="K91" i="1"/>
  <c r="B91" i="1"/>
  <c r="E91" i="1"/>
  <c r="L132" i="1"/>
  <c r="K131" i="1"/>
  <c r="B131" i="1"/>
  <c r="E136" i="1"/>
  <c r="D136" i="1"/>
  <c r="D84" i="1"/>
  <c r="K84" i="1"/>
  <c r="B84" i="1"/>
  <c r="E84" i="1"/>
  <c r="B146" i="2"/>
  <c r="J146" i="2"/>
  <c r="K148" i="2"/>
  <c r="E39" i="2"/>
  <c r="D39" i="2"/>
  <c r="D87" i="2"/>
  <c r="J87" i="2"/>
  <c r="B87" i="2"/>
  <c r="E87" i="2"/>
  <c r="B25" i="1"/>
  <c r="K25" i="1"/>
  <c r="L26" i="1"/>
  <c r="L147" i="1"/>
  <c r="L150" i="1"/>
  <c r="B7" i="1"/>
  <c r="K7" i="1"/>
  <c r="L8" i="1"/>
  <c r="L123" i="1"/>
  <c r="K128" i="2"/>
  <c r="B38" i="1"/>
  <c r="K38" i="1"/>
  <c r="L39" i="1"/>
  <c r="B61" i="2"/>
  <c r="J61" i="2"/>
  <c r="K62" i="2"/>
  <c r="B121" i="1"/>
  <c r="K121" i="1"/>
  <c r="L122" i="1"/>
  <c r="L28" i="1"/>
  <c r="B95" i="1"/>
  <c r="K95" i="1"/>
  <c r="L96" i="1"/>
  <c r="D41" i="1"/>
  <c r="E41" i="1"/>
  <c r="D155" i="2"/>
  <c r="E155" i="2"/>
  <c r="E59" i="2"/>
  <c r="D59" i="2"/>
  <c r="K10" i="2"/>
  <c r="D141" i="1"/>
  <c r="E141" i="1"/>
  <c r="K84" i="2"/>
  <c r="J83" i="2"/>
  <c r="B83" i="2"/>
  <c r="E132" i="2"/>
  <c r="J132" i="2"/>
  <c r="B132" i="2"/>
  <c r="D132" i="2"/>
  <c r="D139" i="1"/>
  <c r="E139" i="1"/>
  <c r="L119" i="1"/>
  <c r="K118" i="1"/>
  <c r="B118" i="1"/>
  <c r="E57" i="2"/>
  <c r="D57" i="2"/>
  <c r="K69" i="2"/>
  <c r="K124" i="2"/>
  <c r="B136" i="1"/>
  <c r="K136" i="1"/>
  <c r="L137" i="1"/>
  <c r="L62" i="1"/>
  <c r="B124" i="1"/>
  <c r="K124" i="1"/>
  <c r="L125" i="1"/>
  <c r="B55" i="1"/>
  <c r="K55" i="1"/>
  <c r="L56" i="1"/>
  <c r="K117" i="2"/>
  <c r="K60" i="2"/>
  <c r="J59" i="2"/>
  <c r="B59" i="2"/>
  <c r="K157" i="2"/>
  <c r="J155" i="2"/>
  <c r="B155" i="2"/>
  <c r="L117" i="1"/>
  <c r="D154" i="2"/>
  <c r="J154" i="2"/>
  <c r="B154" i="2"/>
  <c r="E154" i="2"/>
  <c r="L58" i="1"/>
  <c r="K57" i="1"/>
  <c r="B57" i="1"/>
  <c r="K149" i="2"/>
  <c r="D128" i="1"/>
  <c r="K128" i="1"/>
  <c r="B128" i="1"/>
  <c r="E128" i="1"/>
  <c r="E25" i="2"/>
  <c r="D25" i="2"/>
  <c r="K101" i="2"/>
  <c r="J100" i="2"/>
  <c r="B100" i="2"/>
  <c r="E137" i="2"/>
  <c r="J137" i="2"/>
  <c r="B137" i="2"/>
  <c r="D137" i="2"/>
  <c r="B21" i="1"/>
  <c r="K21" i="1"/>
  <c r="L22" i="1"/>
  <c r="B46" i="2"/>
  <c r="J46" i="2"/>
  <c r="K47" i="2"/>
  <c r="E119" i="2"/>
  <c r="J119" i="2"/>
  <c r="B119" i="2"/>
  <c r="D119" i="2"/>
  <c r="E87" i="1"/>
  <c r="D87" i="1"/>
  <c r="B27" i="2"/>
  <c r="J27" i="2"/>
  <c r="K28" i="2"/>
  <c r="E105" i="2"/>
  <c r="J105" i="2"/>
  <c r="B105" i="2"/>
  <c r="D105" i="2"/>
  <c r="D61" i="1"/>
  <c r="K61" i="1"/>
  <c r="B61" i="1"/>
  <c r="E61" i="1"/>
  <c r="K86" i="2"/>
  <c r="J85" i="2"/>
  <c r="B85" i="2"/>
  <c r="B25" i="2"/>
  <c r="J25" i="2"/>
  <c r="K26" i="2"/>
  <c r="B37" i="2"/>
  <c r="J37" i="2"/>
  <c r="K38" i="2"/>
  <c r="D9" i="2"/>
  <c r="J9" i="2"/>
  <c r="B9" i="2"/>
  <c r="E9" i="2"/>
  <c r="D150" i="2"/>
  <c r="J150" i="2"/>
  <c r="B150" i="2"/>
  <c r="E150" i="2"/>
  <c r="B148" i="2"/>
  <c r="J148" i="2"/>
  <c r="K150" i="2"/>
  <c r="K34" i="2"/>
  <c r="J33" i="2"/>
  <c r="B33" i="2"/>
  <c r="K105" i="2"/>
  <c r="B16" i="1"/>
  <c r="K16" i="1"/>
  <c r="L17" i="1"/>
  <c r="B114" i="1"/>
  <c r="K114" i="1"/>
  <c r="L115" i="1"/>
  <c r="L21" i="1"/>
  <c r="K70" i="2"/>
  <c r="J69" i="2"/>
  <c r="B69" i="2"/>
  <c r="E126" i="2"/>
  <c r="J126" i="2"/>
  <c r="B126" i="2"/>
  <c r="D126" i="2"/>
  <c r="K141" i="2"/>
  <c r="D49" i="1"/>
  <c r="E49" i="1"/>
  <c r="L7" i="1"/>
  <c r="L77" i="1"/>
  <c r="K99" i="2"/>
  <c r="J98" i="2"/>
  <c r="B98" i="2"/>
  <c r="K126" i="2"/>
  <c r="D147" i="1"/>
  <c r="K147" i="1"/>
  <c r="B147" i="1"/>
  <c r="E147" i="1"/>
  <c r="B93" i="1"/>
  <c r="D93" i="1"/>
  <c r="E4" i="2"/>
  <c r="J4" i="2"/>
  <c r="B4" i="2"/>
  <c r="D4" i="2"/>
  <c r="B12" i="2"/>
  <c r="J12" i="2"/>
  <c r="K13" i="2"/>
  <c r="E113" i="1"/>
  <c r="D113" i="1"/>
  <c r="K7" i="2"/>
  <c r="L121" i="1"/>
  <c r="L75" i="1"/>
  <c r="K74" i="1"/>
  <c r="B74" i="1"/>
  <c r="L42" i="1"/>
  <c r="K41" i="1"/>
  <c r="B41" i="1"/>
  <c r="L113" i="1"/>
  <c r="K112" i="1"/>
  <c r="B112" i="1"/>
  <c r="E42" i="2"/>
  <c r="J42" i="2"/>
  <c r="B42" i="2"/>
  <c r="D42" i="2"/>
  <c r="L136" i="1"/>
  <c r="D122" i="2"/>
  <c r="J122" i="2"/>
  <c r="B122" i="2"/>
  <c r="E122" i="2"/>
  <c r="D122" i="1"/>
  <c r="K122" i="1"/>
  <c r="B122" i="1"/>
  <c r="E122" i="1"/>
  <c r="L64" i="1"/>
  <c r="K32" i="2"/>
  <c r="L46" i="1"/>
  <c r="K45" i="1"/>
  <c r="B45" i="1"/>
  <c r="K24" i="2"/>
  <c r="E135" i="2"/>
  <c r="D135" i="2"/>
  <c r="B91" i="2"/>
  <c r="J91" i="2"/>
  <c r="K92" i="2"/>
  <c r="D76" i="2"/>
  <c r="J76" i="2"/>
  <c r="B76" i="2"/>
  <c r="E76" i="2"/>
  <c r="E64" i="1"/>
  <c r="K64" i="1"/>
  <c r="B64" i="1"/>
  <c r="D64" i="1"/>
  <c r="B38" i="2"/>
  <c r="J38" i="2"/>
  <c r="K39" i="2"/>
  <c r="D63" i="1"/>
  <c r="K63" i="1"/>
  <c r="B63" i="1"/>
  <c r="E63" i="1"/>
  <c r="D107" i="2"/>
  <c r="J107" i="2"/>
  <c r="B107" i="2"/>
  <c r="E107" i="2"/>
  <c r="B22" i="1"/>
  <c r="K22" i="1"/>
  <c r="L23" i="1"/>
  <c r="E116" i="1"/>
  <c r="K116" i="1"/>
  <c r="B116" i="1"/>
  <c r="D116" i="1"/>
  <c r="D147" i="2"/>
  <c r="J147" i="2"/>
  <c r="B147" i="2"/>
  <c r="E147" i="2"/>
  <c r="K146" i="2"/>
  <c r="J144" i="2"/>
  <c r="B144" i="2"/>
  <c r="L140" i="1"/>
  <c r="K139" i="1"/>
  <c r="B139" i="1"/>
  <c r="K66" i="2"/>
  <c r="J65" i="2"/>
  <c r="B65" i="2"/>
  <c r="L31" i="1"/>
  <c r="K30" i="1"/>
  <c r="B30" i="1"/>
  <c r="K127" i="2"/>
  <c r="B130" i="2"/>
  <c r="J130" i="2"/>
  <c r="K132" i="2"/>
  <c r="K31" i="2"/>
  <c r="J30" i="2"/>
  <c r="B30" i="2"/>
  <c r="B156" i="1"/>
  <c r="K156" i="1"/>
  <c r="L157" i="1"/>
  <c r="L99" i="1"/>
  <c r="E8" i="1"/>
  <c r="D8" i="1"/>
  <c r="D129" i="2"/>
  <c r="E129" i="2"/>
  <c r="E134" i="1"/>
  <c r="D134" i="1"/>
  <c r="L143" i="1"/>
  <c r="K142" i="1"/>
  <c r="B142" i="1"/>
  <c r="B57" i="2"/>
  <c r="J57" i="2"/>
  <c r="K58" i="2"/>
  <c r="B10" i="2"/>
  <c r="J10" i="2"/>
  <c r="K11" i="2"/>
  <c r="L50" i="1"/>
  <c r="K49" i="1"/>
  <c r="B49" i="1"/>
  <c r="E37" i="1"/>
  <c r="D37" i="1"/>
  <c r="E120" i="1"/>
  <c r="K120" i="1"/>
  <c r="B120" i="1"/>
  <c r="D120" i="1"/>
  <c r="E115" i="1"/>
  <c r="K115" i="1"/>
  <c r="B115" i="1"/>
  <c r="D115" i="1"/>
  <c r="B130" i="1"/>
  <c r="K130" i="1"/>
  <c r="L131" i="1"/>
  <c r="D31" i="2"/>
  <c r="J31" i="2"/>
  <c r="B31" i="2"/>
  <c r="E31" i="2"/>
  <c r="D124" i="2"/>
  <c r="J124" i="2"/>
  <c r="B124" i="2"/>
  <c r="E124" i="2"/>
  <c r="L109" i="1"/>
  <c r="B121" i="2"/>
  <c r="J121" i="2"/>
  <c r="K123" i="2"/>
  <c r="B8" i="1"/>
  <c r="K8" i="1"/>
  <c r="L9" i="1"/>
  <c r="D109" i="2"/>
  <c r="E109" i="2"/>
  <c r="E127" i="2"/>
  <c r="J127" i="2"/>
  <c r="B127" i="2"/>
  <c r="D127" i="2"/>
  <c r="L134" i="1"/>
  <c r="K133" i="1"/>
  <c r="B133" i="1"/>
  <c r="E80" i="2"/>
  <c r="D80" i="2"/>
  <c r="E31" i="1"/>
  <c r="D31" i="1"/>
  <c r="K137" i="2"/>
  <c r="J135" i="2"/>
  <c r="B135" i="2"/>
  <c r="E58" i="2"/>
  <c r="D58" i="2"/>
  <c r="B145" i="1"/>
  <c r="K145" i="1"/>
  <c r="L146" i="1"/>
  <c r="B93" i="2"/>
  <c r="E81" i="2"/>
  <c r="D81" i="2"/>
  <c r="E98" i="1"/>
  <c r="K98" i="1"/>
  <c r="B98" i="1"/>
  <c r="D98" i="1"/>
  <c r="D74" i="2"/>
  <c r="E74" i="2"/>
  <c r="D68" i="2"/>
  <c r="J68" i="2"/>
  <c r="B68" i="2"/>
  <c r="E68" i="2"/>
  <c r="K97" i="2"/>
  <c r="J96" i="2"/>
  <c r="B96" i="2"/>
  <c r="L149" i="1"/>
  <c r="K148" i="1"/>
  <c r="B148" i="1"/>
  <c r="L14" i="1"/>
  <c r="K13" i="1"/>
  <c r="B13" i="1"/>
  <c r="E151" i="1"/>
  <c r="D151" i="1"/>
  <c r="K110" i="2"/>
  <c r="J109" i="2"/>
  <c r="B109" i="2"/>
  <c r="E125" i="2"/>
  <c r="J125" i="2"/>
  <c r="B125" i="2"/>
  <c r="D125" i="2"/>
  <c r="E146" i="1"/>
  <c r="K146" i="1"/>
  <c r="B146" i="1"/>
  <c r="D146" i="1"/>
  <c r="E138" i="1"/>
  <c r="D138" i="1"/>
  <c r="L106" i="1"/>
  <c r="K75" i="2"/>
  <c r="J74" i="2"/>
  <c r="B74" i="2"/>
  <c r="E35" i="2"/>
  <c r="D35" i="2"/>
  <c r="E23" i="1"/>
  <c r="K23" i="1"/>
  <c r="B23" i="1"/>
  <c r="D23" i="1"/>
  <c r="L83" i="1"/>
  <c r="K82" i="1"/>
  <c r="B82" i="1"/>
  <c r="L98" i="1"/>
  <c r="L59" i="1"/>
  <c r="K58" i="1"/>
  <c r="B58" i="1"/>
  <c r="B39" i="1"/>
  <c r="K39" i="1"/>
  <c r="L40" i="1"/>
  <c r="L60" i="1"/>
  <c r="K59" i="1"/>
  <c r="B59" i="1"/>
  <c r="L128" i="1"/>
  <c r="K127" i="1"/>
  <c r="B127" i="1"/>
  <c r="B11" i="2"/>
  <c r="J11" i="2"/>
  <c r="K12" i="2"/>
  <c r="B129" i="2"/>
  <c r="J129" i="2"/>
  <c r="K131" i="2"/>
  <c r="K48" i="2"/>
  <c r="J47" i="2"/>
  <c r="B47" i="2"/>
  <c r="K130" i="2"/>
  <c r="J128" i="2"/>
  <c r="B128" i="2"/>
  <c r="K151" i="2"/>
  <c r="L67" i="1"/>
  <c r="K66" i="1"/>
  <c r="B66" i="1"/>
  <c r="K89" i="2"/>
  <c r="J88" i="2"/>
  <c r="B88" i="2"/>
  <c r="E20" i="2"/>
  <c r="D20" i="2"/>
  <c r="L76" i="1"/>
  <c r="E32" i="2"/>
  <c r="J32" i="2"/>
  <c r="B32" i="2"/>
  <c r="D32" i="2"/>
  <c r="B106" i="1"/>
  <c r="K106" i="1"/>
  <c r="L107" i="1"/>
  <c r="L49" i="1"/>
  <c r="E104" i="1"/>
  <c r="K104" i="1"/>
  <c r="B104" i="1"/>
  <c r="D104" i="1"/>
  <c r="K20" i="2"/>
  <c r="L66" i="1"/>
  <c r="K65" i="1"/>
  <c r="B65" i="1"/>
  <c r="I33" i="1"/>
  <c r="H92" i="1"/>
  <c r="G93" i="1"/>
  <c r="B96" i="1"/>
  <c r="K96" i="1"/>
  <c r="L97" i="1"/>
  <c r="B37" i="1"/>
  <c r="K37" i="1"/>
  <c r="L38" i="1"/>
  <c r="E18" i="2"/>
  <c r="D18" i="2"/>
  <c r="K40" i="2"/>
  <c r="J39" i="2"/>
  <c r="B39" i="2"/>
  <c r="B21" i="2"/>
  <c r="J21" i="2"/>
  <c r="K22" i="2"/>
  <c r="D76" i="1"/>
  <c r="K76" i="1"/>
  <c r="B76" i="1"/>
  <c r="E76" i="1"/>
  <c r="B28" i="1"/>
  <c r="K28" i="1"/>
  <c r="L29" i="1"/>
  <c r="L72" i="1"/>
  <c r="K71" i="1"/>
  <c r="B71" i="1"/>
  <c r="B3" i="2"/>
  <c r="L103" i="1"/>
  <c r="K102" i="1"/>
  <c r="B102" i="1"/>
  <c r="D52" i="1"/>
  <c r="K52" i="1"/>
  <c r="B52" i="1"/>
  <c r="E52" i="1"/>
  <c r="B116" i="2"/>
  <c r="J116" i="2"/>
  <c r="K118" i="2"/>
  <c r="D139" i="2"/>
  <c r="J139" i="2"/>
  <c r="B139" i="2"/>
  <c r="E139" i="2"/>
  <c r="L61" i="1"/>
  <c r="K60" i="1"/>
  <c r="B60" i="1"/>
  <c r="K51" i="2"/>
  <c r="B5" i="1"/>
  <c r="K5" i="1"/>
  <c r="L6" i="1"/>
  <c r="D115" i="2"/>
  <c r="J115" i="2"/>
  <c r="B115" i="2"/>
  <c r="E115" i="2"/>
  <c r="B131" i="2"/>
  <c r="J131" i="2"/>
  <c r="K133" i="2"/>
  <c r="B99" i="1"/>
  <c r="K99" i="1"/>
  <c r="L100" i="1"/>
  <c r="L47" i="1"/>
  <c r="K46" i="1"/>
  <c r="B46" i="1"/>
  <c r="L16" i="1"/>
  <c r="K15" i="1"/>
  <c r="B15" i="1"/>
  <c r="D144" i="1"/>
  <c r="K144" i="1"/>
  <c r="B144" i="1"/>
  <c r="E144" i="1"/>
  <c r="K143" i="2"/>
  <c r="J141" i="2"/>
  <c r="B141" i="2"/>
  <c r="B114" i="2"/>
  <c r="J114" i="2"/>
  <c r="K116" i="2"/>
  <c r="D48" i="1"/>
  <c r="K48" i="1"/>
  <c r="B48" i="1"/>
  <c r="E48" i="1"/>
  <c r="E149" i="2"/>
  <c r="J149" i="2"/>
  <c r="B149" i="2"/>
  <c r="D149" i="2"/>
  <c r="B34" i="1"/>
  <c r="K34" i="1"/>
  <c r="L35" i="1"/>
  <c r="D18" i="1"/>
  <c r="E18" i="1"/>
  <c r="E135" i="1"/>
  <c r="K135" i="1"/>
  <c r="B135" i="1"/>
  <c r="D135" i="1"/>
  <c r="E118" i="2"/>
  <c r="D118" i="2"/>
  <c r="B136" i="2"/>
  <c r="J136" i="2"/>
  <c r="K138" i="2"/>
  <c r="B95" i="2"/>
  <c r="J95" i="2"/>
  <c r="K96" i="2"/>
  <c r="D19" i="2"/>
  <c r="J19" i="2"/>
  <c r="B19" i="2"/>
  <c r="E19" i="2"/>
  <c r="K35" i="2"/>
  <c r="J34" i="2"/>
  <c r="B34" i="2"/>
  <c r="E100" i="1"/>
  <c r="K100" i="1"/>
  <c r="B100" i="1"/>
  <c r="D100" i="1"/>
  <c r="J44" i="2"/>
  <c r="B44" i="2"/>
  <c r="K50" i="2"/>
  <c r="J49" i="2"/>
  <c r="B49" i="2"/>
  <c r="E20" i="1"/>
  <c r="K20" i="1"/>
  <c r="B20" i="1"/>
  <c r="D20" i="1"/>
  <c r="D6" i="1"/>
  <c r="K6" i="1"/>
  <c r="B6" i="1"/>
  <c r="E6" i="1"/>
  <c r="D23" i="2"/>
  <c r="J23" i="2"/>
  <c r="B23" i="2"/>
  <c r="E23" i="2"/>
  <c r="K120" i="2"/>
  <c r="J118" i="2"/>
  <c r="B118" i="2"/>
  <c r="D28" i="2"/>
  <c r="J28" i="2"/>
  <c r="B28" i="2"/>
  <c r="E28" i="2"/>
  <c r="B26" i="1"/>
  <c r="K26" i="1"/>
  <c r="L27" i="1"/>
  <c r="K144" i="2"/>
  <c r="J142" i="2"/>
  <c r="B142" i="2"/>
  <c r="K125" i="2"/>
  <c r="J123" i="2"/>
  <c r="B123" i="2"/>
  <c r="B45" i="2"/>
  <c r="J45" i="2"/>
  <c r="K46" i="2"/>
  <c r="L80" i="1"/>
  <c r="K79" i="1"/>
  <c r="B79" i="1"/>
  <c r="L71" i="1"/>
  <c r="K70" i="1"/>
  <c r="B70" i="1"/>
  <c r="D43" i="2"/>
  <c r="E43" i="2"/>
  <c r="E90" i="2"/>
  <c r="J90" i="2"/>
  <c r="B90" i="2"/>
  <c r="D90" i="2"/>
  <c r="B31" i="1"/>
  <c r="K31" i="1"/>
  <c r="L32" i="1"/>
  <c r="K59" i="2"/>
  <c r="J58" i="2"/>
  <c r="B58" i="2"/>
  <c r="E149" i="1"/>
  <c r="K149" i="1"/>
  <c r="B149" i="1"/>
  <c r="D149" i="1"/>
  <c r="B94" i="1"/>
  <c r="K94" i="1"/>
  <c r="L95" i="1"/>
  <c r="B56" i="1"/>
  <c r="K56" i="1"/>
  <c r="L57" i="1"/>
  <c r="B40" i="2"/>
  <c r="J40" i="2"/>
  <c r="K41" i="2"/>
  <c r="L43" i="1"/>
  <c r="K42" i="1"/>
  <c r="B42" i="1"/>
  <c r="B138" i="1"/>
  <c r="K138" i="1"/>
  <c r="L139" i="1"/>
  <c r="L133" i="1"/>
  <c r="L127" i="1"/>
  <c r="K126" i="1"/>
  <c r="B126" i="1"/>
  <c r="B129" i="1"/>
  <c r="K129" i="1"/>
  <c r="L130" i="1"/>
  <c r="B69" i="1"/>
  <c r="K69" i="1"/>
  <c r="L70" i="1"/>
  <c r="K71" i="2"/>
  <c r="J70" i="2"/>
  <c r="B70" i="2"/>
  <c r="B101" i="1"/>
  <c r="K101" i="1"/>
  <c r="L102" i="1"/>
  <c r="L155" i="1"/>
  <c r="K154" i="1"/>
  <c r="B154" i="1"/>
  <c r="K135" i="2"/>
  <c r="D104" i="2"/>
  <c r="J104" i="2"/>
  <c r="B104" i="2"/>
  <c r="E104" i="2"/>
  <c r="E50" i="2"/>
  <c r="J50" i="2"/>
  <c r="B50" i="2"/>
  <c r="D50" i="2"/>
  <c r="E132" i="1"/>
  <c r="K132" i="1"/>
  <c r="B132" i="1"/>
  <c r="D132" i="1"/>
  <c r="K18" i="2"/>
  <c r="J17" i="2"/>
  <c r="B17" i="2"/>
  <c r="L114" i="1"/>
  <c r="K113" i="1"/>
  <c r="B113" i="1"/>
  <c r="E150" i="1"/>
  <c r="K150" i="1"/>
  <c r="B150" i="1"/>
  <c r="D150" i="1"/>
  <c r="E6" i="2"/>
  <c r="J6" i="2"/>
  <c r="B6" i="2"/>
  <c r="D6" i="2"/>
  <c r="K81" i="2"/>
  <c r="J80" i="2"/>
  <c r="B80" i="2"/>
  <c r="D101" i="2"/>
  <c r="E101" i="2"/>
  <c r="L82" i="1"/>
  <c r="K81" i="1"/>
  <c r="B81" i="1"/>
  <c r="B64" i="2"/>
  <c r="J64" i="2"/>
  <c r="K65" i="2"/>
  <c r="E108" i="1"/>
  <c r="K108" i="1"/>
  <c r="B108" i="1"/>
  <c r="D108" i="1"/>
  <c r="B141" i="1"/>
  <c r="K141" i="1"/>
  <c r="L142" i="1"/>
  <c r="B117" i="1"/>
  <c r="K117" i="1"/>
  <c r="L118" i="1"/>
  <c r="L152" i="1"/>
  <c r="K151" i="1"/>
  <c r="B151" i="1"/>
  <c r="B4" i="1"/>
  <c r="K4" i="1"/>
  <c r="L5" i="1"/>
  <c r="E27" i="1"/>
  <c r="K27" i="1"/>
  <c r="B27" i="1"/>
  <c r="D27" i="1"/>
  <c r="D133" i="2"/>
  <c r="J133" i="2"/>
  <c r="B133" i="2"/>
  <c r="E133" i="2"/>
  <c r="B101" i="2"/>
  <c r="J101" i="2"/>
  <c r="K102" i="2"/>
  <c r="K109" i="2"/>
  <c r="J156" i="2"/>
  <c r="B156" i="2"/>
  <c r="B15" i="2"/>
  <c r="J15" i="2"/>
  <c r="K16" i="2"/>
  <c r="K35" i="1"/>
  <c r="B35" i="1"/>
  <c r="L89" i="1"/>
  <c r="K88" i="1"/>
  <c r="B88" i="1"/>
  <c r="K104" i="2"/>
  <c r="J103" i="2"/>
  <c r="B103" i="2"/>
  <c r="B87" i="1"/>
  <c r="K87" i="1"/>
  <c r="L88" i="1"/>
  <c r="K56" i="2"/>
  <c r="J55" i="2"/>
  <c r="B55" i="2"/>
  <c r="D26" i="2"/>
  <c r="E26" i="2"/>
  <c r="K82" i="2"/>
  <c r="J81" i="2"/>
  <c r="B81" i="2"/>
  <c r="B43" i="2"/>
  <c r="J43" i="2"/>
  <c r="K44" i="2"/>
  <c r="K32" i="1"/>
  <c r="B32" i="1"/>
  <c r="K44" i="1"/>
  <c r="B44" i="1"/>
  <c r="B18" i="1"/>
  <c r="K18" i="1"/>
  <c r="L19" i="1"/>
  <c r="K107" i="2"/>
  <c r="D155" i="1"/>
  <c r="K155" i="1"/>
  <c r="B155" i="1"/>
  <c r="E155" i="1"/>
  <c r="K21" i="2"/>
  <c r="J20" i="2"/>
  <c r="B20" i="2"/>
  <c r="E108" i="2"/>
  <c r="J108" i="2"/>
  <c r="B108" i="2"/>
  <c r="D108" i="2"/>
  <c r="B47" i="1"/>
  <c r="K47" i="1"/>
  <c r="L48" i="1"/>
  <c r="K55" i="2"/>
  <c r="J54" i="2"/>
  <c r="B54" i="2"/>
  <c r="D106" i="2"/>
  <c r="J93" i="2"/>
  <c r="K94" i="2"/>
  <c r="J106" i="2"/>
  <c r="B106" i="2"/>
  <c r="E106" i="2"/>
  <c r="B3" i="1"/>
  <c r="E75" i="1"/>
  <c r="K75" i="1"/>
  <c r="B75" i="1"/>
  <c r="D75" i="1"/>
  <c r="J35" i="2"/>
  <c r="B35" i="2"/>
  <c r="K19" i="2"/>
  <c r="J18" i="2"/>
  <c r="B18" i="2"/>
  <c r="B26" i="2"/>
  <c r="J26" i="2"/>
  <c r="K27" i="2"/>
  <c r="E97" i="1"/>
  <c r="K97" i="1"/>
  <c r="B97" i="1"/>
  <c r="D97" i="1"/>
  <c r="E105" i="1"/>
  <c r="K105" i="1"/>
  <c r="B105" i="1"/>
  <c r="D105" i="1"/>
  <c r="K42" i="2"/>
  <c r="J3" i="2"/>
  <c r="K4" i="2"/>
  <c r="J41" i="2"/>
  <c r="B41" i="2"/>
  <c r="K3" i="1"/>
  <c r="L4" i="1"/>
  <c r="K92" i="1"/>
  <c r="K93" i="1"/>
  <c r="L94" i="1"/>
  <c r="K134" i="1"/>
  <c r="B134" i="1"/>
</calcChain>
</file>

<file path=xl/sharedStrings.xml><?xml version="1.0" encoding="utf-8"?>
<sst xmlns="http://schemas.openxmlformats.org/spreadsheetml/2006/main" count="32" uniqueCount="31">
  <si>
    <t>日期</t>
  </si>
  <si>
    <t>总份额（份）</t>
  </si>
  <si>
    <t>份额变动（份）</t>
  </si>
  <si>
    <t>BTC/USDT</t>
  </si>
  <si>
    <t>单位净值（BTC）</t>
    <phoneticPr fontId="3" type="noConversion"/>
  </si>
  <si>
    <t>BTC净值（美元）</t>
  </si>
  <si>
    <t>当日盈亏（BTC）</t>
    <phoneticPr fontId="3" type="noConversion"/>
  </si>
  <si>
    <t>累计盈亏
（BTC）</t>
    <phoneticPr fontId="3" type="noConversion"/>
  </si>
  <si>
    <t>总投资（BTC）</t>
    <phoneticPr fontId="3" type="noConversion"/>
  </si>
  <si>
    <t>投资变动（BTC）</t>
    <phoneticPr fontId="3" type="noConversion"/>
  </si>
  <si>
    <t>净资产（BTC）</t>
    <phoneticPr fontId="3" type="noConversion"/>
  </si>
  <si>
    <t>管理费（BTC）</t>
    <phoneticPr fontId="3" type="noConversion"/>
  </si>
  <si>
    <t>总资产（BTC）</t>
    <phoneticPr fontId="3" type="noConversion"/>
  </si>
  <si>
    <t>BTC账户</t>
    <phoneticPr fontId="3" type="noConversion"/>
  </si>
  <si>
    <t>账外账户</t>
    <phoneticPr fontId="3" type="noConversion"/>
  </si>
  <si>
    <t>总资产
（USDT）</t>
    <phoneticPr fontId="3" type="noConversion"/>
  </si>
  <si>
    <t>date</t>
    <phoneticPr fontId="2" type="noConversion"/>
  </si>
  <si>
    <t>profit_day</t>
    <phoneticPr fontId="3" type="noConversion"/>
  </si>
  <si>
    <t>investment_total</t>
    <phoneticPr fontId="2" type="noConversion"/>
  </si>
  <si>
    <t>investment_change</t>
    <phoneticPr fontId="3" type="noConversion"/>
  </si>
  <si>
    <t>share_total</t>
    <phoneticPr fontId="2" type="noConversion"/>
  </si>
  <si>
    <t>share_change</t>
    <phoneticPr fontId="2" type="noConversion"/>
  </si>
  <si>
    <t>asset_net</t>
    <phoneticPr fontId="2" type="noConversion"/>
  </si>
  <si>
    <t>asset_total</t>
    <phoneticPr fontId="3" type="noConversion"/>
  </si>
  <si>
    <t>management_fees</t>
    <phoneticPr fontId="2" type="noConversion"/>
  </si>
  <si>
    <t>unitnet_usdt</t>
    <phoneticPr fontId="3" type="noConversion"/>
  </si>
  <si>
    <t>unitnet_btc</t>
    <phoneticPr fontId="3" type="noConversion"/>
  </si>
  <si>
    <t>profit_total</t>
    <phoneticPr fontId="3" type="noConversion"/>
  </si>
  <si>
    <t>amount_outofaccount</t>
    <phoneticPr fontId="3" type="noConversion"/>
  </si>
  <si>
    <t>amount_account</t>
    <phoneticPr fontId="3" type="noConversion"/>
  </si>
  <si>
    <t>btc_usdt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</si>
</sst>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_);[Red]\(0.0000\)"/>
    <numFmt numFmtId="178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2"/>
      <name val="Microsoft YaHei UI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 applyProtection="1">
      <alignment horizontal="center" vertical="center" wrapText="1"/>
    </xf>
    <xf numFmtId="10" fontId="4" fillId="0" borderId="1" xfId="0" applyNumberFormat="1" applyFont="1" applyFill="1" applyBorder="1" applyAlignment="1" applyProtection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</xf>
    <xf numFmtId="178" fontId="1" fillId="2" borderId="1" xfId="0" applyNumberFormat="1" applyFont="1" applyFill="1" applyBorder="1" applyAlignment="1" applyProtection="1">
      <alignment horizontal="center" vertical="center" wrapText="1"/>
    </xf>
    <xf numFmtId="177" fontId="5" fillId="3" borderId="1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 wrapText="1"/>
    </xf>
    <xf numFmtId="10" fontId="5" fillId="0" borderId="1" xfId="0" applyNumberFormat="1" applyFont="1" applyFill="1" applyBorder="1" applyAlignment="1" applyProtection="1">
      <alignment horizontal="center" vertical="center" wrapText="1"/>
    </xf>
    <xf numFmtId="177" fontId="6" fillId="0" borderId="1" xfId="0" applyNumberFormat="1" applyFont="1" applyFill="1" applyBorder="1" applyAlignment="1" applyProtection="1">
      <alignment horizontal="center" vertical="center" wrapText="1"/>
    </xf>
    <xf numFmtId="178" fontId="6" fillId="4" borderId="1" xfId="0" applyNumberFormat="1" applyFont="1" applyFill="1" applyBorder="1" applyAlignment="1" applyProtection="1">
      <alignment horizontal="center" vertical="center" wrapText="1"/>
    </xf>
    <xf numFmtId="178" fontId="6" fillId="0" borderId="1" xfId="0" applyNumberFormat="1" applyFont="1" applyFill="1" applyBorder="1" applyAlignment="1" applyProtection="1">
      <alignment horizontal="center" vertical="center" wrapText="1"/>
    </xf>
    <xf numFmtId="14" fontId="6" fillId="2" borderId="1" xfId="0" applyNumberFormat="1" applyFont="1" applyFill="1" applyBorder="1" applyAlignment="1" applyProtection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</xf>
    <xf numFmtId="14" fontId="7" fillId="2" borderId="1" xfId="0" applyNumberFormat="1" applyFont="1" applyFill="1" applyBorder="1" applyAlignment="1" applyProtection="1">
      <alignment horizontal="center" vertical="center" wrapText="1"/>
    </xf>
    <xf numFmtId="177" fontId="6" fillId="5" borderId="1" xfId="0" applyNumberFormat="1" applyFont="1" applyFill="1" applyBorder="1" applyAlignment="1" applyProtection="1">
      <alignment horizontal="center" vertical="center" wrapText="1"/>
    </xf>
    <xf numFmtId="177" fontId="6" fillId="2" borderId="1" xfId="0" applyNumberFormat="1" applyFont="1" applyFill="1" applyBorder="1" applyAlignment="1" applyProtection="1">
      <alignment horizontal="center" vertical="center" wrapText="1"/>
    </xf>
    <xf numFmtId="176" fontId="6" fillId="0" borderId="0" xfId="0" applyNumberFormat="1" applyFont="1" applyFill="1" applyBorder="1" applyAlignment="1" applyProtection="1">
      <alignment horizontal="center" vertical="center" wrapText="1"/>
    </xf>
    <xf numFmtId="177" fontId="6" fillId="0" borderId="0" xfId="0" applyNumberFormat="1" applyFont="1" applyFill="1" applyBorder="1" applyAlignment="1" applyProtection="1">
      <alignment horizontal="center" vertical="center" wrapText="1"/>
    </xf>
    <xf numFmtId="176" fontId="6" fillId="2" borderId="1" xfId="0" applyNumberFormat="1" applyFont="1" applyFill="1" applyBorder="1" applyAlignment="1" applyProtection="1">
      <alignment horizontal="center" vertical="center" wrapText="1"/>
    </xf>
    <xf numFmtId="10" fontId="6" fillId="2" borderId="1" xfId="0" applyNumberFormat="1" applyFont="1" applyFill="1" applyBorder="1" applyAlignment="1" applyProtection="1">
      <alignment horizontal="center" vertical="center" wrapText="1"/>
    </xf>
    <xf numFmtId="178" fontId="6" fillId="2" borderId="1" xfId="0" applyNumberFormat="1" applyFont="1" applyFill="1" applyBorder="1" applyAlignment="1" applyProtection="1">
      <alignment horizontal="center" vertical="center" wrapText="1"/>
    </xf>
    <xf numFmtId="176" fontId="6" fillId="6" borderId="1" xfId="0" applyNumberFormat="1" applyFont="1" applyFill="1" applyBorder="1" applyAlignment="1" applyProtection="1">
      <alignment horizontal="center" vertical="center" wrapText="1"/>
    </xf>
    <xf numFmtId="10" fontId="6" fillId="6" borderId="1" xfId="0" applyNumberFormat="1" applyFont="1" applyFill="1" applyBorder="1" applyAlignment="1" applyProtection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</xf>
    <xf numFmtId="177" fontId="1" fillId="2" borderId="1" xfId="0" applyNumberFormat="1" applyFont="1" applyFill="1" applyBorder="1" applyAlignment="1" applyProtection="1">
      <alignment horizontal="center" vertical="center" wrapText="1"/>
    </xf>
    <xf numFmtId="177" fontId="1" fillId="4" borderId="1" xfId="0" applyNumberFormat="1" applyFont="1" applyFill="1" applyBorder="1" applyAlignment="1" applyProtection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</xf>
    <xf numFmtId="177" fontId="6" fillId="4" borderId="1" xfId="0" applyNumberFormat="1" applyFont="1" applyFill="1" applyBorder="1" applyAlignment="1" applyProtection="1">
      <alignment horizontal="center" vertical="center" wrapText="1"/>
    </xf>
    <xf numFmtId="177" fontId="6" fillId="7" borderId="1" xfId="0" applyNumberFormat="1" applyFont="1" applyFill="1" applyBorder="1" applyAlignment="1" applyProtection="1">
      <alignment horizontal="center" vertical="center" wrapText="1"/>
    </xf>
    <xf numFmtId="176" fontId="6" fillId="5" borderId="1" xfId="0" applyNumberFormat="1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0" fontId="7" fillId="0" borderId="1" xfId="0" applyNumberFormat="1" applyFont="1" applyFill="1" applyBorder="1" applyAlignment="1" applyProtection="1">
      <alignment horizontal="center" vertical="center" wrapText="1"/>
    </xf>
    <xf numFmtId="178" fontId="7" fillId="0" borderId="1" xfId="0" applyNumberFormat="1" applyFont="1" applyFill="1" applyBorder="1" applyAlignment="1" applyProtection="1">
      <alignment horizontal="center" vertical="center" wrapText="1"/>
    </xf>
    <xf numFmtId="177" fontId="7" fillId="0" borderId="1" xfId="0" applyNumberFormat="1" applyFont="1" applyFill="1" applyBorder="1" applyAlignment="1" applyProtection="1">
      <alignment horizontal="center" vertical="center" wrapText="1"/>
    </xf>
    <xf numFmtId="177" fontId="7" fillId="4" borderId="1" xfId="0" applyNumberFormat="1" applyFont="1" applyFill="1" applyBorder="1" applyAlignment="1" applyProtection="1">
      <alignment horizontal="center" vertical="center" wrapText="1"/>
    </xf>
    <xf numFmtId="177" fontId="7" fillId="7" borderId="1" xfId="0" applyNumberFormat="1" applyFont="1" applyFill="1" applyBorder="1" applyAlignment="1" applyProtection="1">
      <alignment horizontal="center" vertical="center" wrapText="1"/>
    </xf>
    <xf numFmtId="177" fontId="7" fillId="3" borderId="1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14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3D87-1143-436D-B9DE-3322665816AF}">
  <dimension ref="A1:O157"/>
  <sheetViews>
    <sheetView tabSelected="1" topLeftCell="D1" workbookViewId="0">
      <selection activeCell="O2" sqref="O2"/>
    </sheetView>
  </sheetViews>
  <sheetFormatPr defaultRowHeight="14.25" x14ac:dyDescent="0.2"/>
  <cols>
    <col min="2" max="2" width="15.875" customWidth="1"/>
    <col min="3" max="3" width="13.875" customWidth="1"/>
    <col min="4" max="4" width="21.5" customWidth="1"/>
    <col min="5" max="6" width="25.625" customWidth="1"/>
    <col min="7" max="7" width="21.75" customWidth="1"/>
    <col min="8" max="8" width="11.625" customWidth="1"/>
    <col min="9" max="9" width="16.75" customWidth="1"/>
    <col min="10" max="10" width="14.125" customWidth="1"/>
    <col min="11" max="11" width="11" customWidth="1"/>
    <col min="12" max="12" width="18.5" customWidth="1"/>
    <col min="13" max="13" width="19" customWidth="1"/>
    <col min="14" max="14" width="25.625" customWidth="1"/>
  </cols>
  <sheetData>
    <row r="1" spans="1:15" ht="17.25" x14ac:dyDescent="0.2">
      <c r="A1" s="1" t="s">
        <v>16</v>
      </c>
      <c r="B1" s="2" t="s">
        <v>25</v>
      </c>
      <c r="C1" s="2" t="s">
        <v>26</v>
      </c>
      <c r="D1" s="3" t="s">
        <v>17</v>
      </c>
      <c r="E1" s="3" t="s">
        <v>27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23</v>
      </c>
      <c r="K1" s="5" t="s">
        <v>22</v>
      </c>
      <c r="L1" s="5" t="s">
        <v>24</v>
      </c>
      <c r="M1" s="6" t="s">
        <v>29</v>
      </c>
      <c r="N1" s="6" t="s">
        <v>28</v>
      </c>
      <c r="O1" s="7" t="s">
        <v>30</v>
      </c>
    </row>
    <row r="2" spans="1:15" ht="17.25" x14ac:dyDescent="0.2">
      <c r="A2" s="13">
        <v>43212</v>
      </c>
      <c r="B2" s="8"/>
      <c r="C2" s="8"/>
      <c r="D2" s="9"/>
      <c r="E2" s="9"/>
      <c r="F2" s="5"/>
      <c r="G2" s="10"/>
      <c r="H2" s="5"/>
      <c r="I2" s="5"/>
      <c r="J2" s="10">
        <v>100000</v>
      </c>
      <c r="K2" s="10">
        <v>100000</v>
      </c>
      <c r="L2" s="5"/>
      <c r="M2" s="11"/>
      <c r="N2" s="12"/>
      <c r="O2" s="7"/>
    </row>
    <row r="3" spans="1:15" x14ac:dyDescent="0.2">
      <c r="A3" s="13">
        <v>43213</v>
      </c>
      <c r="B3" s="14">
        <f ca="1">K3/H3</f>
        <v>0.99994520547945209</v>
      </c>
      <c r="C3" s="14">
        <f>O3/$O$4</f>
        <v>0.95215502172768485</v>
      </c>
      <c r="D3" s="15">
        <f ca="1">B3-B3</f>
        <v>0</v>
      </c>
      <c r="E3" s="15">
        <f ca="1">B3-$B$4</f>
        <v>0</v>
      </c>
      <c r="F3" s="10">
        <f>SUM($G3:G$4)</f>
        <v>100000</v>
      </c>
      <c r="G3" s="10">
        <v>100000</v>
      </c>
      <c r="H3" s="10">
        <f>SUM($I3:I$4)</f>
        <v>100000</v>
      </c>
      <c r="I3" s="10">
        <v>100000</v>
      </c>
      <c r="J3" s="10">
        <v>100000</v>
      </c>
      <c r="K3" s="10">
        <f ca="1">J3-SUM($L3:L$4)</f>
        <v>99994.520547945212</v>
      </c>
      <c r="L3" s="10">
        <f>K2*2%/365</f>
        <v>5.4794520547945202</v>
      </c>
      <c r="M3" s="11"/>
      <c r="N3" s="12"/>
      <c r="O3" s="16">
        <v>8909.777</v>
      </c>
    </row>
    <row r="4" spans="1:15" x14ac:dyDescent="0.2">
      <c r="A4" s="17">
        <v>43214</v>
      </c>
      <c r="B4" s="14">
        <f t="shared" ref="B4:B67" ca="1" si="0">K4/H4</f>
        <v>1.0742665702300935</v>
      </c>
      <c r="C4" s="14">
        <f t="shared" ref="C4:C67" si="1">O4/$O$4</f>
        <v>1</v>
      </c>
      <c r="D4" s="15">
        <f ca="1">(B4-B3)/B3</f>
        <v>7.4325437377347051E-2</v>
      </c>
      <c r="E4" s="15">
        <f ca="1">B4-$B$4</f>
        <v>7.4321364750641439E-2</v>
      </c>
      <c r="F4" s="10">
        <f>SUM($G$4:G4)</f>
        <v>0</v>
      </c>
      <c r="G4" s="10">
        <v>0</v>
      </c>
      <c r="H4" s="10">
        <f>SUM($I$4:I4)</f>
        <v>0</v>
      </c>
      <c r="I4" s="10">
        <v>0</v>
      </c>
      <c r="J4" s="10">
        <v>107437.61562687501</v>
      </c>
      <c r="K4" s="10">
        <f ca="1">J4-SUM($L$4:L4)</f>
        <v>107426.65702300936</v>
      </c>
      <c r="L4" s="10">
        <f t="shared" ref="L4:L67" ca="1" si="2">K3*2%/365</f>
        <v>5.4791518108463135</v>
      </c>
      <c r="M4" s="11"/>
      <c r="N4" s="12"/>
      <c r="O4" s="16">
        <v>9357.4856999999993</v>
      </c>
    </row>
    <row r="5" spans="1:15" x14ac:dyDescent="0.2">
      <c r="A5" s="17">
        <v>43215</v>
      </c>
      <c r="B5" s="14">
        <f t="shared" ca="1" si="0"/>
        <v>1.0505844403621871</v>
      </c>
      <c r="C5" s="14">
        <f t="shared" si="1"/>
        <v>0.95775834314125641</v>
      </c>
      <c r="D5" s="15">
        <f ca="1">(B5-B4)/B4</f>
        <v>-2.2044928627755787E-2</v>
      </c>
      <c r="E5" s="15">
        <f ca="1">B5-$B$4</f>
        <v>5.0639234882735029E-2</v>
      </c>
      <c r="F5" s="10">
        <f>SUM($G$4:G5)</f>
        <v>0</v>
      </c>
      <c r="G5" s="10">
        <v>0</v>
      </c>
      <c r="H5" s="10">
        <f>SUM($I$4:I5)</f>
        <v>0</v>
      </c>
      <c r="I5" s="10">
        <v>0</v>
      </c>
      <c r="J5" s="10">
        <v>105075.28903225</v>
      </c>
      <c r="K5" s="10">
        <f ca="1">J5-SUM($L$4:L5)</f>
        <v>105058.44403621872</v>
      </c>
      <c r="L5" s="10">
        <f t="shared" ca="1" si="2"/>
        <v>5.8863921656443496</v>
      </c>
      <c r="M5" s="11"/>
      <c r="N5" s="12"/>
      <c r="O5" s="16">
        <v>8962.2099999999991</v>
      </c>
    </row>
    <row r="6" spans="1:15" x14ac:dyDescent="0.2">
      <c r="A6" s="17">
        <v>43216</v>
      </c>
      <c r="B6" s="14">
        <f t="shared" ca="1" si="0"/>
        <v>1.0586787843925325</v>
      </c>
      <c r="C6" s="14">
        <f t="shared" si="1"/>
        <v>0.94051794276319345</v>
      </c>
      <c r="D6" s="15">
        <f ca="1">(B6-B5)/B5</f>
        <v>7.7046106142166521E-3</v>
      </c>
      <c r="E6" s="15">
        <f ca="1">B6-$B$4</f>
        <v>5.8733578913080398E-2</v>
      </c>
      <c r="F6" s="10">
        <f>SUM($G$4:G6)</f>
        <v>0</v>
      </c>
      <c r="G6" s="10">
        <v>0</v>
      </c>
      <c r="H6" s="10">
        <f>SUM($I$4:I6)</f>
        <v>0</v>
      </c>
      <c r="I6" s="10">
        <v>0</v>
      </c>
      <c r="J6" s="10">
        <v>105890.480062355</v>
      </c>
      <c r="K6" s="10">
        <f ca="1">J6-SUM($L$4:L6)</f>
        <v>105867.87843925324</v>
      </c>
      <c r="L6" s="10">
        <f t="shared" ca="1" si="2"/>
        <v>5.7566270704777383</v>
      </c>
      <c r="M6" s="11"/>
      <c r="N6" s="12"/>
      <c r="O6" s="16">
        <v>8800.8832000000002</v>
      </c>
    </row>
    <row r="7" spans="1:15" x14ac:dyDescent="0.2">
      <c r="A7" s="17">
        <v>43217</v>
      </c>
      <c r="B7" s="14">
        <f t="shared" ca="1" si="0"/>
        <v>1.0600044478522774</v>
      </c>
      <c r="C7" s="14">
        <f t="shared" si="1"/>
        <v>0.98708182904303032</v>
      </c>
      <c r="D7" s="15">
        <f ca="1">(B7-B6)/B6</f>
        <v>1.2521866682211867E-3</v>
      </c>
      <c r="E7" s="15">
        <f ca="1">B7-$B$4</f>
        <v>6.0059242372825339E-2</v>
      </c>
      <c r="F7" s="10">
        <f>SUM($G$4:G7)</f>
        <v>0</v>
      </c>
      <c r="G7" s="10">
        <v>0</v>
      </c>
      <c r="H7" s="10">
        <f>SUM($I$4:I7)</f>
        <v>0</v>
      </c>
      <c r="I7" s="10">
        <v>0</v>
      </c>
      <c r="J7" s="10">
        <v>106028.84738797</v>
      </c>
      <c r="K7" s="10">
        <f ca="1">J7-SUM($L$4:L7)</f>
        <v>106000.44478522774</v>
      </c>
      <c r="L7" s="10">
        <f t="shared" ca="1" si="2"/>
        <v>5.8009796405070269</v>
      </c>
      <c r="M7" s="11"/>
      <c r="N7" s="12"/>
      <c r="O7" s="16">
        <v>9236.6041000000005</v>
      </c>
    </row>
    <row r="8" spans="1:15" x14ac:dyDescent="0.2">
      <c r="A8" s="17">
        <v>43218</v>
      </c>
      <c r="B8" s="14">
        <f t="shared" ca="1" si="0"/>
        <v>1.0704648266915484</v>
      </c>
      <c r="C8" s="14">
        <f t="shared" si="1"/>
        <v>0.99022326050682619</v>
      </c>
      <c r="D8" s="15">
        <f ca="1">(B8-B7)/B7</f>
        <v>9.8682405158442704E-3</v>
      </c>
      <c r="E8" s="15">
        <f ca="1">B8-$B$4</f>
        <v>7.0519621212096317E-2</v>
      </c>
      <c r="F8" s="10">
        <f>SUM($G$4:G8)</f>
        <v>0</v>
      </c>
      <c r="G8" s="10">
        <v>0</v>
      </c>
      <c r="H8" s="10">
        <f>SUM($I$4:I8)</f>
        <v>0</v>
      </c>
      <c r="I8" s="10">
        <v>0</v>
      </c>
      <c r="J8" s="10">
        <v>107080.693515447</v>
      </c>
      <c r="K8" s="10">
        <f ca="1">J8-SUM($L$4:L8)</f>
        <v>107046.48266915485</v>
      </c>
      <c r="L8" s="10">
        <f t="shared" ca="1" si="2"/>
        <v>5.8082435498754919</v>
      </c>
      <c r="M8" s="11"/>
      <c r="N8" s="12"/>
      <c r="O8" s="16">
        <v>9266</v>
      </c>
    </row>
    <row r="9" spans="1:15" x14ac:dyDescent="0.2">
      <c r="A9" s="17">
        <v>43219</v>
      </c>
      <c r="B9" s="14">
        <f t="shared" ca="1" si="0"/>
        <v>1.0743836893113965</v>
      </c>
      <c r="C9" s="14">
        <f t="shared" si="1"/>
        <v>0.98562811589442245</v>
      </c>
      <c r="D9" s="15">
        <f ca="1">(B9-B8)/B8</f>
        <v>3.6608980716909575E-3</v>
      </c>
      <c r="E9" s="15">
        <f ca="1">B9-$B$4</f>
        <v>7.4438483831944402E-2</v>
      </c>
      <c r="F9" s="10">
        <f>SUM($G$4:G9)</f>
        <v>0</v>
      </c>
      <c r="G9" s="10">
        <v>0</v>
      </c>
      <c r="H9" s="10">
        <f>SUM($I$4:I9)</f>
        <v>0</v>
      </c>
      <c r="I9" s="10">
        <v>0</v>
      </c>
      <c r="J9" s="10">
        <v>107478.445338126</v>
      </c>
      <c r="K9" s="10">
        <f ca="1">J9-SUM($L$4:L9)</f>
        <v>107438.36893113964</v>
      </c>
      <c r="L9" s="10">
        <f t="shared" ca="1" si="2"/>
        <v>5.8655606942002656</v>
      </c>
      <c r="M9" s="11"/>
      <c r="N9" s="12"/>
      <c r="O9" s="16">
        <v>9223.0010000000002</v>
      </c>
    </row>
    <row r="10" spans="1:15" x14ac:dyDescent="0.2">
      <c r="A10" s="17">
        <v>43220</v>
      </c>
      <c r="B10" s="14">
        <f t="shared" ca="1" si="0"/>
        <v>1.0725686194693962</v>
      </c>
      <c r="C10" s="14">
        <f t="shared" si="1"/>
        <v>0.98580687117694443</v>
      </c>
      <c r="D10" s="15">
        <f ca="1">(B10-B9)/B9</f>
        <v>-1.689405619293826E-3</v>
      </c>
      <c r="E10" s="15">
        <f ca="1">B10-$B$4</f>
        <v>7.2623413989944097E-2</v>
      </c>
      <c r="F10" s="10">
        <f>SUM($G$4:G10)</f>
        <v>0</v>
      </c>
      <c r="G10" s="10">
        <v>0</v>
      </c>
      <c r="H10" s="10">
        <f>SUM($I$4:I10)</f>
        <v>0</v>
      </c>
      <c r="I10" s="10">
        <v>0</v>
      </c>
      <c r="J10" s="10">
        <v>107302.82538784</v>
      </c>
      <c r="K10" s="10">
        <f ca="1">J10-SUM($L$4:L10)</f>
        <v>107256.86194693962</v>
      </c>
      <c r="L10" s="10">
        <f t="shared" ca="1" si="2"/>
        <v>5.8870339140350492</v>
      </c>
      <c r="M10" s="11"/>
      <c r="N10" s="12"/>
      <c r="O10" s="16">
        <v>9224.6736999999994</v>
      </c>
    </row>
    <row r="11" spans="1:15" x14ac:dyDescent="0.2">
      <c r="A11" s="17">
        <v>43221</v>
      </c>
      <c r="B11" s="14">
        <f t="shared" ca="1" si="0"/>
        <v>1.0573303533535674</v>
      </c>
      <c r="C11" s="14">
        <f t="shared" si="1"/>
        <v>0.96602051980693915</v>
      </c>
      <c r="D11" s="15">
        <f ca="1">(B11-B10)/B10</f>
        <v>-1.4207264541607808E-2</v>
      </c>
      <c r="E11" s="15">
        <f ca="1">B11-$B$4</f>
        <v>5.7385147874115305E-2</v>
      </c>
      <c r="F11" s="10">
        <f>SUM($G$4:G11)</f>
        <v>0</v>
      </c>
      <c r="G11" s="10">
        <v>0</v>
      </c>
      <c r="H11" s="10">
        <f>SUM($I$4:I11)</f>
        <v>0</v>
      </c>
      <c r="I11" s="10">
        <v>0</v>
      </c>
      <c r="J11" s="10">
        <v>105784.87586458299</v>
      </c>
      <c r="K11" s="10">
        <f ca="1">J11-SUM($L$4:L11)</f>
        <v>105733.03533535675</v>
      </c>
      <c r="L11" s="10">
        <f t="shared" ca="1" si="2"/>
        <v>5.8770883258597051</v>
      </c>
      <c r="M11" s="11"/>
      <c r="N11" s="12"/>
      <c r="O11" s="16">
        <v>9039.5231999999996</v>
      </c>
    </row>
    <row r="12" spans="1:15" x14ac:dyDescent="0.2">
      <c r="A12" s="17">
        <v>43222</v>
      </c>
      <c r="B12" s="14">
        <f t="shared" ca="1" si="0"/>
        <v>1.0600224454477247</v>
      </c>
      <c r="C12" s="14">
        <f t="shared" si="1"/>
        <v>0.97565736060916464</v>
      </c>
      <c r="D12" s="15">
        <f ca="1">(B12-B11)/B11</f>
        <v>2.5461220191198863E-3</v>
      </c>
      <c r="E12" s="15">
        <f ca="1">B12-$B$4</f>
        <v>6.0077239968272633E-2</v>
      </c>
      <c r="F12" s="10">
        <f>SUM($G$4:G12)</f>
        <v>0</v>
      </c>
      <c r="G12" s="10">
        <v>0</v>
      </c>
      <c r="H12" s="10">
        <f>SUM($I$4:I12)</f>
        <v>0</v>
      </c>
      <c r="I12" s="10">
        <v>0</v>
      </c>
      <c r="J12" s="10">
        <v>106059.878664976</v>
      </c>
      <c r="K12" s="10">
        <f ca="1">J12-SUM($L$4:L12)</f>
        <v>106002.24454477247</v>
      </c>
      <c r="L12" s="10">
        <f t="shared" ca="1" si="2"/>
        <v>5.7935909772798215</v>
      </c>
      <c r="M12" s="11"/>
      <c r="N12" s="12"/>
      <c r="O12" s="16">
        <v>9129.6998000000003</v>
      </c>
    </row>
    <row r="13" spans="1:15" x14ac:dyDescent="0.2">
      <c r="A13" s="17">
        <v>43223</v>
      </c>
      <c r="B13" s="14">
        <f t="shared" ca="1" si="0"/>
        <v>1.0541393404301764</v>
      </c>
      <c r="C13" s="14">
        <f t="shared" si="1"/>
        <v>0.98365432714473733</v>
      </c>
      <c r="D13" s="15">
        <f ca="1">(B13-B12)/B12</f>
        <v>-5.5499815525730982E-3</v>
      </c>
      <c r="E13" s="15">
        <f ca="1">B13-$B$4</f>
        <v>5.4194134950724338E-2</v>
      </c>
      <c r="F13" s="10">
        <f>SUM($G$4:G13)</f>
        <v>0</v>
      </c>
      <c r="G13" s="10">
        <v>0</v>
      </c>
      <c r="H13" s="10">
        <f>SUM($I$4:I13)</f>
        <v>0</v>
      </c>
      <c r="I13" s="10">
        <v>0</v>
      </c>
      <c r="J13" s="10">
        <v>105477.37650538801</v>
      </c>
      <c r="K13" s="10">
        <f ca="1">J13-SUM($L$4:L13)</f>
        <v>105413.93404301765</v>
      </c>
      <c r="L13" s="10">
        <f t="shared" ca="1" si="2"/>
        <v>5.808342166836848</v>
      </c>
      <c r="M13" s="11"/>
      <c r="N13" s="12"/>
      <c r="O13" s="16">
        <v>9204.5313000000006</v>
      </c>
    </row>
    <row r="14" spans="1:15" x14ac:dyDescent="0.2">
      <c r="A14" s="17">
        <v>43224</v>
      </c>
      <c r="B14" s="14">
        <f t="shared" ca="1" si="0"/>
        <v>1.0676295179587469</v>
      </c>
      <c r="C14" s="14">
        <f t="shared" si="1"/>
        <v>1.042480887788052</v>
      </c>
      <c r="D14" s="15">
        <f ca="1">(B14-B13)/B13</f>
        <v>1.2797338085366778E-2</v>
      </c>
      <c r="E14" s="15">
        <f ca="1">B14-$B$4</f>
        <v>6.768431247929485E-2</v>
      </c>
      <c r="F14" s="10">
        <f>SUM($G$4:G14)</f>
        <v>0</v>
      </c>
      <c r="G14" s="10">
        <v>0</v>
      </c>
      <c r="H14" s="10">
        <f>SUM($I$4:I14)</f>
        <v>0</v>
      </c>
      <c r="I14" s="10">
        <v>0</v>
      </c>
      <c r="J14" s="10">
        <v>106832.17036422</v>
      </c>
      <c r="K14" s="10">
        <f ca="1">J14-SUM($L$4:L14)</f>
        <v>106762.95179587469</v>
      </c>
      <c r="L14" s="10">
        <f t="shared" ca="1" si="2"/>
        <v>5.7761059749598722</v>
      </c>
      <c r="M14" s="11"/>
      <c r="N14" s="12"/>
      <c r="O14" s="16">
        <v>9755</v>
      </c>
    </row>
    <row r="15" spans="1:15" x14ac:dyDescent="0.2">
      <c r="A15" s="17">
        <v>43225</v>
      </c>
      <c r="B15" s="14">
        <f t="shared" ca="1" si="0"/>
        <v>1.0553493150689874</v>
      </c>
      <c r="C15" s="14">
        <f t="shared" si="1"/>
        <v>1.054035604884761</v>
      </c>
      <c r="D15" s="15">
        <f ca="1">(B15-B14)/B14</f>
        <v>-1.1502307385841697E-2</v>
      </c>
      <c r="E15" s="15">
        <f ca="1">B15-$B$4</f>
        <v>5.5404109589535344E-2</v>
      </c>
      <c r="F15" s="10">
        <f>SUM($G$4:G15)</f>
        <v>0</v>
      </c>
      <c r="G15" s="10">
        <v>0</v>
      </c>
      <c r="H15" s="10">
        <f>SUM($I$4:I15)</f>
        <v>0</v>
      </c>
      <c r="I15" s="10">
        <v>0</v>
      </c>
      <c r="J15" s="10">
        <v>105610.0001</v>
      </c>
      <c r="K15" s="10">
        <f ca="1">J15-SUM($L$4:L15)</f>
        <v>105534.93150689875</v>
      </c>
      <c r="L15" s="10">
        <f t="shared" ca="1" si="2"/>
        <v>5.8500247559383389</v>
      </c>
      <c r="M15" s="11"/>
      <c r="N15" s="12"/>
      <c r="O15" s="16">
        <v>9863.1231000000007</v>
      </c>
    </row>
    <row r="16" spans="1:15" x14ac:dyDescent="0.2">
      <c r="A16" s="17">
        <v>43226</v>
      </c>
      <c r="B16" s="14">
        <f t="shared" ca="1" si="0"/>
        <v>1.0657914877092576</v>
      </c>
      <c r="C16" s="14">
        <f t="shared" si="1"/>
        <v>1.0280417740846777</v>
      </c>
      <c r="D16" s="15">
        <f ca="1">(B16-B15)/B15</f>
        <v>9.8945178541074291E-3</v>
      </c>
      <c r="E16" s="15">
        <f ca="1">B16-$B$4</f>
        <v>6.5846282229805486E-2</v>
      </c>
      <c r="F16" s="10">
        <f>SUM($G$4:G16)</f>
        <v>0</v>
      </c>
      <c r="G16" s="10">
        <v>0</v>
      </c>
      <c r="H16" s="10">
        <f>SUM($I$4:I16)</f>
        <v>0</v>
      </c>
      <c r="I16" s="10">
        <v>0</v>
      </c>
      <c r="J16" s="10">
        <v>106660.0001</v>
      </c>
      <c r="K16" s="10">
        <f ca="1">J16-SUM($L$4:L16)</f>
        <v>106579.14877092576</v>
      </c>
      <c r="L16" s="10">
        <f t="shared" ca="1" si="2"/>
        <v>5.7827359729807544</v>
      </c>
      <c r="M16" s="11"/>
      <c r="N16" s="12"/>
      <c r="O16" s="16">
        <v>9619.8862000000008</v>
      </c>
    </row>
    <row r="17" spans="1:15" x14ac:dyDescent="0.2">
      <c r="A17" s="17">
        <v>43227</v>
      </c>
      <c r="B17" s="14">
        <f t="shared" ca="1" si="0"/>
        <v>1.0247606871756845</v>
      </c>
      <c r="C17" s="14">
        <f t="shared" si="1"/>
        <v>0.99850570971217201</v>
      </c>
      <c r="D17" s="15">
        <f ca="1">(B17-B16)/B16</f>
        <v>-3.8497962318841582E-2</v>
      </c>
      <c r="E17" s="15">
        <f ca="1">B17-$B$4</f>
        <v>2.4815481696232378E-2</v>
      </c>
      <c r="F17" s="10">
        <f>SUM($G$4:G17)</f>
        <v>0</v>
      </c>
      <c r="G17" s="10">
        <v>0</v>
      </c>
      <c r="H17" s="10">
        <f>SUM($I$4:I17)</f>
        <v>0</v>
      </c>
      <c r="I17" s="10">
        <v>0</v>
      </c>
      <c r="J17" s="10">
        <v>102562.76</v>
      </c>
      <c r="K17" s="10">
        <f ca="1">J17-SUM($L$4:L17)</f>
        <v>102476.06871756844</v>
      </c>
      <c r="L17" s="10">
        <f t="shared" ca="1" si="2"/>
        <v>5.8399533573110007</v>
      </c>
      <c r="M17" s="11"/>
      <c r="N17" s="12"/>
      <c r="O17" s="16">
        <v>9343.5028999999995</v>
      </c>
    </row>
    <row r="18" spans="1:15" x14ac:dyDescent="0.2">
      <c r="A18" s="17">
        <v>43228</v>
      </c>
      <c r="B18" s="14">
        <f t="shared" ca="1" si="0"/>
        <v>1.0248850359051545</v>
      </c>
      <c r="C18" s="14">
        <f t="shared" si="1"/>
        <v>0.99452459756363842</v>
      </c>
      <c r="D18" s="15">
        <f ca="1">(B18-B17)/B17</f>
        <v>1.2134416457045691E-4</v>
      </c>
      <c r="E18" s="15">
        <f ca="1">B18-$B$4</f>
        <v>2.4939830425702358E-2</v>
      </c>
      <c r="F18" s="10">
        <f>SUM($G$4:G18)</f>
        <v>0</v>
      </c>
      <c r="G18" s="10">
        <v>0</v>
      </c>
      <c r="H18" s="10">
        <f>SUM($I$4:I18)</f>
        <v>0</v>
      </c>
      <c r="I18" s="10">
        <v>0</v>
      </c>
      <c r="J18" s="10">
        <v>102580.81</v>
      </c>
      <c r="K18" s="10">
        <f ca="1">J18-SUM($L$4:L18)</f>
        <v>102488.50359051544</v>
      </c>
      <c r="L18" s="10">
        <f t="shared" ca="1" si="2"/>
        <v>5.6151270530174493</v>
      </c>
      <c r="M18" s="11"/>
      <c r="N18" s="12"/>
      <c r="O18" s="16">
        <v>9306.2497000000003</v>
      </c>
    </row>
    <row r="19" spans="1:15" x14ac:dyDescent="0.2">
      <c r="A19" s="17">
        <v>43229</v>
      </c>
      <c r="B19" s="14">
        <f t="shared" ca="1" si="0"/>
        <v>1.0242234778209951</v>
      </c>
      <c r="C19" s="14">
        <f t="shared" si="1"/>
        <v>0.97242895065284474</v>
      </c>
      <c r="D19" s="15">
        <f ca="1">(B19-B18)/B18</f>
        <v>-6.4549491990102095E-4</v>
      </c>
      <c r="E19" s="15">
        <f ca="1">B19-$B$4</f>
        <v>2.4278272341543006E-2</v>
      </c>
      <c r="F19" s="10">
        <f>SUM($G$4:G19)</f>
        <v>0</v>
      </c>
      <c r="G19" s="10">
        <v>0</v>
      </c>
      <c r="H19" s="10">
        <f>SUM($I$4:I19)</f>
        <v>0</v>
      </c>
      <c r="I19" s="10">
        <v>0</v>
      </c>
      <c r="J19" s="10">
        <v>102520.27</v>
      </c>
      <c r="K19" s="10">
        <f ca="1">J19-SUM($L$4:L19)</f>
        <v>102422.34778209952</v>
      </c>
      <c r="L19" s="10">
        <f t="shared" ca="1" si="2"/>
        <v>5.6158084159186545</v>
      </c>
      <c r="M19" s="11"/>
      <c r="N19" s="12"/>
      <c r="O19" s="16">
        <v>9099.49</v>
      </c>
    </row>
    <row r="20" spans="1:15" x14ac:dyDescent="0.2">
      <c r="A20" s="17">
        <v>43230</v>
      </c>
      <c r="B20" s="14">
        <f t="shared" ca="1" si="0"/>
        <v>1.0327440559865941</v>
      </c>
      <c r="C20" s="14">
        <f t="shared" si="1"/>
        <v>0.99758579379928958</v>
      </c>
      <c r="D20" s="15">
        <f ca="1">(B20-B19)/B19</f>
        <v>8.3190615623519107E-3</v>
      </c>
      <c r="E20" s="15">
        <f ca="1">B20-$B$4</f>
        <v>3.2798850507142041E-2</v>
      </c>
      <c r="F20" s="10">
        <f>SUM($G$4:G20)</f>
        <v>0</v>
      </c>
      <c r="G20" s="10">
        <v>0</v>
      </c>
      <c r="H20" s="10">
        <f>SUM($I$4:I20)</f>
        <v>0</v>
      </c>
      <c r="I20" s="10">
        <v>0</v>
      </c>
      <c r="J20" s="10">
        <v>103377.94</v>
      </c>
      <c r="K20" s="10">
        <f ca="1">J20-SUM($L$4:L20)</f>
        <v>103274.4055986594</v>
      </c>
      <c r="L20" s="10">
        <f t="shared" ca="1" si="2"/>
        <v>5.6121834401150421</v>
      </c>
      <c r="M20" s="11"/>
      <c r="N20" s="12"/>
      <c r="O20" s="16">
        <v>9334.8948</v>
      </c>
    </row>
    <row r="21" spans="1:15" x14ac:dyDescent="0.2">
      <c r="A21" s="17">
        <v>43231</v>
      </c>
      <c r="B21" s="14">
        <f t="shared" ca="1" si="0"/>
        <v>1.0491739672711975</v>
      </c>
      <c r="C21" s="14">
        <f t="shared" si="1"/>
        <v>0.92825550350560526</v>
      </c>
      <c r="D21" s="15">
        <f ca="1">(B21-B20)/B20</f>
        <v>1.5908986538690505E-2</v>
      </c>
      <c r="E21" s="15">
        <f ca="1">B21-$B$4</f>
        <v>4.9228761791745401E-2</v>
      </c>
      <c r="F21" s="10">
        <f>SUM($G$4:G21)</f>
        <v>0</v>
      </c>
      <c r="G21" s="10">
        <v>0</v>
      </c>
      <c r="H21" s="10">
        <f>SUM($I$4:I21)</f>
        <v>0</v>
      </c>
      <c r="I21" s="10">
        <v>0</v>
      </c>
      <c r="J21" s="10">
        <v>105026.59</v>
      </c>
      <c r="K21" s="10">
        <f ca="1">J21-SUM($L$4:L21)</f>
        <v>104917.39672711975</v>
      </c>
      <c r="L21" s="10">
        <f t="shared" ca="1" si="2"/>
        <v>5.6588715396525702</v>
      </c>
      <c r="M21" s="11"/>
      <c r="N21" s="12"/>
      <c r="O21" s="16">
        <v>8686.1376</v>
      </c>
    </row>
    <row r="22" spans="1:15" x14ac:dyDescent="0.2">
      <c r="A22" s="17">
        <v>43232</v>
      </c>
      <c r="B22" s="14">
        <f t="shared" ca="1" si="0"/>
        <v>1.0609100782866894</v>
      </c>
      <c r="C22" s="14">
        <f t="shared" si="1"/>
        <v>0.87996209280875537</v>
      </c>
      <c r="D22" s="15">
        <f ca="1">(B22-B21)/B21</f>
        <v>1.1186048626441234E-2</v>
      </c>
      <c r="E22" s="15">
        <f ca="1">B22-$B$4</f>
        <v>6.096487280723728E-2</v>
      </c>
      <c r="F22" s="10">
        <f>SUM($G$4:G22)</f>
        <v>0</v>
      </c>
      <c r="G22" s="10">
        <v>0</v>
      </c>
      <c r="H22" s="10">
        <f>SUM($I$4:I22)</f>
        <v>0</v>
      </c>
      <c r="I22" s="10">
        <v>0</v>
      </c>
      <c r="J22" s="10">
        <v>106205.95</v>
      </c>
      <c r="K22" s="10">
        <f ca="1">J22-SUM($L$4:L22)</f>
        <v>106091.00782866894</v>
      </c>
      <c r="L22" s="10">
        <f t="shared" ca="1" si="2"/>
        <v>5.7488984508010814</v>
      </c>
      <c r="M22" s="11"/>
      <c r="N22" s="12"/>
      <c r="O22" s="16">
        <v>8234.2327000000005</v>
      </c>
    </row>
    <row r="23" spans="1:15" x14ac:dyDescent="0.2">
      <c r="A23" s="17">
        <v>43233</v>
      </c>
      <c r="B23" s="14">
        <f t="shared" ca="1" si="0"/>
        <v>1.0882167462276051</v>
      </c>
      <c r="C23" s="14">
        <f t="shared" si="1"/>
        <v>0.89899749459408751</v>
      </c>
      <c r="D23" s="15">
        <f ca="1">(B23-B22)/B22</f>
        <v>2.5738908979933989E-2</v>
      </c>
      <c r="E23" s="15">
        <f ca="1">B23-$B$4</f>
        <v>8.8271540748153021E-2</v>
      </c>
      <c r="F23" s="10">
        <f>SUM($G$4:G23)</f>
        <v>0</v>
      </c>
      <c r="G23" s="10">
        <v>0</v>
      </c>
      <c r="H23" s="10">
        <f>SUM($I$4:I23)</f>
        <v>0</v>
      </c>
      <c r="I23" s="10">
        <v>0</v>
      </c>
      <c r="J23" s="10">
        <v>108942.43</v>
      </c>
      <c r="K23" s="10">
        <f ca="1">J23-SUM($L$4:L23)</f>
        <v>108821.67462276052</v>
      </c>
      <c r="L23" s="10">
        <f t="shared" ca="1" si="2"/>
        <v>5.8132059084202163</v>
      </c>
      <c r="M23" s="11"/>
      <c r="N23" s="12"/>
      <c r="O23" s="16">
        <v>8412.3562000000002</v>
      </c>
    </row>
    <row r="24" spans="1:15" x14ac:dyDescent="0.2">
      <c r="A24" s="17">
        <v>43234</v>
      </c>
      <c r="B24" s="14">
        <f t="shared" ca="1" si="0"/>
        <v>1.0927205179127435</v>
      </c>
      <c r="C24" s="14">
        <f t="shared" si="1"/>
        <v>0.89924315887546602</v>
      </c>
      <c r="D24" s="15">
        <f ca="1">(B24-B23)/B23</f>
        <v>4.1386715475120956E-3</v>
      </c>
      <c r="E24" s="15">
        <f ca="1">B24-$B$4</f>
        <v>9.2775312433291401E-2</v>
      </c>
      <c r="F24" s="10">
        <f>SUM($G$4:G24)</f>
        <v>0</v>
      </c>
      <c r="G24" s="10">
        <v>0</v>
      </c>
      <c r="H24" s="10">
        <f>SUM($I$4:I24)</f>
        <v>0</v>
      </c>
      <c r="I24" s="10">
        <v>0</v>
      </c>
      <c r="J24" s="10">
        <v>109398.77</v>
      </c>
      <c r="K24" s="10">
        <f ca="1">J24-SUM($L$4:L24)</f>
        <v>109272.05179127435</v>
      </c>
      <c r="L24" s="10">
        <f t="shared" ca="1" si="2"/>
        <v>5.9628314861786587</v>
      </c>
      <c r="M24" s="11"/>
      <c r="N24" s="12"/>
      <c r="O24" s="16">
        <v>8414.6550000000007</v>
      </c>
    </row>
    <row r="25" spans="1:15" x14ac:dyDescent="0.2">
      <c r="A25" s="17">
        <v>43235</v>
      </c>
      <c r="B25" s="14">
        <f t="shared" ca="1" si="0"/>
        <v>1.0964591428158714</v>
      </c>
      <c r="C25" s="14">
        <f t="shared" si="1"/>
        <v>0.93777922631503463</v>
      </c>
      <c r="D25" s="15">
        <f ca="1">(B25-B24)/B24</f>
        <v>3.4213916933391636E-3</v>
      </c>
      <c r="E25" s="15">
        <f ca="1">B25-$B$4</f>
        <v>9.6513937336419331E-2</v>
      </c>
      <c r="F25" s="10">
        <f>SUM($G$4:G25)</f>
        <v>0</v>
      </c>
      <c r="G25" s="10">
        <v>0</v>
      </c>
      <c r="H25" s="10">
        <f>SUM($I$4:I25)</f>
        <v>0</v>
      </c>
      <c r="I25" s="10">
        <v>0</v>
      </c>
      <c r="J25" s="10">
        <v>109778.62</v>
      </c>
      <c r="K25" s="10">
        <f ca="1">J25-SUM($L$4:L25)</f>
        <v>109645.91428158715</v>
      </c>
      <c r="L25" s="10">
        <f t="shared" ca="1" si="2"/>
        <v>5.9875096871931159</v>
      </c>
      <c r="M25" s="11"/>
      <c r="N25" s="12"/>
      <c r="O25" s="16">
        <v>8775.2556999999997</v>
      </c>
    </row>
    <row r="26" spans="1:15" x14ac:dyDescent="0.2">
      <c r="A26" s="17">
        <v>43236</v>
      </c>
      <c r="B26" s="14">
        <f t="shared" ca="1" si="0"/>
        <v>1.0892925628628405</v>
      </c>
      <c r="C26" s="14">
        <f t="shared" si="1"/>
        <v>0.87801363137535982</v>
      </c>
      <c r="D26" s="15">
        <f ca="1">(B26-B25)/B25</f>
        <v>-6.5361121752572438E-3</v>
      </c>
      <c r="E26" s="15">
        <f ca="1">B26-$B$4</f>
        <v>8.9347357383388393E-2</v>
      </c>
      <c r="F26" s="10">
        <f>SUM($G$4:G26)</f>
        <v>0</v>
      </c>
      <c r="G26" s="10">
        <v>0</v>
      </c>
      <c r="H26" s="10">
        <f>SUM($I$4:I26)</f>
        <v>0</v>
      </c>
      <c r="I26" s="10">
        <v>0</v>
      </c>
      <c r="J26" s="10">
        <v>109067.97</v>
      </c>
      <c r="K26" s="10">
        <f ca="1">J26-SUM($L$4:L26)</f>
        <v>108929.25628628406</v>
      </c>
      <c r="L26" s="10">
        <f t="shared" ca="1" si="2"/>
        <v>6.0079953031006657</v>
      </c>
      <c r="M26" s="11"/>
      <c r="N26" s="12"/>
      <c r="O26" s="16">
        <v>8216</v>
      </c>
    </row>
    <row r="27" spans="1:15" x14ac:dyDescent="0.2">
      <c r="A27" s="17">
        <v>43237</v>
      </c>
      <c r="B27" s="14">
        <f t="shared" ca="1" si="0"/>
        <v>1.0910506755991221</v>
      </c>
      <c r="C27" s="14">
        <f t="shared" si="1"/>
        <v>0.8861739430710539</v>
      </c>
      <c r="D27" s="15">
        <f ca="1">(B27-B26)/B26</f>
        <v>1.6139949874081207E-3</v>
      </c>
      <c r="E27" s="15">
        <f ca="1">B27-$B$4</f>
        <v>9.1105470119669962E-2</v>
      </c>
      <c r="F27" s="10">
        <f>SUM($G$4:G27)</f>
        <v>0</v>
      </c>
      <c r="G27" s="10">
        <v>0</v>
      </c>
      <c r="H27" s="10">
        <f>SUM($I$4:I27)</f>
        <v>0</v>
      </c>
      <c r="I27" s="10">
        <v>0</v>
      </c>
      <c r="J27" s="10">
        <v>109249.75</v>
      </c>
      <c r="K27" s="10">
        <f ca="1">J27-SUM($L$4:L27)</f>
        <v>109105.0675599122</v>
      </c>
      <c r="L27" s="10">
        <f t="shared" ca="1" si="2"/>
        <v>5.968726371851182</v>
      </c>
      <c r="M27" s="11"/>
      <c r="N27" s="12"/>
      <c r="O27" s="16">
        <v>8292.36</v>
      </c>
    </row>
    <row r="28" spans="1:15" x14ac:dyDescent="0.2">
      <c r="A28" s="17">
        <v>43238</v>
      </c>
      <c r="B28" s="14">
        <f t="shared" ca="1" si="0"/>
        <v>1.0879813920004591</v>
      </c>
      <c r="C28" s="14">
        <f t="shared" si="1"/>
        <v>0.86818191985054283</v>
      </c>
      <c r="D28" s="15">
        <f ca="1">(B28-B27)/B27</f>
        <v>-2.8131448587184727E-3</v>
      </c>
      <c r="E28" s="15">
        <f ca="1">B28-$B$4</f>
        <v>8.8036186521006976E-2</v>
      </c>
      <c r="F28" s="10">
        <f>SUM($G$4:G28)</f>
        <v>0</v>
      </c>
      <c r="G28" s="10">
        <v>0</v>
      </c>
      <c r="H28" s="10">
        <f>SUM($I$4:I28)</f>
        <v>0</v>
      </c>
      <c r="I28" s="10">
        <v>0</v>
      </c>
      <c r="J28" s="10">
        <v>108948.8</v>
      </c>
      <c r="K28" s="10">
        <f ca="1">J28-SUM($L$4:L28)</f>
        <v>108798.13920004592</v>
      </c>
      <c r="L28" s="10">
        <f t="shared" ca="1" si="2"/>
        <v>5.9783598662965591</v>
      </c>
      <c r="M28" s="11"/>
      <c r="N28" s="12"/>
      <c r="O28" s="16">
        <v>8123.9998999999998</v>
      </c>
    </row>
    <row r="29" spans="1:15" x14ac:dyDescent="0.2">
      <c r="A29" s="17">
        <v>43239</v>
      </c>
      <c r="B29" s="14" t="e">
        <f t="shared" si="0"/>
        <v>#DIV/0!</v>
      </c>
      <c r="C29" s="14">
        <f t="shared" si="1"/>
        <v>0.8764990792345001</v>
      </c>
      <c r="D29" s="15">
        <f ca="1">(B29-B28)/B28</f>
        <v>1.2434813602587387E-3</v>
      </c>
      <c r="E29" s="15">
        <f ca="1">B29-$B$4</f>
        <v>8.9389071102267903E-2</v>
      </c>
      <c r="F29" s="10">
        <f>SUM($G$4:G29)</f>
        <v>0</v>
      </c>
      <c r="G29" s="10">
        <v>0</v>
      </c>
      <c r="H29" s="10">
        <f>SUM($I$4:I29)</f>
        <v>0</v>
      </c>
      <c r="I29" s="10">
        <v>0</v>
      </c>
      <c r="J29" s="10">
        <v>109090.05</v>
      </c>
      <c r="K29" s="10">
        <v>108933.427658172</v>
      </c>
      <c r="L29" s="10">
        <f t="shared" ca="1" si="2"/>
        <v>5.9615418739751194</v>
      </c>
      <c r="M29" s="11"/>
      <c r="N29" s="12"/>
      <c r="O29" s="16">
        <v>8201.8276000000005</v>
      </c>
    </row>
    <row r="30" spans="1:15" x14ac:dyDescent="0.2">
      <c r="A30" s="17">
        <v>43240</v>
      </c>
      <c r="B30" s="14">
        <f t="shared" ca="1" si="0"/>
        <v>1.0921671870323175</v>
      </c>
      <c r="C30" s="14">
        <f t="shared" si="1"/>
        <v>0.89671929715051568</v>
      </c>
      <c r="D30" s="15">
        <f ca="1">(B30-B29)/B29</f>
        <v>2.6005887370835938E-3</v>
      </c>
      <c r="E30" s="15">
        <f ca="1">B30-$B$4</f>
        <v>9.2221981552865429E-2</v>
      </c>
      <c r="F30" s="10">
        <f>SUM($G$4:G30)</f>
        <v>0</v>
      </c>
      <c r="G30" s="10">
        <v>0</v>
      </c>
      <c r="H30" s="10">
        <f>SUM($I$4:I30)</f>
        <v>0</v>
      </c>
      <c r="I30" s="10">
        <v>0</v>
      </c>
      <c r="J30" s="10">
        <v>109379.31</v>
      </c>
      <c r="K30" s="10">
        <f ca="1">J30-SUM($L$4:L30)</f>
        <v>109216.71870323176</v>
      </c>
      <c r="L30" s="10">
        <f t="shared" si="2"/>
        <v>5.9689549401738091</v>
      </c>
      <c r="M30" s="11"/>
      <c r="N30" s="12"/>
      <c r="O30" s="16">
        <v>8391.0380000000005</v>
      </c>
    </row>
    <row r="31" spans="1:15" x14ac:dyDescent="0.2">
      <c r="A31" s="17">
        <v>43241</v>
      </c>
      <c r="B31" s="14">
        <f t="shared" ca="1" si="0"/>
        <v>1.0930212422549459</v>
      </c>
      <c r="C31" s="14">
        <f t="shared" si="1"/>
        <v>0.90735389528834665</v>
      </c>
      <c r="D31" s="15">
        <f ca="1">(B31-B30)/B30</f>
        <v>7.8198212944764897E-4</v>
      </c>
      <c r="E31" s="15">
        <f ca="1">B31-$B$4</f>
        <v>9.3076036775493809E-2</v>
      </c>
      <c r="F31" s="10">
        <f>SUM($G$4:G31)</f>
        <v>0</v>
      </c>
      <c r="G31" s="10">
        <v>0</v>
      </c>
      <c r="H31" s="10">
        <f>SUM($I$4:I31)</f>
        <v>0</v>
      </c>
      <c r="I31" s="10">
        <v>0</v>
      </c>
      <c r="J31" s="10">
        <v>109470.7</v>
      </c>
      <c r="K31" s="10">
        <f ca="1">J31-SUM($L$4:L31)</f>
        <v>109302.1242254946</v>
      </c>
      <c r="L31" s="10">
        <f t="shared" ca="1" si="2"/>
        <v>5.9844777371633837</v>
      </c>
      <c r="M31" s="11"/>
      <c r="N31" s="12"/>
      <c r="O31" s="16">
        <v>8490.5511000000006</v>
      </c>
    </row>
    <row r="32" spans="1:15" x14ac:dyDescent="0.2">
      <c r="A32" s="17">
        <v>43242</v>
      </c>
      <c r="B32" s="14">
        <f t="shared" ca="1" si="0"/>
        <v>1.0883412506800278</v>
      </c>
      <c r="C32" s="14">
        <f t="shared" si="1"/>
        <v>0.88082067814434395</v>
      </c>
      <c r="D32" s="15">
        <f ca="1">(B32-B31)/B31</f>
        <v>-4.281702307324828E-3</v>
      </c>
      <c r="E32" s="15">
        <f ca="1">B32-$B$4</f>
        <v>8.8396045200575757E-2</v>
      </c>
      <c r="F32" s="10">
        <f>SUM($G$4:G32)</f>
        <v>0</v>
      </c>
      <c r="G32" s="10">
        <v>0</v>
      </c>
      <c r="H32" s="10">
        <f>SUM($I$4:I32)</f>
        <v>0</v>
      </c>
      <c r="I32" s="10">
        <v>0</v>
      </c>
      <c r="J32" s="10">
        <v>109008.69</v>
      </c>
      <c r="K32" s="10">
        <f ca="1">J32-SUM($L$4:L32)</f>
        <v>108834.12506800279</v>
      </c>
      <c r="L32" s="10">
        <f t="shared" ca="1" si="2"/>
        <v>5.9891574918079229</v>
      </c>
      <c r="M32" s="11"/>
      <c r="N32" s="12"/>
      <c r="O32" s="16">
        <v>8242.2669000000005</v>
      </c>
    </row>
    <row r="33" spans="1:15" x14ac:dyDescent="0.2">
      <c r="A33" s="18">
        <v>43242</v>
      </c>
      <c r="B33" s="14">
        <f t="shared" ca="1" si="0"/>
        <v>1.0883412506800278</v>
      </c>
      <c r="C33" s="14">
        <f t="shared" si="1"/>
        <v>0.88082067814434395</v>
      </c>
      <c r="D33" s="15">
        <f ca="1">(B33-B32)/B32</f>
        <v>0</v>
      </c>
      <c r="E33" s="15">
        <f ca="1">B33-$B$4</f>
        <v>8.8396045200575757E-2</v>
      </c>
      <c r="F33" s="10">
        <f>SUM($G$4:G33)</f>
        <v>499284</v>
      </c>
      <c r="G33" s="10">
        <f>60*8321.4</f>
        <v>499284</v>
      </c>
      <c r="H33" s="10">
        <f ca="1">SUM($I$4:I33)</f>
        <v>558756.84642848233</v>
      </c>
      <c r="I33" s="10">
        <f ca="1">G33/B32</f>
        <v>458756.84642848239</v>
      </c>
      <c r="J33" s="10">
        <f>J32+G33</f>
        <v>608292.68999999994</v>
      </c>
      <c r="K33" s="10">
        <f ca="1">J33-SUM($L$4:L33)</f>
        <v>608118.12506800273</v>
      </c>
      <c r="L33" s="10">
        <v>0</v>
      </c>
      <c r="M33" s="11"/>
      <c r="N33" s="12"/>
      <c r="O33" s="16">
        <v>8242.2669000000005</v>
      </c>
    </row>
    <row r="34" spans="1:15" x14ac:dyDescent="0.2">
      <c r="A34" s="17">
        <v>43243</v>
      </c>
      <c r="B34" s="14">
        <f t="shared" ca="1" si="0"/>
        <v>1.0683334214917901</v>
      </c>
      <c r="C34" s="14">
        <f t="shared" si="1"/>
        <v>0.8400252324190034</v>
      </c>
      <c r="D34" s="15">
        <f ca="1">(B34-B33)/B33</f>
        <v>-1.8383782821551835E-2</v>
      </c>
      <c r="E34" s="15">
        <f ca="1">B34-$B$4</f>
        <v>6.8388216012338021E-2</v>
      </c>
      <c r="F34" s="10">
        <f>SUM($G$4:G34)</f>
        <v>499284</v>
      </c>
      <c r="G34" s="10">
        <v>0</v>
      </c>
      <c r="H34" s="10">
        <f ca="1">SUM($I$4:I34)</f>
        <v>558756.84642848233</v>
      </c>
      <c r="I34" s="10">
        <v>0</v>
      </c>
      <c r="J34" s="10">
        <v>597146.5</v>
      </c>
      <c r="K34" s="10">
        <f ca="1">J34-SUM($L$4:L34)</f>
        <v>596938.61352690321</v>
      </c>
      <c r="L34" s="10">
        <f t="shared" ca="1" si="2"/>
        <v>33.321541099616589</v>
      </c>
      <c r="M34" s="11"/>
      <c r="N34" s="12"/>
      <c r="O34" s="16">
        <v>7860.5240999999996</v>
      </c>
    </row>
    <row r="35" spans="1:15" x14ac:dyDescent="0.2">
      <c r="A35" s="17">
        <v>43244</v>
      </c>
      <c r="B35" s="14">
        <f t="shared" ca="1" si="0"/>
        <v>1.0726871239124844</v>
      </c>
      <c r="C35" s="14">
        <f t="shared" si="1"/>
        <v>0.78679816737523844</v>
      </c>
      <c r="D35" s="15">
        <f ca="1">(B35-B34)/B34</f>
        <v>4.0752281386226248E-3</v>
      </c>
      <c r="E35" s="15">
        <f ca="1">B35-$B$4</f>
        <v>7.2741918433032349E-2</v>
      </c>
      <c r="F35" s="10">
        <f>SUM($G$4:G35)</f>
        <v>499284</v>
      </c>
      <c r="G35" s="10">
        <v>0</v>
      </c>
      <c r="H35" s="10">
        <f ca="1">SUM($I$4:I35)</f>
        <v>558756.84642848233</v>
      </c>
      <c r="I35" s="10">
        <v>0</v>
      </c>
      <c r="J35" s="10">
        <v>599611.87</v>
      </c>
      <c r="K35" s="10">
        <f ca="1">J35-SUM($L$4:L35)</f>
        <v>599371.27456177841</v>
      </c>
      <c r="L35" s="10">
        <f t="shared" ca="1" si="2"/>
        <v>32.708965124761818</v>
      </c>
      <c r="M35" s="11"/>
      <c r="N35" s="12"/>
      <c r="O35" s="16">
        <v>7362.4525999999996</v>
      </c>
    </row>
    <row r="36" spans="1:15" x14ac:dyDescent="0.2">
      <c r="A36" s="18">
        <v>43244</v>
      </c>
      <c r="B36" s="14">
        <f t="shared" ca="1" si="0"/>
        <v>1.0726871239124844</v>
      </c>
      <c r="C36" s="14">
        <f t="shared" si="1"/>
        <v>0.78679816737523844</v>
      </c>
      <c r="D36" s="15">
        <f ca="1">(B36-B35)/B35</f>
        <v>0</v>
      </c>
      <c r="E36" s="15">
        <f ca="1">B36-$B$4</f>
        <v>7.2741918433032349E-2</v>
      </c>
      <c r="F36" s="10">
        <f>SUM($G$4:G36)</f>
        <v>594311.43999999994</v>
      </c>
      <c r="G36" s="10">
        <v>95027.44</v>
      </c>
      <c r="H36" s="10">
        <f ca="1">SUM($I$4:I36)</f>
        <v>647345.06370231323</v>
      </c>
      <c r="I36" s="10">
        <f ca="1">G36/B35</f>
        <v>88588.21727383096</v>
      </c>
      <c r="J36" s="10">
        <f>J35+G36</f>
        <v>694639.31</v>
      </c>
      <c r="K36" s="10">
        <f ca="1">J36-SUM($L$4:L36)</f>
        <v>694398.71456177847</v>
      </c>
      <c r="L36" s="10">
        <v>0</v>
      </c>
      <c r="M36" s="11"/>
      <c r="N36" s="12"/>
      <c r="O36" s="16">
        <v>7362.4525999999996</v>
      </c>
    </row>
    <row r="37" spans="1:15" x14ac:dyDescent="0.2">
      <c r="A37" s="17">
        <v>43245</v>
      </c>
      <c r="B37" s="14">
        <f t="shared" ca="1" si="0"/>
        <v>1.0752189741532088</v>
      </c>
      <c r="C37" s="14">
        <f t="shared" si="1"/>
        <v>0.78805293819471189</v>
      </c>
      <c r="D37" s="15">
        <f ca="1">(B37-B36)/B36</f>
        <v>2.3602877151072182E-3</v>
      </c>
      <c r="E37" s="15">
        <f ca="1">B37-$B$4</f>
        <v>7.527376867375668E-2</v>
      </c>
      <c r="F37" s="10">
        <f>SUM($G$4:G37)</f>
        <v>594311.43999999994</v>
      </c>
      <c r="G37" s="10">
        <v>0</v>
      </c>
      <c r="H37" s="10">
        <f ca="1">SUM($I$4:I37)</f>
        <v>647345.06370231323</v>
      </c>
      <c r="I37" s="10">
        <v>0</v>
      </c>
      <c r="J37" s="10">
        <v>696316.34</v>
      </c>
      <c r="K37" s="10">
        <f ca="1">J37-SUM($L$4:L37)</f>
        <v>696037.69531714485</v>
      </c>
      <c r="L37" s="10">
        <f t="shared" ca="1" si="2"/>
        <v>38.049244633522108</v>
      </c>
      <c r="M37" s="11"/>
      <c r="N37" s="12"/>
      <c r="O37" s="16">
        <v>7374.1940999999997</v>
      </c>
    </row>
    <row r="38" spans="1:15" x14ac:dyDescent="0.2">
      <c r="A38" s="17">
        <v>43246</v>
      </c>
      <c r="B38" s="14">
        <f t="shared" ca="1" si="0"/>
        <v>1.0746082966738175</v>
      </c>
      <c r="C38" s="14">
        <f t="shared" si="1"/>
        <v>0.80555621901725172</v>
      </c>
      <c r="D38" s="15">
        <f ca="1">(B38-B37)/B37</f>
        <v>-5.6795638290534566E-4</v>
      </c>
      <c r="E38" s="15">
        <f ca="1">B38-$B$4</f>
        <v>7.4663091194365427E-2</v>
      </c>
      <c r="F38" s="10">
        <f>SUM($G$4:G38)</f>
        <v>594311.43999999994</v>
      </c>
      <c r="G38" s="10">
        <v>0</v>
      </c>
      <c r="H38" s="10">
        <f ca="1">SUM($I$4:I38)</f>
        <v>647345.06370231323</v>
      </c>
      <c r="I38" s="10">
        <v>0</v>
      </c>
      <c r="J38" s="10">
        <v>695959.16</v>
      </c>
      <c r="K38" s="10">
        <f ca="1">J38-SUM($L$4:L38)</f>
        <v>695642.37626534677</v>
      </c>
      <c r="L38" s="10">
        <f t="shared" ca="1" si="2"/>
        <v>38.139051798199716</v>
      </c>
      <c r="M38" s="11"/>
      <c r="N38" s="12"/>
      <c r="O38" s="16">
        <v>7537.9808000000003</v>
      </c>
    </row>
    <row r="39" spans="1:15" x14ac:dyDescent="0.2">
      <c r="A39" s="17">
        <v>43247</v>
      </c>
      <c r="B39" s="14">
        <f t="shared" ca="1" si="0"/>
        <v>1.0726487121158921</v>
      </c>
      <c r="C39" s="14">
        <f t="shared" si="1"/>
        <v>0.78181434998078603</v>
      </c>
      <c r="D39" s="15">
        <f ca="1">(B39-B38)/B38</f>
        <v>-1.8235338066817915E-3</v>
      </c>
      <c r="E39" s="15">
        <f ca="1">B39-$B$4</f>
        <v>7.2703506636439985E-2</v>
      </c>
      <c r="F39" s="10">
        <f>SUM($G$4:G39)</f>
        <v>594311.43999999994</v>
      </c>
      <c r="G39" s="10">
        <v>0</v>
      </c>
      <c r="H39" s="10">
        <f ca="1">SUM($I$4:I39)</f>
        <v>647345.06370231323</v>
      </c>
      <c r="I39" s="10">
        <v>0</v>
      </c>
      <c r="J39" s="10">
        <v>694728.75</v>
      </c>
      <c r="K39" s="10">
        <f ca="1">J39-SUM($L$4:L39)</f>
        <v>694373.84887486638</v>
      </c>
      <c r="L39" s="10">
        <f t="shared" ca="1" si="2"/>
        <v>38.117390480292975</v>
      </c>
      <c r="M39" s="11"/>
      <c r="N39" s="12"/>
      <c r="O39" s="16">
        <v>7315.8166000000001</v>
      </c>
    </row>
    <row r="40" spans="1:15" x14ac:dyDescent="0.2">
      <c r="A40" s="17">
        <v>43248</v>
      </c>
      <c r="B40" s="14">
        <f t="shared" ca="1" si="0"/>
        <v>1.0686817275413236</v>
      </c>
      <c r="C40" s="14">
        <f t="shared" si="1"/>
        <v>0.77231638195290009</v>
      </c>
      <c r="D40" s="15">
        <f ca="1">(B40-B39)/B39</f>
        <v>-3.6983073113873747E-3</v>
      </c>
      <c r="E40" s="15">
        <f ca="1">B40-$B$4</f>
        <v>6.873652206187153E-2</v>
      </c>
      <c r="F40" s="10">
        <f>SUM($G$4:G40)</f>
        <v>594311.43999999994</v>
      </c>
      <c r="G40" s="10">
        <v>0</v>
      </c>
      <c r="H40" s="10">
        <f ca="1">SUM($I$4:I40)</f>
        <v>647345.06370231323</v>
      </c>
      <c r="I40" s="10">
        <v>0</v>
      </c>
      <c r="J40" s="10">
        <v>692198.79</v>
      </c>
      <c r="K40" s="10">
        <f ca="1">J40-SUM($L$4:L40)</f>
        <v>691805.84099273628</v>
      </c>
      <c r="L40" s="10">
        <f t="shared" ca="1" si="2"/>
        <v>38.047882130129665</v>
      </c>
      <c r="M40" s="11"/>
      <c r="N40" s="12"/>
      <c r="O40" s="16">
        <v>7226.9395000000004</v>
      </c>
    </row>
    <row r="41" spans="1:15" x14ac:dyDescent="0.2">
      <c r="A41" s="17">
        <v>43249</v>
      </c>
      <c r="B41" s="14">
        <f t="shared" ca="1" si="0"/>
        <v>1.0712622721755509</v>
      </c>
      <c r="C41" s="14">
        <f t="shared" si="1"/>
        <v>0.76220868817357645</v>
      </c>
      <c r="D41" s="15">
        <f ca="1">(B41-B40)/B40</f>
        <v>2.4146989395657237E-3</v>
      </c>
      <c r="E41" s="15">
        <f ca="1">B41-$B$4</f>
        <v>7.131706669609883E-2</v>
      </c>
      <c r="F41" s="10">
        <f>SUM($G$4:G41)</f>
        <v>594311.43999999994</v>
      </c>
      <c r="G41" s="10">
        <v>0</v>
      </c>
      <c r="H41" s="10">
        <f ca="1">SUM($I$4:I41)</f>
        <v>647345.06370231323</v>
      </c>
      <c r="I41" s="10">
        <v>0</v>
      </c>
      <c r="J41" s="10">
        <v>693907.2</v>
      </c>
      <c r="K41" s="10">
        <f ca="1">J41-SUM($L$4:L41)</f>
        <v>693476.3438233668</v>
      </c>
      <c r="L41" s="10">
        <f t="shared" ca="1" si="2"/>
        <v>37.907169369465002</v>
      </c>
      <c r="M41" s="11"/>
      <c r="N41" s="12"/>
      <c r="O41" s="16">
        <v>7132.3568999999998</v>
      </c>
    </row>
    <row r="42" spans="1:15" x14ac:dyDescent="0.2">
      <c r="A42" s="17">
        <v>43250</v>
      </c>
      <c r="B42" s="14">
        <f t="shared" ca="1" si="0"/>
        <v>1.0670173974435877</v>
      </c>
      <c r="C42" s="14">
        <f t="shared" si="1"/>
        <v>0.79878095886376832</v>
      </c>
      <c r="D42" s="15">
        <f ca="1">(B42-B41)/B41</f>
        <v>-3.9624981129435331E-3</v>
      </c>
      <c r="E42" s="15">
        <f ca="1">B42-$B$4</f>
        <v>6.7072191964135608E-2</v>
      </c>
      <c r="F42" s="10">
        <f>SUM($G$4:G42)</f>
        <v>594311.43999999994</v>
      </c>
      <c r="G42" s="10">
        <v>0</v>
      </c>
      <c r="H42" s="10">
        <f ca="1">SUM($I$4:I42)</f>
        <v>647345.06370231323</v>
      </c>
      <c r="I42" s="10">
        <v>0</v>
      </c>
      <c r="J42" s="10">
        <v>691197.3</v>
      </c>
      <c r="K42" s="10">
        <f ca="1">J42-SUM($L$4:L42)</f>
        <v>690728.44511959574</v>
      </c>
      <c r="L42" s="10">
        <f t="shared" ca="1" si="2"/>
        <v>37.99870377114339</v>
      </c>
      <c r="M42" s="11"/>
      <c r="N42" s="12"/>
      <c r="O42" s="16">
        <v>7474.5814</v>
      </c>
    </row>
    <row r="43" spans="1:15" x14ac:dyDescent="0.2">
      <c r="A43" s="17">
        <v>43251</v>
      </c>
      <c r="B43" s="14">
        <f t="shared" ca="1" si="0"/>
        <v>1.0765448538371643</v>
      </c>
      <c r="C43" s="14">
        <f t="shared" si="1"/>
        <v>0.80596648948125038</v>
      </c>
      <c r="D43" s="15">
        <f ca="1">(B43-B42)/B42</f>
        <v>8.9290544056759465E-3</v>
      </c>
      <c r="E43" s="15">
        <f ca="1">B43-$B$4</f>
        <v>7.6599648357712158E-2</v>
      </c>
      <c r="F43" s="10">
        <f>SUM($G$4:G43)</f>
        <v>594311.43999999994</v>
      </c>
      <c r="G43" s="10">
        <v>0</v>
      </c>
      <c r="H43" s="10">
        <f ca="1">SUM($I$4:I43)</f>
        <v>647345.06370231323</v>
      </c>
      <c r="I43" s="10">
        <v>0</v>
      </c>
      <c r="J43" s="10">
        <v>697402.7</v>
      </c>
      <c r="K43" s="10">
        <f ca="1">J43-SUM($L$4:L43)</f>
        <v>696895.99698561651</v>
      </c>
      <c r="L43" s="10">
        <f t="shared" ca="1" si="2"/>
        <v>37.848133979155932</v>
      </c>
      <c r="M43" s="11"/>
      <c r="N43" s="12"/>
      <c r="O43" s="16">
        <v>7541.8199000000004</v>
      </c>
    </row>
    <row r="44" spans="1:15" x14ac:dyDescent="0.2">
      <c r="A44" s="17">
        <v>43252</v>
      </c>
      <c r="B44" s="14">
        <f t="shared" ca="1" si="0"/>
        <v>1.0897855880276004</v>
      </c>
      <c r="C44" s="14">
        <f t="shared" si="1"/>
        <v>0.8118633833445239</v>
      </c>
      <c r="D44" s="15">
        <f ca="1">(B44-B43)/B43</f>
        <v>1.229928706011808E-2</v>
      </c>
      <c r="E44" s="15">
        <f ca="1">B44-$B$4</f>
        <v>8.9840382548148301E-2</v>
      </c>
      <c r="F44" s="10">
        <f>SUM($G$4:G44)</f>
        <v>594311.43999999994</v>
      </c>
      <c r="G44" s="10">
        <v>0</v>
      </c>
      <c r="H44" s="10">
        <f ca="1">SUM($I$4:I44)</f>
        <v>647345.06370231323</v>
      </c>
      <c r="I44" s="10">
        <v>0</v>
      </c>
      <c r="J44" s="10">
        <v>706012.21</v>
      </c>
      <c r="K44" s="10">
        <f ca="1">J44-SUM($L$4:L44)</f>
        <v>705467.32090358983</v>
      </c>
      <c r="L44" s="10">
        <f t="shared" ca="1" si="2"/>
        <v>38.186082026609121</v>
      </c>
      <c r="M44" s="11"/>
      <c r="N44" s="12"/>
      <c r="O44" s="16">
        <v>7597</v>
      </c>
    </row>
    <row r="45" spans="1:15" x14ac:dyDescent="0.2">
      <c r="A45" s="13">
        <v>43252</v>
      </c>
      <c r="B45" s="14">
        <f t="shared" ca="1" si="0"/>
        <v>1.0897855880276004</v>
      </c>
      <c r="C45" s="14">
        <f t="shared" si="1"/>
        <v>0.8118633833445239</v>
      </c>
      <c r="D45" s="15">
        <f ca="1">(B45-B44)/B44</f>
        <v>0</v>
      </c>
      <c r="E45" s="15">
        <f ca="1">B45-$B$4</f>
        <v>8.9840382548148301E-2</v>
      </c>
      <c r="F45" s="10">
        <f>SUM($G$4:G45)</f>
        <v>635936.35</v>
      </c>
      <c r="G45" s="10">
        <v>41624.910000000003</v>
      </c>
      <c r="H45" s="10">
        <f ca="1">SUM($I$4:I45)</f>
        <v>685540.56789808522</v>
      </c>
      <c r="I45" s="10">
        <f ca="1">G45/B44</f>
        <v>38195.504195771944</v>
      </c>
      <c r="J45" s="10">
        <f>J44+G45</f>
        <v>747637.12</v>
      </c>
      <c r="K45" s="10">
        <f ca="1">J45-SUM($L$4:L45)</f>
        <v>747092.23090358987</v>
      </c>
      <c r="L45" s="10">
        <v>0</v>
      </c>
      <c r="M45" s="11"/>
      <c r="N45" s="12"/>
      <c r="O45" s="16">
        <v>7597</v>
      </c>
    </row>
    <row r="46" spans="1:15" x14ac:dyDescent="0.2">
      <c r="A46" s="17">
        <v>43253</v>
      </c>
      <c r="B46" s="14">
        <f t="shared" ca="1" si="0"/>
        <v>1.0931122524821855</v>
      </c>
      <c r="C46" s="14">
        <f t="shared" si="1"/>
        <v>0.81538997168865568</v>
      </c>
      <c r="D46" s="15">
        <f ca="1">(B46-B45)/B45</f>
        <v>3.0525862069858997E-3</v>
      </c>
      <c r="E46" s="15">
        <f ca="1">B46-$B$4</f>
        <v>9.3167047002733372E-2</v>
      </c>
      <c r="F46" s="10">
        <f>SUM($G$4:G46)</f>
        <v>635936.35</v>
      </c>
      <c r="G46" s="10">
        <v>0</v>
      </c>
      <c r="H46" s="10">
        <f ca="1">SUM($I$4:I46)</f>
        <v>685540.56789808522</v>
      </c>
      <c r="I46" s="10">
        <v>0</v>
      </c>
      <c r="J46" s="10">
        <v>749958.62</v>
      </c>
      <c r="K46" s="10">
        <f ca="1">J46-SUM($L$4:L46)</f>
        <v>749372.79434299248</v>
      </c>
      <c r="L46" s="10">
        <f t="shared" ca="1" si="2"/>
        <v>40.936560597456982</v>
      </c>
      <c r="M46" s="11"/>
      <c r="N46" s="12"/>
      <c r="O46" s="16">
        <v>7630</v>
      </c>
    </row>
    <row r="47" spans="1:15" x14ac:dyDescent="0.2">
      <c r="A47" s="17">
        <v>43254</v>
      </c>
      <c r="B47" s="14">
        <f t="shared" ca="1" si="0"/>
        <v>1.1020672272342191</v>
      </c>
      <c r="C47" s="14">
        <f t="shared" si="1"/>
        <v>0.82949632506518289</v>
      </c>
      <c r="D47" s="15">
        <f ca="1">(B47-B46)/B46</f>
        <v>8.1921822133995351E-3</v>
      </c>
      <c r="E47" s="15">
        <f ca="1">B47-$B$4</f>
        <v>0.10212202175476703</v>
      </c>
      <c r="F47" s="10">
        <f>SUM($G$4:G47)</f>
        <v>635936.35</v>
      </c>
      <c r="G47" s="10">
        <v>0</v>
      </c>
      <c r="H47" s="10">
        <f ca="1">SUM($I$4:I47)</f>
        <v>685540.56789808522</v>
      </c>
      <c r="I47" s="10">
        <v>0</v>
      </c>
      <c r="J47" s="10">
        <v>756138.68</v>
      </c>
      <c r="K47" s="10">
        <f ca="1">J47-SUM($L$4:L47)</f>
        <v>755511.79282001476</v>
      </c>
      <c r="L47" s="10">
        <f t="shared" ca="1" si="2"/>
        <v>41.061522977698218</v>
      </c>
      <c r="M47" s="11"/>
      <c r="N47" s="12"/>
      <c r="O47" s="16">
        <v>7762</v>
      </c>
    </row>
    <row r="48" spans="1:15" x14ac:dyDescent="0.2">
      <c r="A48" s="17">
        <v>43255</v>
      </c>
      <c r="B48" s="14">
        <f t="shared" ca="1" si="0"/>
        <v>1.1003604312235271</v>
      </c>
      <c r="C48" s="14">
        <f t="shared" si="1"/>
        <v>0.81207141999693366</v>
      </c>
      <c r="D48" s="15">
        <f ca="1">(B48-B47)/B47</f>
        <v>-1.5487222272051765E-3</v>
      </c>
      <c r="E48" s="15">
        <f ca="1">B48-$B$4</f>
        <v>0.10041522574407502</v>
      </c>
      <c r="F48" s="10">
        <f>SUM($G$4:G48)</f>
        <v>635936.35</v>
      </c>
      <c r="G48" s="10">
        <v>0</v>
      </c>
      <c r="H48" s="10">
        <f ca="1">SUM($I$4:I48)</f>
        <v>685540.56789808522</v>
      </c>
      <c r="I48" s="10">
        <v>0</v>
      </c>
      <c r="J48" s="10">
        <v>755010</v>
      </c>
      <c r="K48" s="10">
        <f ca="1">J48-SUM($L$4:L48)</f>
        <v>754341.7149135588</v>
      </c>
      <c r="L48" s="10">
        <f t="shared" ca="1" si="2"/>
        <v>41.397906455891217</v>
      </c>
      <c r="M48" s="11"/>
      <c r="N48" s="12"/>
      <c r="O48" s="16">
        <v>7598.9467000000004</v>
      </c>
    </row>
    <row r="49" spans="1:15" x14ac:dyDescent="0.2">
      <c r="A49" s="17">
        <v>43256</v>
      </c>
      <c r="B49" s="14">
        <f t="shared" ca="1" si="0"/>
        <v>1.1087792710087463</v>
      </c>
      <c r="C49" s="14">
        <f t="shared" si="1"/>
        <v>0.79582563508486048</v>
      </c>
      <c r="D49" s="15">
        <f ca="1">(B49-B48)/B48</f>
        <v>7.6509837561661437E-3</v>
      </c>
      <c r="E49" s="15">
        <f ca="1">B49-$B$4</f>
        <v>0.1088340655292942</v>
      </c>
      <c r="F49" s="10">
        <f>SUM($G$4:G49)</f>
        <v>635936.35</v>
      </c>
      <c r="G49" s="10">
        <v>0</v>
      </c>
      <c r="H49" s="10">
        <f ca="1">SUM($I$4:I49)</f>
        <v>685540.56789808522</v>
      </c>
      <c r="I49" s="10">
        <v>0</v>
      </c>
      <c r="J49" s="10">
        <v>760822.79</v>
      </c>
      <c r="K49" s="10">
        <f ca="1">J49-SUM($L$4:L49)</f>
        <v>760113.17112096085</v>
      </c>
      <c r="L49" s="10">
        <f t="shared" ca="1" si="2"/>
        <v>41.333792598003221</v>
      </c>
      <c r="M49" s="11"/>
      <c r="N49" s="12"/>
      <c r="O49" s="16">
        <v>7446.9269999999997</v>
      </c>
    </row>
    <row r="50" spans="1:15" x14ac:dyDescent="0.2">
      <c r="A50" s="17">
        <v>43257</v>
      </c>
      <c r="B50" s="14">
        <f t="shared" ca="1" si="0"/>
        <v>1.1076134902013111</v>
      </c>
      <c r="C50" s="14">
        <f t="shared" si="1"/>
        <v>0.81271829247892946</v>
      </c>
      <c r="D50" s="15">
        <f ca="1">(B50-B49)/B49</f>
        <v>-1.0514092731681659E-3</v>
      </c>
      <c r="E50" s="15">
        <f ca="1">B50-$B$4</f>
        <v>0.10766828472185896</v>
      </c>
      <c r="F50" s="10">
        <f>SUM($G$4:G50)</f>
        <v>635936.35</v>
      </c>
      <c r="G50" s="10">
        <v>0</v>
      </c>
      <c r="H50" s="10">
        <f ca="1">SUM($I$4:I50)</f>
        <v>685540.56789808522</v>
      </c>
      <c r="I50" s="10">
        <v>0</v>
      </c>
      <c r="J50" s="10">
        <v>760065.25</v>
      </c>
      <c r="K50" s="10">
        <f ca="1">J50-SUM($L$4:L50)</f>
        <v>759313.98108418705</v>
      </c>
      <c r="L50" s="10">
        <f t="shared" ca="1" si="2"/>
        <v>41.650036773751282</v>
      </c>
      <c r="M50" s="11"/>
      <c r="N50" s="12"/>
      <c r="O50" s="16">
        <v>7604.9997999999996</v>
      </c>
    </row>
    <row r="51" spans="1:15" x14ac:dyDescent="0.2">
      <c r="A51" s="17">
        <v>43258</v>
      </c>
      <c r="B51" s="14">
        <f t="shared" ca="1" si="0"/>
        <v>1.1089470272628219</v>
      </c>
      <c r="C51" s="14">
        <f t="shared" si="1"/>
        <v>0.82296885583271584</v>
      </c>
      <c r="D51" s="15">
        <f ca="1">(B51-B50)/B50</f>
        <v>1.2039732933087285E-3</v>
      </c>
      <c r="E51" s="15">
        <f ca="1">B51-$B$4</f>
        <v>0.10900182178336981</v>
      </c>
      <c r="F51" s="10">
        <f>SUM($G$4:G51)</f>
        <v>635936.35</v>
      </c>
      <c r="G51" s="10">
        <v>0</v>
      </c>
      <c r="H51" s="10">
        <f ca="1">SUM($I$4:I51)</f>
        <v>685540.56789808522</v>
      </c>
      <c r="I51" s="10">
        <v>0</v>
      </c>
      <c r="J51" s="10">
        <v>761021.05</v>
      </c>
      <c r="K51" s="10">
        <f ca="1">J51-SUM($L$4:L51)</f>
        <v>760228.17483864829</v>
      </c>
      <c r="L51" s="10">
        <f t="shared" ca="1" si="2"/>
        <v>41.606245538859568</v>
      </c>
      <c r="M51" s="11"/>
      <c r="N51" s="12"/>
      <c r="O51" s="16">
        <v>7700.9192999999996</v>
      </c>
    </row>
    <row r="52" spans="1:15" x14ac:dyDescent="0.2">
      <c r="A52" s="17">
        <v>43259</v>
      </c>
      <c r="B52" s="14">
        <f t="shared" ca="1" si="0"/>
        <v>1.1121584253401124</v>
      </c>
      <c r="C52" s="14">
        <f t="shared" si="1"/>
        <v>0.81515379713591229</v>
      </c>
      <c r="D52" s="15">
        <f ca="1">(B52-B51)/B51</f>
        <v>2.8958985400926941E-3</v>
      </c>
      <c r="E52" s="15">
        <f ca="1">B52-$B$4</f>
        <v>0.11221321986066035</v>
      </c>
      <c r="F52" s="10">
        <f>SUM($G$4:G52)</f>
        <v>635936.35</v>
      </c>
      <c r="G52" s="10">
        <v>0</v>
      </c>
      <c r="H52" s="10">
        <f ca="1">SUM($I$4:I52)</f>
        <v>685540.56789808522</v>
      </c>
      <c r="I52" s="10">
        <v>0</v>
      </c>
      <c r="J52" s="10">
        <v>763264.25</v>
      </c>
      <c r="K52" s="10">
        <f ca="1">J52-SUM($L$4:L52)</f>
        <v>762429.71850030089</v>
      </c>
      <c r="L52" s="10">
        <f t="shared" ca="1" si="2"/>
        <v>41.656338347323192</v>
      </c>
      <c r="M52" s="11"/>
      <c r="N52" s="12"/>
      <c r="O52" s="16">
        <v>7627.79</v>
      </c>
    </row>
    <row r="53" spans="1:15" x14ac:dyDescent="0.2">
      <c r="A53" s="17">
        <v>43260</v>
      </c>
      <c r="B53" s="14">
        <f t="shared" ca="1" si="0"/>
        <v>1.1185670658128326</v>
      </c>
      <c r="C53" s="14">
        <f t="shared" si="1"/>
        <v>0.81447649981447479</v>
      </c>
      <c r="D53" s="15">
        <f ca="1">(B53-B52)/B52</f>
        <v>5.7623449381865866E-3</v>
      </c>
      <c r="E53" s="15">
        <f ca="1">B53-$B$4</f>
        <v>0.11862186033338051</v>
      </c>
      <c r="F53" s="10">
        <f>SUM($G$4:G53)</f>
        <v>635936.35</v>
      </c>
      <c r="G53" s="10">
        <v>0</v>
      </c>
      <c r="H53" s="10">
        <f ca="1">SUM($I$4:I53)</f>
        <v>685540.56789808522</v>
      </c>
      <c r="I53" s="10">
        <v>0</v>
      </c>
      <c r="J53" s="10">
        <v>767699.41</v>
      </c>
      <c r="K53" s="10">
        <f ca="1">J53-SUM($L$4:L53)</f>
        <v>766823.1015294242</v>
      </c>
      <c r="L53" s="10">
        <f t="shared" ca="1" si="2"/>
        <v>41.776970876728818</v>
      </c>
      <c r="M53" s="11"/>
      <c r="N53" s="12"/>
      <c r="O53" s="16">
        <v>7621.4521999999997</v>
      </c>
    </row>
    <row r="54" spans="1:15" x14ac:dyDescent="0.2">
      <c r="A54" s="17">
        <v>43261</v>
      </c>
      <c r="B54" s="14">
        <f t="shared" ca="1" si="0"/>
        <v>1.0985642704330674</v>
      </c>
      <c r="C54" s="14">
        <f t="shared" si="1"/>
        <v>0.77011934947439997</v>
      </c>
      <c r="D54" s="15">
        <f ca="1">(B54-B53)/B53</f>
        <v>-1.7882517723896818E-2</v>
      </c>
      <c r="E54" s="15">
        <f ca="1">B54-$B$4</f>
        <v>9.8619064953615276E-2</v>
      </c>
      <c r="F54" s="10">
        <f>SUM($G$4:G54)</f>
        <v>635936.35</v>
      </c>
      <c r="G54" s="10">
        <v>0</v>
      </c>
      <c r="H54" s="10">
        <f ca="1">SUM($I$4:I54)</f>
        <v>685540.56789808522</v>
      </c>
      <c r="I54" s="10">
        <v>0</v>
      </c>
      <c r="J54" s="10">
        <v>754028.7</v>
      </c>
      <c r="K54" s="10">
        <f ca="1">J54-SUM($L$4:L54)</f>
        <v>753110.37382523075</v>
      </c>
      <c r="L54" s="10">
        <f t="shared" ca="1" si="2"/>
        <v>42.017704193393108</v>
      </c>
      <c r="M54" s="11"/>
      <c r="N54" s="12"/>
      <c r="O54" s="16">
        <v>7206.3807999999999</v>
      </c>
    </row>
    <row r="55" spans="1:15" x14ac:dyDescent="0.2">
      <c r="A55" s="17">
        <v>43262</v>
      </c>
      <c r="B55" s="14">
        <f t="shared" ca="1" si="0"/>
        <v>1.0840452954986284</v>
      </c>
      <c r="C55" s="14">
        <f t="shared" si="1"/>
        <v>0.72614196995246283</v>
      </c>
      <c r="D55" s="15">
        <f ca="1">(B55-B54)/B54</f>
        <v>-1.3216318175645229E-2</v>
      </c>
      <c r="E55" s="15">
        <f ca="1">B55-$B$4</f>
        <v>8.4100090019176288E-2</v>
      </c>
      <c r="F55" s="10">
        <f>SUM($G$4:G55)</f>
        <v>635936.35</v>
      </c>
      <c r="G55" s="10">
        <v>0</v>
      </c>
      <c r="H55" s="10">
        <f ca="1">SUM($I$4:I55)</f>
        <v>685540.56789808522</v>
      </c>
      <c r="I55" s="10">
        <v>0</v>
      </c>
      <c r="J55" s="10">
        <v>744116.62</v>
      </c>
      <c r="K55" s="10">
        <f ca="1">J55-SUM($L$4:L55)</f>
        <v>743157.02750337729</v>
      </c>
      <c r="L55" s="10">
        <f t="shared" ca="1" si="2"/>
        <v>41.266321853437297</v>
      </c>
      <c r="M55" s="11"/>
      <c r="N55" s="12"/>
      <c r="O55" s="16">
        <v>6794.8630999999996</v>
      </c>
    </row>
    <row r="56" spans="1:15" x14ac:dyDescent="0.2">
      <c r="A56" s="17">
        <v>43263</v>
      </c>
      <c r="B56" s="14">
        <f t="shared" ca="1" si="0"/>
        <v>1.0885826915516781</v>
      </c>
      <c r="C56" s="14">
        <f t="shared" si="1"/>
        <v>0.73182051456407793</v>
      </c>
      <c r="D56" s="15">
        <f ca="1">(B56-B55)/B55</f>
        <v>4.1856148187633026E-3</v>
      </c>
      <c r="E56" s="15">
        <f ca="1">B56-$B$4</f>
        <v>8.8637486072225991E-2</v>
      </c>
      <c r="F56" s="10">
        <f>SUM($G$4:G56)</f>
        <v>635936.35</v>
      </c>
      <c r="G56" s="10">
        <v>0</v>
      </c>
      <c r="H56" s="10">
        <f ca="1">SUM($I$4:I56)</f>
        <v>685540.56789808522</v>
      </c>
      <c r="I56" s="10">
        <v>0</v>
      </c>
      <c r="J56" s="10">
        <v>747267.91</v>
      </c>
      <c r="K56" s="10">
        <f ca="1">J56-SUM($L$4:L56)</f>
        <v>746267.5965703635</v>
      </c>
      <c r="L56" s="10">
        <f t="shared" ca="1" si="2"/>
        <v>40.720933013883688</v>
      </c>
      <c r="M56" s="11"/>
      <c r="N56" s="12"/>
      <c r="O56" s="16">
        <v>6848</v>
      </c>
    </row>
    <row r="57" spans="1:15" x14ac:dyDescent="0.2">
      <c r="A57" s="17">
        <v>43264</v>
      </c>
      <c r="B57" s="14">
        <f t="shared" ca="1" si="0"/>
        <v>1.0721487824546609</v>
      </c>
      <c r="C57" s="14">
        <f t="shared" si="1"/>
        <v>0.69743948419819657</v>
      </c>
      <c r="D57" s="15">
        <f ca="1">(B57-B56)/B56</f>
        <v>-1.5096610688887641E-2</v>
      </c>
      <c r="E57" s="15">
        <f ca="1">B57-$B$4</f>
        <v>7.220357697520885E-2</v>
      </c>
      <c r="F57" s="10">
        <f>SUM($G$4:G57)</f>
        <v>635936.35</v>
      </c>
      <c r="G57" s="10">
        <v>0</v>
      </c>
      <c r="H57" s="10">
        <f ca="1">SUM($I$4:I57)</f>
        <v>685540.56789808522</v>
      </c>
      <c r="I57" s="10">
        <v>0</v>
      </c>
      <c r="J57" s="10">
        <v>736042.69</v>
      </c>
      <c r="K57" s="10">
        <f ca="1">J57-SUM($L$4:L57)</f>
        <v>735001.48519520892</v>
      </c>
      <c r="L57" s="10">
        <f t="shared" ca="1" si="2"/>
        <v>40.891375154540469</v>
      </c>
      <c r="M57" s="11"/>
      <c r="N57" s="12"/>
      <c r="O57" s="16">
        <v>6526.28</v>
      </c>
    </row>
    <row r="58" spans="1:15" x14ac:dyDescent="0.2">
      <c r="A58" s="17">
        <v>43265</v>
      </c>
      <c r="B58" s="14">
        <f t="shared" ca="1" si="0"/>
        <v>1.0729022257521166</v>
      </c>
      <c r="C58" s="14">
        <f t="shared" si="1"/>
        <v>0.69260057752479387</v>
      </c>
      <c r="D58" s="15">
        <f ca="1">(B58-B57)/B57</f>
        <v>7.0274136368521931E-4</v>
      </c>
      <c r="E58" s="15">
        <f ca="1">B58-$B$4</f>
        <v>7.2957020272664486E-2</v>
      </c>
      <c r="F58" s="10">
        <f>SUM($G$4:G58)</f>
        <v>635936.35</v>
      </c>
      <c r="G58" s="10">
        <v>0</v>
      </c>
      <c r="H58" s="10">
        <f ca="1">SUM($I$4:I58)</f>
        <v>685540.56789808522</v>
      </c>
      <c r="I58" s="10">
        <v>0</v>
      </c>
      <c r="J58" s="10">
        <v>736599.48</v>
      </c>
      <c r="K58" s="10">
        <f ca="1">J58-SUM($L$4:L58)</f>
        <v>735518.00114122557</v>
      </c>
      <c r="L58" s="10">
        <f t="shared" ca="1" si="2"/>
        <v>40.274053983299119</v>
      </c>
      <c r="M58" s="11"/>
      <c r="N58" s="12"/>
      <c r="O58" s="16">
        <v>6481</v>
      </c>
    </row>
    <row r="59" spans="1:15" x14ac:dyDescent="0.2">
      <c r="A59" s="17">
        <v>43266</v>
      </c>
      <c r="B59" s="14">
        <f t="shared" ca="1" si="0"/>
        <v>1.0712101561496079</v>
      </c>
      <c r="C59" s="14">
        <f t="shared" si="1"/>
        <v>0.70268260201562482</v>
      </c>
      <c r="D59" s="15">
        <f ca="1">(B59-B58)/B58</f>
        <v>-1.577095807889216E-3</v>
      </c>
      <c r="E59" s="15">
        <f ca="1">B59-$B$4</f>
        <v>7.1264950670155813E-2</v>
      </c>
      <c r="F59" s="10">
        <f>SUM($G$4:G59)</f>
        <v>635936.35</v>
      </c>
      <c r="G59" s="10">
        <v>0</v>
      </c>
      <c r="H59" s="10">
        <f ca="1">SUM($I$4:I59)</f>
        <v>685540.56789808522</v>
      </c>
      <c r="I59" s="10">
        <v>0</v>
      </c>
      <c r="J59" s="10">
        <v>735479.8</v>
      </c>
      <c r="K59" s="10">
        <f ca="1">J59-SUM($L$4:L59)</f>
        <v>734358.0187849988</v>
      </c>
      <c r="L59" s="10">
        <f t="shared" ca="1" si="2"/>
        <v>40.302356226916473</v>
      </c>
      <c r="M59" s="11"/>
      <c r="N59" s="12"/>
      <c r="O59" s="16">
        <v>6575.3424000000005</v>
      </c>
    </row>
    <row r="60" spans="1:15" x14ac:dyDescent="0.2">
      <c r="A60" s="17">
        <v>43267</v>
      </c>
      <c r="B60" s="14">
        <f t="shared" ca="1" si="0"/>
        <v>1.0676889950271506</v>
      </c>
      <c r="C60" s="14">
        <f t="shared" si="1"/>
        <v>0.68939458812103771</v>
      </c>
      <c r="D60" s="15">
        <f ca="1">(B60-B59)/B59</f>
        <v>-3.2870871343433075E-3</v>
      </c>
      <c r="E60" s="15">
        <f ca="1">B60-$B$4</f>
        <v>6.7743789547698552E-2</v>
      </c>
      <c r="F60" s="10">
        <f>SUM($G$4:G60)</f>
        <v>635936.35</v>
      </c>
      <c r="G60" s="10">
        <v>0</v>
      </c>
      <c r="H60" s="10">
        <f ca="1">SUM($I$4:I60)</f>
        <v>685540.56789808522</v>
      </c>
      <c r="I60" s="10">
        <v>0</v>
      </c>
      <c r="J60" s="10">
        <v>733106.14</v>
      </c>
      <c r="K60" s="10">
        <f ca="1">J60-SUM($L$4:L60)</f>
        <v>731944.11998944881</v>
      </c>
      <c r="L60" s="10">
        <f t="shared" ca="1" si="2"/>
        <v>40.238795549862949</v>
      </c>
      <c r="M60" s="11"/>
      <c r="N60" s="12"/>
      <c r="O60" s="16">
        <v>6451</v>
      </c>
    </row>
    <row r="61" spans="1:15" x14ac:dyDescent="0.2">
      <c r="A61" s="17">
        <v>43268</v>
      </c>
      <c r="B61" s="14">
        <f t="shared" ca="1" si="0"/>
        <v>1.0711238661101228</v>
      </c>
      <c r="C61" s="14">
        <f t="shared" si="1"/>
        <v>0.69618059902565499</v>
      </c>
      <c r="D61" s="15">
        <f ca="1">(B61-B60)/B60</f>
        <v>3.2171082580885724E-3</v>
      </c>
      <c r="E61" s="15">
        <f ca="1">B61-$B$4</f>
        <v>7.1178660630670687E-2</v>
      </c>
      <c r="F61" s="10">
        <f>SUM($G$4:G61)</f>
        <v>635936.35</v>
      </c>
      <c r="G61" s="10">
        <v>0</v>
      </c>
      <c r="H61" s="10">
        <f ca="1">SUM($I$4:I61)</f>
        <v>685540.56789808522</v>
      </c>
      <c r="I61" s="10">
        <v>0</v>
      </c>
      <c r="J61" s="10">
        <v>735500.99</v>
      </c>
      <c r="K61" s="10">
        <f ca="1">J61-SUM($L$4:L61)</f>
        <v>734298.86346232612</v>
      </c>
      <c r="L61" s="10">
        <f t="shared" ca="1" si="2"/>
        <v>40.106527122709522</v>
      </c>
      <c r="M61" s="11"/>
      <c r="N61" s="12"/>
      <c r="O61" s="16">
        <v>6514.5</v>
      </c>
    </row>
    <row r="62" spans="1:15" x14ac:dyDescent="0.2">
      <c r="A62" s="17">
        <v>43269</v>
      </c>
      <c r="B62" s="14">
        <f t="shared" ca="1" si="0"/>
        <v>1.0702451499810257</v>
      </c>
      <c r="C62" s="14">
        <f t="shared" si="1"/>
        <v>0.69028157852274363</v>
      </c>
      <c r="D62" s="15">
        <f ca="1">(B62-B61)/B61</f>
        <v>-8.2036835971940403E-4</v>
      </c>
      <c r="E62" s="15">
        <f ca="1">B62-$B$4</f>
        <v>7.0299944501573619E-2</v>
      </c>
      <c r="F62" s="10">
        <f>SUM($G$4:G62)</f>
        <v>635936.35</v>
      </c>
      <c r="G62" s="10">
        <v>0</v>
      </c>
      <c r="H62" s="10">
        <f ca="1">SUM($I$4:I62)</f>
        <v>685540.56789808522</v>
      </c>
      <c r="I62" s="10">
        <v>0</v>
      </c>
      <c r="J62" s="10">
        <v>734938.83</v>
      </c>
      <c r="K62" s="10">
        <f ca="1">J62-SUM($L$4:L62)</f>
        <v>733696.46790816379</v>
      </c>
      <c r="L62" s="10">
        <f t="shared" ca="1" si="2"/>
        <v>40.235554162319239</v>
      </c>
      <c r="M62" s="11"/>
      <c r="N62" s="12"/>
      <c r="O62" s="16">
        <v>6459.3</v>
      </c>
    </row>
    <row r="63" spans="1:15" x14ac:dyDescent="0.2">
      <c r="A63" s="17">
        <v>43270</v>
      </c>
      <c r="B63" s="14">
        <f t="shared" ca="1" si="0"/>
        <v>1.0725436098061598</v>
      </c>
      <c r="C63" s="14">
        <f t="shared" si="1"/>
        <v>0.71593269974219687</v>
      </c>
      <c r="D63" s="15">
        <f ca="1">(B63-B62)/B62</f>
        <v>2.1476012530165186E-3</v>
      </c>
      <c r="E63" s="15">
        <f ca="1">B63-$B$4</f>
        <v>7.2598404326707722E-2</v>
      </c>
      <c r="F63" s="10">
        <f>SUM($G$4:G63)</f>
        <v>635936.35</v>
      </c>
      <c r="G63" s="10">
        <v>0</v>
      </c>
      <c r="H63" s="10">
        <f ca="1">SUM($I$4:I63)</f>
        <v>685540.56789808522</v>
      </c>
      <c r="I63" s="10">
        <v>0</v>
      </c>
      <c r="J63" s="10">
        <v>736554.72</v>
      </c>
      <c r="K63" s="10">
        <f ca="1">J63-SUM($L$4:L63)</f>
        <v>735272.15536197706</v>
      </c>
      <c r="L63" s="10">
        <f t="shared" ca="1" si="2"/>
        <v>40.202546186748698</v>
      </c>
      <c r="M63" s="11"/>
      <c r="N63" s="12"/>
      <c r="O63" s="16">
        <v>6699.33</v>
      </c>
    </row>
    <row r="64" spans="1:15" x14ac:dyDescent="0.2">
      <c r="A64" s="17">
        <v>43271</v>
      </c>
      <c r="B64" s="14">
        <f t="shared" ca="1" si="0"/>
        <v>1.0850564084886296</v>
      </c>
      <c r="C64" s="14">
        <f t="shared" si="1"/>
        <v>0.70747764006735281</v>
      </c>
      <c r="D64" s="15">
        <f ca="1">(B64-B63)/B63</f>
        <v>1.1666470778499371E-2</v>
      </c>
      <c r="E64" s="15">
        <f ca="1">B64-$B$4</f>
        <v>8.5111203009177516E-2</v>
      </c>
      <c r="F64" s="10">
        <f>SUM($G$4:G64)</f>
        <v>635936.35</v>
      </c>
      <c r="G64" s="10">
        <v>0</v>
      </c>
      <c r="H64" s="10">
        <f ca="1">SUM($I$4:I64)</f>
        <v>685540.56789808522</v>
      </c>
      <c r="I64" s="10">
        <v>0</v>
      </c>
      <c r="J64" s="10">
        <v>745173.04</v>
      </c>
      <c r="K64" s="10">
        <f ca="1">J64-SUM($L$4:L64)</f>
        <v>743850.18647675181</v>
      </c>
      <c r="L64" s="10">
        <f t="shared" ca="1" si="2"/>
        <v>40.288885225313813</v>
      </c>
      <c r="M64" s="11"/>
      <c r="N64" s="12"/>
      <c r="O64" s="16">
        <v>6620.2119000000002</v>
      </c>
    </row>
    <row r="65" spans="1:15" x14ac:dyDescent="0.2">
      <c r="A65" s="17">
        <v>43272</v>
      </c>
      <c r="B65" s="14">
        <f t="shared" ca="1" si="0"/>
        <v>1.0802993903528155</v>
      </c>
      <c r="C65" s="14">
        <f t="shared" si="1"/>
        <v>0.71788121460874899</v>
      </c>
      <c r="D65" s="15">
        <f ca="1">(B65-B64)/B64</f>
        <v>-4.3841205845142322E-3</v>
      </c>
      <c r="E65" s="15">
        <f ca="1">B65-$B$4</f>
        <v>8.0354184873363432E-2</v>
      </c>
      <c r="F65" s="10">
        <f>SUM($G$4:G65)</f>
        <v>635936.35</v>
      </c>
      <c r="G65" s="10">
        <v>0</v>
      </c>
      <c r="H65" s="10">
        <f ca="1">SUM($I$4:I65)</f>
        <v>685540.56789808522</v>
      </c>
      <c r="I65" s="10">
        <v>0</v>
      </c>
      <c r="J65" s="10">
        <v>741952.67</v>
      </c>
      <c r="K65" s="10">
        <f ca="1">J65-SUM($L$4:L65)</f>
        <v>740589.05756242434</v>
      </c>
      <c r="L65" s="10">
        <f t="shared" ca="1" si="2"/>
        <v>40.758914327493251</v>
      </c>
      <c r="M65" s="11"/>
      <c r="N65" s="12"/>
      <c r="O65" s="16">
        <v>6717.5631999999996</v>
      </c>
    </row>
    <row r="66" spans="1:15" x14ac:dyDescent="0.2">
      <c r="A66" s="17">
        <v>43273</v>
      </c>
      <c r="B66" s="14">
        <f t="shared" ca="1" si="0"/>
        <v>1.0787349603649292</v>
      </c>
      <c r="C66" s="14">
        <f t="shared" si="1"/>
        <v>0.68347901402617162</v>
      </c>
      <c r="D66" s="15">
        <f ca="1">(B66-B65)/B65</f>
        <v>-1.4481448400849126E-3</v>
      </c>
      <c r="E66" s="15">
        <f ca="1">B66-$B$4</f>
        <v>7.8789754885477126E-2</v>
      </c>
      <c r="F66" s="10">
        <f>SUM($G$4:G66)</f>
        <v>635936.35</v>
      </c>
      <c r="G66" s="10">
        <v>0</v>
      </c>
      <c r="H66" s="10">
        <f ca="1">SUM($I$4:I66)</f>
        <v>685540.56789808522</v>
      </c>
      <c r="I66" s="10">
        <v>0</v>
      </c>
      <c r="J66" s="10">
        <v>740920.77</v>
      </c>
      <c r="K66" s="10">
        <f ca="1">J66-SUM($L$4:L66)</f>
        <v>739516.57734009204</v>
      </c>
      <c r="L66" s="10">
        <f t="shared" ca="1" si="2"/>
        <v>40.580222332187638</v>
      </c>
      <c r="M66" s="11"/>
      <c r="N66" s="12"/>
      <c r="O66" s="16">
        <v>6395.6450999999997</v>
      </c>
    </row>
    <row r="67" spans="1:15" x14ac:dyDescent="0.2">
      <c r="A67" s="17">
        <v>43274</v>
      </c>
      <c r="B67" s="14">
        <f t="shared" ca="1" si="0"/>
        <v>1.0681353083580871</v>
      </c>
      <c r="C67" s="14">
        <f t="shared" si="1"/>
        <v>0.64962963288311515</v>
      </c>
      <c r="D67" s="15">
        <f ca="1">(B67-B66)/B66</f>
        <v>-9.8260021194235721E-3</v>
      </c>
      <c r="E67" s="15">
        <f ca="1">B67-$B$4</f>
        <v>6.8190102878635028E-2</v>
      </c>
      <c r="F67" s="10">
        <f>SUM($G$4:G67)</f>
        <v>635936.35</v>
      </c>
      <c r="G67" s="10">
        <v>0</v>
      </c>
      <c r="H67" s="10">
        <f ca="1">SUM($I$4:I67)</f>
        <v>685540.56789808522</v>
      </c>
      <c r="I67" s="10">
        <v>0</v>
      </c>
      <c r="J67" s="10">
        <v>733694.8</v>
      </c>
      <c r="K67" s="10">
        <f ca="1">J67-SUM($L$4:L67)</f>
        <v>732250.08588379947</v>
      </c>
      <c r="L67" s="10">
        <f t="shared" ca="1" si="2"/>
        <v>40.52145629260778</v>
      </c>
      <c r="M67" s="11"/>
      <c r="N67" s="12"/>
      <c r="O67" s="16">
        <v>6078.9</v>
      </c>
    </row>
    <row r="68" spans="1:15" x14ac:dyDescent="0.2">
      <c r="A68" s="17">
        <v>43275</v>
      </c>
      <c r="B68" s="14">
        <f t="shared" ref="B68:B131" ca="1" si="3">K68/H68</f>
        <v>1.0492128201789404</v>
      </c>
      <c r="C68" s="14">
        <f t="shared" ref="C68:C131" si="4">O68/$O$4</f>
        <v>0.62337899164515964</v>
      </c>
      <c r="D68" s="15">
        <f ca="1">(B68-B67)/B67</f>
        <v>-1.7715441134732245E-2</v>
      </c>
      <c r="E68" s="15">
        <f ca="1">B68-$B$4</f>
        <v>4.926761469948826E-2</v>
      </c>
      <c r="F68" s="10">
        <f>SUM($G$4:G68)</f>
        <v>635936.35</v>
      </c>
      <c r="G68" s="10">
        <v>0</v>
      </c>
      <c r="H68" s="10">
        <f ca="1">SUM($I$4:I68)</f>
        <v>685540.56789808522</v>
      </c>
      <c r="I68" s="10">
        <v>0</v>
      </c>
      <c r="J68" s="10">
        <v>720762.79</v>
      </c>
      <c r="K68" s="10">
        <f ca="1">J68-SUM($L$4:L68)</f>
        <v>719277.95259142236</v>
      </c>
      <c r="L68" s="10">
        <f t="shared" ref="L68:L92" ca="1" si="5">K67*2%/365</f>
        <v>40.123292377194495</v>
      </c>
      <c r="M68" s="11"/>
      <c r="N68" s="12"/>
      <c r="O68" s="16">
        <v>5833.26</v>
      </c>
    </row>
    <row r="69" spans="1:15" x14ac:dyDescent="0.2">
      <c r="A69" s="17">
        <v>43276</v>
      </c>
      <c r="B69" s="14">
        <f t="shared" ca="1" si="3"/>
        <v>1.0550112917728753</v>
      </c>
      <c r="C69" s="14">
        <f t="shared" si="4"/>
        <v>0.6581212301505307</v>
      </c>
      <c r="D69" s="15">
        <f ca="1">(B69-B68)/B68</f>
        <v>5.5264970865930426E-3</v>
      </c>
      <c r="E69" s="15">
        <f ca="1">B69-$B$4</f>
        <v>5.5066086293423244E-2</v>
      </c>
      <c r="F69" s="10">
        <f>SUM($G$4:G69)</f>
        <v>635936.35</v>
      </c>
      <c r="G69" s="10">
        <v>0</v>
      </c>
      <c r="H69" s="10">
        <f ca="1">SUM($I$4:I69)</f>
        <v>685540.56789808522</v>
      </c>
      <c r="I69" s="10">
        <v>0</v>
      </c>
      <c r="J69" s="10">
        <v>724777.29</v>
      </c>
      <c r="K69" s="10">
        <f ca="1">J69-SUM($L$4:L69)</f>
        <v>723253.04010086937</v>
      </c>
      <c r="L69" s="10">
        <f t="shared" ca="1" si="5"/>
        <v>39.412490552954651</v>
      </c>
      <c r="M69" s="11"/>
      <c r="N69" s="12"/>
      <c r="O69" s="16">
        <v>6158.36</v>
      </c>
    </row>
    <row r="70" spans="1:15" x14ac:dyDescent="0.2">
      <c r="A70" s="17">
        <v>43277</v>
      </c>
      <c r="B70" s="14">
        <f t="shared" ca="1" si="3"/>
        <v>1.0564548820471418</v>
      </c>
      <c r="C70" s="14">
        <f t="shared" si="4"/>
        <v>0.66450033688002319</v>
      </c>
      <c r="D70" s="15">
        <f ca="1">(B70-B69)/B69</f>
        <v>1.3683173682819843E-3</v>
      </c>
      <c r="E70" s="15">
        <f ca="1">B70-$B$4</f>
        <v>5.6509676567689682E-2</v>
      </c>
      <c r="F70" s="10">
        <f>SUM($G$4:G70)</f>
        <v>635936.35</v>
      </c>
      <c r="G70" s="10">
        <v>0</v>
      </c>
      <c r="H70" s="10">
        <f ca="1">SUM($I$4:I70)</f>
        <v>685540.56789808522</v>
      </c>
      <c r="I70" s="10">
        <v>0</v>
      </c>
      <c r="J70" s="10">
        <v>725806.56</v>
      </c>
      <c r="K70" s="10">
        <f ca="1">J70-SUM($L$4:L70)</f>
        <v>724242.67979730223</v>
      </c>
      <c r="L70" s="10">
        <f t="shared" ca="1" si="5"/>
        <v>39.630303567170927</v>
      </c>
      <c r="M70" s="11"/>
      <c r="N70" s="12"/>
      <c r="O70" s="16">
        <v>6218.0523999999996</v>
      </c>
    </row>
    <row r="71" spans="1:15" x14ac:dyDescent="0.2">
      <c r="A71" s="17">
        <v>43278</v>
      </c>
      <c r="B71" s="14">
        <f t="shared" ca="1" si="3"/>
        <v>1.0517508358077086</v>
      </c>
      <c r="C71" s="14">
        <f t="shared" si="4"/>
        <v>0.64941269426679438</v>
      </c>
      <c r="D71" s="15">
        <f ca="1">(B71-B70)/B70</f>
        <v>-4.4526712113989791E-3</v>
      </c>
      <c r="E71" s="15">
        <f ca="1">B71-$B$4</f>
        <v>5.1805630328256469E-2</v>
      </c>
      <c r="F71" s="10">
        <f>SUM($G$4:G71)</f>
        <v>635936.35</v>
      </c>
      <c r="G71" s="10">
        <v>0</v>
      </c>
      <c r="H71" s="10">
        <f ca="1">SUM($I$4:I71)</f>
        <v>685540.56789808522</v>
      </c>
      <c r="I71" s="10">
        <v>0</v>
      </c>
      <c r="J71" s="10">
        <v>722621.43</v>
      </c>
      <c r="K71" s="10">
        <f ca="1">J71-SUM($L$4:L71)</f>
        <v>721017.86526690237</v>
      </c>
      <c r="L71" s="10">
        <f t="shared" ca="1" si="5"/>
        <v>39.684530399852179</v>
      </c>
      <c r="M71" s="11"/>
      <c r="N71" s="12"/>
      <c r="O71" s="16">
        <v>6076.87</v>
      </c>
    </row>
    <row r="72" spans="1:15" x14ac:dyDescent="0.2">
      <c r="A72" s="17">
        <v>43279</v>
      </c>
      <c r="B72" s="14">
        <f t="shared" ca="1" si="3"/>
        <v>1.0540573545548255</v>
      </c>
      <c r="C72" s="14">
        <f t="shared" si="4"/>
        <v>0.65370123942588554</v>
      </c>
      <c r="D72" s="15">
        <f ca="1">(B72-B71)/B71</f>
        <v>2.1930277291822941E-3</v>
      </c>
      <c r="E72" s="15">
        <f ca="1">B72-$B$4</f>
        <v>5.4112149075373428E-2</v>
      </c>
      <c r="F72" s="10">
        <f>SUM($G$4:G72)</f>
        <v>635936.35</v>
      </c>
      <c r="G72" s="10">
        <v>0</v>
      </c>
      <c r="H72" s="10">
        <f ca="1">SUM($I$4:I72)</f>
        <v>685540.56789808522</v>
      </c>
      <c r="I72" s="10">
        <v>0</v>
      </c>
      <c r="J72" s="10">
        <v>724242.15</v>
      </c>
      <c r="K72" s="10">
        <f ca="1">J72-SUM($L$4:L72)</f>
        <v>722599.07743866846</v>
      </c>
      <c r="L72" s="10">
        <f t="shared" ca="1" si="5"/>
        <v>39.507828233802869</v>
      </c>
      <c r="M72" s="11"/>
      <c r="N72" s="12"/>
      <c r="O72" s="16">
        <v>6117</v>
      </c>
    </row>
    <row r="73" spans="1:15" x14ac:dyDescent="0.2">
      <c r="A73" s="17">
        <v>43280</v>
      </c>
      <c r="B73" s="14">
        <f t="shared" ca="1" si="3"/>
        <v>1.0472178694979855</v>
      </c>
      <c r="C73" s="14">
        <f t="shared" si="4"/>
        <v>0.62997691783808984</v>
      </c>
      <c r="D73" s="15">
        <f ca="1">(B73-B72)/B72</f>
        <v>-6.4887219156387179E-3</v>
      </c>
      <c r="E73" s="15">
        <f ca="1">B73-$B$4</f>
        <v>4.7272664018533361E-2</v>
      </c>
      <c r="F73" s="10">
        <f>SUM($G$4:G73)</f>
        <v>635936.35</v>
      </c>
      <c r="G73" s="10">
        <v>0</v>
      </c>
      <c r="H73" s="10">
        <f ca="1">SUM($I$4:I73)</f>
        <v>685540.56789808522</v>
      </c>
      <c r="I73" s="10">
        <v>0</v>
      </c>
      <c r="J73" s="10">
        <v>719593</v>
      </c>
      <c r="K73" s="10">
        <f ca="1">J73-SUM($L$4:L73)</f>
        <v>717910.33296867181</v>
      </c>
      <c r="L73" s="10">
        <f t="shared" ca="1" si="5"/>
        <v>39.594469996639369</v>
      </c>
      <c r="M73" s="11"/>
      <c r="N73" s="12"/>
      <c r="O73" s="16">
        <v>5895</v>
      </c>
    </row>
    <row r="74" spans="1:15" x14ac:dyDescent="0.2">
      <c r="A74" s="17">
        <v>43281</v>
      </c>
      <c r="B74" s="14">
        <f t="shared" ca="1" si="3"/>
        <v>1.049990954763147</v>
      </c>
      <c r="C74" s="14">
        <f t="shared" si="4"/>
        <v>0.68287574300006681</v>
      </c>
      <c r="D74" s="15">
        <f ca="1">(B74-B73)/B73</f>
        <v>2.6480499864759486E-3</v>
      </c>
      <c r="E74" s="15">
        <f ca="1">B74-$B$4</f>
        <v>5.0045749283694874E-2</v>
      </c>
      <c r="F74" s="10">
        <f>SUM($G$4:G74)</f>
        <v>635936.35</v>
      </c>
      <c r="G74" s="10">
        <v>0</v>
      </c>
      <c r="H74" s="10">
        <f ca="1">SUM($I$4:I74)</f>
        <v>685540.56789808522</v>
      </c>
      <c r="I74" s="10">
        <v>0</v>
      </c>
      <c r="J74" s="10">
        <v>721533.4</v>
      </c>
      <c r="K74" s="10">
        <f ca="1">J74-SUM($L$4:L74)</f>
        <v>719811.39541618049</v>
      </c>
      <c r="L74" s="10">
        <f t="shared" ca="1" si="5"/>
        <v>39.337552491434074</v>
      </c>
      <c r="M74" s="11"/>
      <c r="N74" s="12"/>
      <c r="O74" s="16">
        <v>6390</v>
      </c>
    </row>
    <row r="75" spans="1:15" x14ac:dyDescent="0.2">
      <c r="A75" s="17">
        <v>43282</v>
      </c>
      <c r="B75" s="14">
        <f t="shared" ca="1" si="3"/>
        <v>1.0473713552756898</v>
      </c>
      <c r="C75" s="14">
        <f t="shared" si="4"/>
        <v>0.68191394617893997</v>
      </c>
      <c r="D75" s="15">
        <f ca="1">(B75-B74)/B74</f>
        <v>-2.4948781468770629E-3</v>
      </c>
      <c r="E75" s="15">
        <f ca="1">B75-$B$4</f>
        <v>4.7426149796237715E-2</v>
      </c>
      <c r="F75" s="10">
        <f>SUM($G$4:G75)</f>
        <v>635936.35</v>
      </c>
      <c r="G75" s="10">
        <v>0</v>
      </c>
      <c r="H75" s="10">
        <f ca="1">SUM($I$4:I75)</f>
        <v>685540.56789808522</v>
      </c>
      <c r="I75" s="10">
        <v>0</v>
      </c>
      <c r="J75" s="10">
        <v>719777</v>
      </c>
      <c r="K75" s="10">
        <f ca="1">J75-SUM($L$4:L75)</f>
        <v>718015.5536958836</v>
      </c>
      <c r="L75" s="10">
        <f t="shared" ca="1" si="5"/>
        <v>39.441720296777014</v>
      </c>
      <c r="M75" s="11"/>
      <c r="N75" s="12"/>
      <c r="O75" s="16">
        <v>6381</v>
      </c>
    </row>
    <row r="76" spans="1:15" x14ac:dyDescent="0.2">
      <c r="A76" s="17">
        <v>43283</v>
      </c>
      <c r="B76" s="14">
        <f t="shared" ca="1" si="3"/>
        <v>1.0463249645125434</v>
      </c>
      <c r="C76" s="14">
        <f t="shared" si="4"/>
        <v>0.67860109046172523</v>
      </c>
      <c r="D76" s="15">
        <f ca="1">(B76-B75)/B75</f>
        <v>-9.9906375888135284E-4</v>
      </c>
      <c r="E76" s="15">
        <f ca="1">B76-$B$4</f>
        <v>4.6379759033091328E-2</v>
      </c>
      <c r="F76" s="10">
        <f>SUM($G$4:G76)</f>
        <v>635936.35</v>
      </c>
      <c r="G76" s="10">
        <v>0</v>
      </c>
      <c r="H76" s="10">
        <f ca="1">SUM($I$4:I76)</f>
        <v>685540.56789808522</v>
      </c>
      <c r="I76" s="10">
        <v>0</v>
      </c>
      <c r="J76" s="10">
        <v>719099</v>
      </c>
      <c r="K76" s="10">
        <f ca="1">J76-SUM($L$4:L76)</f>
        <v>717298.21037787292</v>
      </c>
      <c r="L76" s="10">
        <f t="shared" ca="1" si="5"/>
        <v>39.343318010733348</v>
      </c>
      <c r="M76" s="11"/>
      <c r="N76" s="12"/>
      <c r="O76" s="16">
        <v>6350</v>
      </c>
    </row>
    <row r="77" spans="1:15" x14ac:dyDescent="0.2">
      <c r="A77" s="17">
        <v>43284</v>
      </c>
      <c r="B77" s="14">
        <f t="shared" ca="1" si="3"/>
        <v>1.0633930222415675</v>
      </c>
      <c r="C77" s="14">
        <f t="shared" si="4"/>
        <v>0.70905798979740897</v>
      </c>
      <c r="D77" s="15">
        <f ca="1">(B77-B76)/B76</f>
        <v>1.6312386981013751E-2</v>
      </c>
      <c r="E77" s="15">
        <f ca="1">B77-$B$4</f>
        <v>6.3447816762115417E-2</v>
      </c>
      <c r="F77" s="10">
        <f>SUM($G$4:G77)</f>
        <v>635936.35</v>
      </c>
      <c r="G77" s="10">
        <v>0</v>
      </c>
      <c r="H77" s="10">
        <f ca="1">SUM($I$4:I77)</f>
        <v>685540.56789808522</v>
      </c>
      <c r="I77" s="10">
        <v>0</v>
      </c>
      <c r="J77" s="10">
        <v>730839.15</v>
      </c>
      <c r="K77" s="10">
        <f ca="1">J77-SUM($L$4:L77)</f>
        <v>728999.05636634538</v>
      </c>
      <c r="L77" s="10">
        <f t="shared" ca="1" si="5"/>
        <v>39.304011527554685</v>
      </c>
      <c r="M77" s="11"/>
      <c r="N77" s="12"/>
      <c r="O77" s="16">
        <v>6635</v>
      </c>
    </row>
    <row r="78" spans="1:15" x14ac:dyDescent="0.2">
      <c r="A78" s="17">
        <v>43285</v>
      </c>
      <c r="B78" s="14">
        <f t="shared" ca="1" si="3"/>
        <v>1.0643960917584232</v>
      </c>
      <c r="C78" s="14">
        <f t="shared" si="4"/>
        <v>0.71586216797531421</v>
      </c>
      <c r="D78" s="15">
        <f ca="1">(B78-B77)/B77</f>
        <v>9.4327261499354512E-4</v>
      </c>
      <c r="E78" s="15">
        <f ca="1">B78-$B$4</f>
        <v>6.4450886278971109E-2</v>
      </c>
      <c r="F78" s="10">
        <f>SUM($G$4:G78)</f>
        <v>635936.35</v>
      </c>
      <c r="G78" s="10">
        <v>0</v>
      </c>
      <c r="H78" s="10">
        <f ca="1">SUM($I$4:I78)</f>
        <v>685540.56789808522</v>
      </c>
      <c r="I78" s="10">
        <v>0</v>
      </c>
      <c r="J78" s="10">
        <v>731566.74</v>
      </c>
      <c r="K78" s="10">
        <f ca="1">J78-SUM($L$4:L78)</f>
        <v>729686.70121257182</v>
      </c>
      <c r="L78" s="10">
        <f t="shared" ca="1" si="5"/>
        <v>39.945153773498376</v>
      </c>
      <c r="M78" s="11"/>
      <c r="N78" s="12"/>
      <c r="O78" s="16">
        <v>6698.67</v>
      </c>
    </row>
    <row r="79" spans="1:15" x14ac:dyDescent="0.2">
      <c r="A79" s="17">
        <v>43286</v>
      </c>
      <c r="B79" s="14">
        <f t="shared" ca="1" si="3"/>
        <v>1.0575422992143158</v>
      </c>
      <c r="C79" s="14">
        <f t="shared" si="4"/>
        <v>0.70820412795287524</v>
      </c>
      <c r="D79" s="15">
        <f ca="1">(B79-B78)/B78</f>
        <v>-6.43913726964623E-3</v>
      </c>
      <c r="E79" s="15">
        <f ca="1">B79-$B$4</f>
        <v>5.7597093734863658E-2</v>
      </c>
      <c r="F79" s="10">
        <f>SUM($G$4:G79)</f>
        <v>635936.35</v>
      </c>
      <c r="G79" s="10">
        <v>0</v>
      </c>
      <c r="H79" s="10">
        <f ca="1">SUM($I$4:I79)</f>
        <v>685540.56789808522</v>
      </c>
      <c r="I79" s="10">
        <v>0</v>
      </c>
      <c r="J79" s="10">
        <v>726908.17</v>
      </c>
      <c r="K79" s="10">
        <f ca="1">J79-SUM($L$4:L79)</f>
        <v>724988.14837962878</v>
      </c>
      <c r="L79" s="10">
        <f t="shared" ca="1" si="5"/>
        <v>39.982832943154619</v>
      </c>
      <c r="M79" s="11"/>
      <c r="N79" s="12"/>
      <c r="O79" s="16">
        <v>6627.01</v>
      </c>
    </row>
    <row r="80" spans="1:15" x14ac:dyDescent="0.2">
      <c r="A80" s="17">
        <v>43287</v>
      </c>
      <c r="B80" s="14">
        <f t="shared" ca="1" si="3"/>
        <v>1.0434513674294741</v>
      </c>
      <c r="C80" s="14">
        <f t="shared" si="4"/>
        <v>0.69485011342309622</v>
      </c>
      <c r="D80" s="15">
        <f ca="1">(B80-B79)/B79</f>
        <v>-1.3324225229865792E-2</v>
      </c>
      <c r="E80" s="15">
        <f ca="1">B80-$B$4</f>
        <v>4.3506161950021993E-2</v>
      </c>
      <c r="F80" s="10">
        <f>SUM($G$4:G80)</f>
        <v>635936.35</v>
      </c>
      <c r="G80" s="10">
        <v>0</v>
      </c>
      <c r="H80" s="10">
        <f ca="1">SUM($I$4:I80)</f>
        <v>685540.56789808522</v>
      </c>
      <c r="I80" s="10">
        <v>0</v>
      </c>
      <c r="J80" s="10">
        <v>717287.99</v>
      </c>
      <c r="K80" s="10">
        <f ca="1">J80-SUM($L$4:L80)</f>
        <v>715328.2430016353</v>
      </c>
      <c r="L80" s="10">
        <f t="shared" ca="1" si="5"/>
        <v>39.725377993404322</v>
      </c>
      <c r="M80" s="11"/>
      <c r="N80" s="12"/>
      <c r="O80" s="16">
        <v>6502.05</v>
      </c>
    </row>
    <row r="81" spans="1:15" x14ac:dyDescent="0.2">
      <c r="A81" s="17">
        <v>43288</v>
      </c>
      <c r="B81" s="14">
        <f t="shared" ca="1" si="3"/>
        <v>1.0465158307599689</v>
      </c>
      <c r="C81" s="14">
        <f t="shared" si="4"/>
        <v>0.70275287730335512</v>
      </c>
      <c r="D81" s="15">
        <f ca="1">(B81-B80)/B80</f>
        <v>2.936853049552345E-3</v>
      </c>
      <c r="E81" s="15">
        <f ca="1">B81-$B$4</f>
        <v>4.6570625280516809E-2</v>
      </c>
      <c r="F81" s="10">
        <f>SUM($G$4:G81)</f>
        <v>635936.35</v>
      </c>
      <c r="G81" s="10">
        <v>0</v>
      </c>
      <c r="H81" s="10">
        <f ca="1">SUM($I$4:I81)</f>
        <v>685540.56789808522</v>
      </c>
      <c r="I81" s="10">
        <v>0</v>
      </c>
      <c r="J81" s="10">
        <v>719428</v>
      </c>
      <c r="K81" s="10">
        <f ca="1">J81-SUM($L$4:L81)</f>
        <v>717429.0569335256</v>
      </c>
      <c r="L81" s="10">
        <f t="shared" ca="1" si="5"/>
        <v>39.196068109678649</v>
      </c>
      <c r="M81" s="11"/>
      <c r="N81" s="12"/>
      <c r="O81" s="16">
        <v>6576</v>
      </c>
    </row>
    <row r="82" spans="1:15" x14ac:dyDescent="0.2">
      <c r="A82" s="17">
        <v>43289</v>
      </c>
      <c r="B82" s="14">
        <f t="shared" ca="1" si="3"/>
        <v>1.0454651107662416</v>
      </c>
      <c r="C82" s="14">
        <f t="shared" si="4"/>
        <v>0.71974462114326299</v>
      </c>
      <c r="D82" s="15">
        <f ca="1">(B82-B81)/B81</f>
        <v>-1.0040172951461981E-3</v>
      </c>
      <c r="E82" s="15">
        <f ca="1">B82-$B$4</f>
        <v>4.5519905286789508E-2</v>
      </c>
      <c r="F82" s="10">
        <f>SUM($G$4:G82)</f>
        <v>635936.35</v>
      </c>
      <c r="G82" s="10">
        <v>0</v>
      </c>
      <c r="H82" s="10">
        <f ca="1">SUM($I$4:I82)</f>
        <v>685540.56789808522</v>
      </c>
      <c r="I82" s="10">
        <v>0</v>
      </c>
      <c r="J82" s="10">
        <v>718747</v>
      </c>
      <c r="K82" s="10">
        <f ca="1">J82-SUM($L$4:L82)</f>
        <v>716708.74575232377</v>
      </c>
      <c r="L82" s="10">
        <f t="shared" ca="1" si="5"/>
        <v>39.311181201837016</v>
      </c>
      <c r="M82" s="11"/>
      <c r="N82" s="12"/>
      <c r="O82" s="16">
        <v>6735</v>
      </c>
    </row>
    <row r="83" spans="1:15" x14ac:dyDescent="0.2">
      <c r="A83" s="17">
        <v>43290</v>
      </c>
      <c r="B83" s="14">
        <f t="shared" ca="1" si="3"/>
        <v>1.0476600622517787</v>
      </c>
      <c r="C83" s="14">
        <f t="shared" si="4"/>
        <v>0.71675236436642387</v>
      </c>
      <c r="D83" s="15">
        <f ca="1">(B83-B82)/B82</f>
        <v>2.0994975948344496E-3</v>
      </c>
      <c r="E83" s="15">
        <f ca="1">B83-$B$4</f>
        <v>4.7714856772326564E-2</v>
      </c>
      <c r="F83" s="10">
        <f>SUM($G$4:G83)</f>
        <v>635936.35</v>
      </c>
      <c r="G83" s="10">
        <v>0</v>
      </c>
      <c r="H83" s="10">
        <f ca="1">SUM($I$4:I83)</f>
        <v>685540.56789808522</v>
      </c>
      <c r="I83" s="10">
        <v>0</v>
      </c>
      <c r="J83" s="10">
        <v>720291</v>
      </c>
      <c r="K83" s="10">
        <f ca="1">J83-SUM($L$4:L83)</f>
        <v>718213.47404022771</v>
      </c>
      <c r="L83" s="10">
        <f t="shared" ca="1" si="5"/>
        <v>39.271712096017737</v>
      </c>
      <c r="M83" s="11"/>
      <c r="N83" s="12"/>
      <c r="O83" s="16">
        <v>6707</v>
      </c>
    </row>
    <row r="84" spans="1:15" x14ac:dyDescent="0.2">
      <c r="A84" s="17">
        <v>43291</v>
      </c>
      <c r="B84" s="14">
        <f t="shared" ca="1" si="3"/>
        <v>1.0485138641483369</v>
      </c>
      <c r="C84" s="14">
        <f t="shared" si="4"/>
        <v>0.70104301628801857</v>
      </c>
      <c r="D84" s="15">
        <f ca="1">(B84-B83)/B83</f>
        <v>8.1496081345617784E-4</v>
      </c>
      <c r="E84" s="15">
        <f ca="1">B84-$B$4</f>
        <v>4.8568658668884823E-2</v>
      </c>
      <c r="F84" s="10">
        <f>SUM($G$4:G84)</f>
        <v>635936.35</v>
      </c>
      <c r="G84" s="10">
        <v>0</v>
      </c>
      <c r="H84" s="10">
        <f ca="1">SUM($I$4:I84)</f>
        <v>685540.56789808522</v>
      </c>
      <c r="I84" s="10">
        <v>0</v>
      </c>
      <c r="J84" s="10">
        <v>720915.67</v>
      </c>
      <c r="K84" s="10">
        <f ca="1">J84-SUM($L$4:L84)</f>
        <v>718798.78987726674</v>
      </c>
      <c r="L84" s="10">
        <f t="shared" ca="1" si="5"/>
        <v>39.354162961108365</v>
      </c>
      <c r="M84" s="11"/>
      <c r="N84" s="12"/>
      <c r="O84" s="16">
        <v>6560</v>
      </c>
    </row>
    <row r="85" spans="1:15" x14ac:dyDescent="0.2">
      <c r="A85" s="17">
        <v>43292</v>
      </c>
      <c r="B85" s="14">
        <f t="shared" ca="1" si="3"/>
        <v>1.0518225578583136</v>
      </c>
      <c r="C85" s="14">
        <f t="shared" si="4"/>
        <v>0.68105794700813704</v>
      </c>
      <c r="D85" s="15">
        <f ca="1">(B85-B84)/B84</f>
        <v>3.1556032047932651E-3</v>
      </c>
      <c r="E85" s="15">
        <f ca="1">B85-$B$4</f>
        <v>5.1877352378861485E-2</v>
      </c>
      <c r="F85" s="10">
        <f>SUM($G$4:G85)</f>
        <v>635936.35</v>
      </c>
      <c r="G85" s="10">
        <v>0</v>
      </c>
      <c r="H85" s="10">
        <f ca="1">SUM($I$4:I85)</f>
        <v>685540.56789808522</v>
      </c>
      <c r="I85" s="10">
        <v>0</v>
      </c>
      <c r="J85" s="10">
        <v>723223.3</v>
      </c>
      <c r="K85" s="10">
        <f ca="1">J85-SUM($L$4:L85)</f>
        <v>721067.03364220494</v>
      </c>
      <c r="L85" s="10">
        <f t="shared" ca="1" si="5"/>
        <v>39.386235061768041</v>
      </c>
      <c r="M85" s="11"/>
      <c r="N85" s="12"/>
      <c r="O85" s="16">
        <v>6372.99</v>
      </c>
    </row>
    <row r="86" spans="1:15" x14ac:dyDescent="0.2">
      <c r="A86" s="17">
        <v>43293</v>
      </c>
      <c r="B86" s="14">
        <f t="shared" ca="1" si="3"/>
        <v>1.0553417069657187</v>
      </c>
      <c r="C86" s="14">
        <f t="shared" si="4"/>
        <v>0.66016772005326185</v>
      </c>
      <c r="D86" s="15">
        <f ca="1">(B86-B85)/B85</f>
        <v>3.3457631053004939E-3</v>
      </c>
      <c r="E86" s="15">
        <f ca="1">B86-$B$4</f>
        <v>5.5396501486266625E-2</v>
      </c>
      <c r="F86" s="10">
        <f>SUM($G$4:G86)</f>
        <v>635936.35</v>
      </c>
      <c r="G86" s="10">
        <v>0</v>
      </c>
      <c r="H86" s="10">
        <f ca="1">SUM($I$4:I86)</f>
        <v>685540.56789808522</v>
      </c>
      <c r="I86" s="10">
        <v>0</v>
      </c>
      <c r="J86" s="10">
        <v>725675.33</v>
      </c>
      <c r="K86" s="10">
        <f ca="1">J86-SUM($L$4:L86)</f>
        <v>723479.55311981344</v>
      </c>
      <c r="L86" s="10">
        <f t="shared" ca="1" si="5"/>
        <v>39.510522391353696</v>
      </c>
      <c r="M86" s="11"/>
      <c r="N86" s="12"/>
      <c r="O86" s="16">
        <v>6177.51</v>
      </c>
    </row>
    <row r="87" spans="1:15" x14ac:dyDescent="0.2">
      <c r="A87" s="17">
        <v>43294</v>
      </c>
      <c r="B87" s="14">
        <f t="shared" ca="1" si="3"/>
        <v>1.0463081602943274</v>
      </c>
      <c r="C87" s="14">
        <f t="shared" si="4"/>
        <v>0.66665343661706056</v>
      </c>
      <c r="D87" s="15">
        <f ca="1">(B87-B86)/B86</f>
        <v>-8.5598310118570695E-3</v>
      </c>
      <c r="E87" s="15">
        <f ca="1">B87-$B$4</f>
        <v>4.636295481487529E-2</v>
      </c>
      <c r="F87" s="10">
        <f>SUM($G$4:G87)</f>
        <v>635936.35</v>
      </c>
      <c r="G87" s="10">
        <v>0</v>
      </c>
      <c r="H87" s="10">
        <f ca="1">SUM($I$4:I87)</f>
        <v>685540.56789808522</v>
      </c>
      <c r="I87" s="10">
        <v>0</v>
      </c>
      <c r="J87" s="10">
        <v>719522.11</v>
      </c>
      <c r="K87" s="10">
        <f ca="1">J87-SUM($L$4:L87)</f>
        <v>717286.69040457404</v>
      </c>
      <c r="L87" s="10">
        <f t="shared" ca="1" si="5"/>
        <v>39.642715239441834</v>
      </c>
      <c r="M87" s="11"/>
      <c r="N87" s="12"/>
      <c r="O87" s="16">
        <v>6238.2</v>
      </c>
    </row>
    <row r="88" spans="1:15" x14ac:dyDescent="0.2">
      <c r="A88" s="17">
        <v>43295</v>
      </c>
      <c r="B88" s="14">
        <f t="shared" ca="1" si="3"/>
        <v>1.0470866796769809</v>
      </c>
      <c r="C88" s="14">
        <f t="shared" si="4"/>
        <v>0.66446695184369886</v>
      </c>
      <c r="D88" s="15">
        <f ca="1">(B88-B87)/B87</f>
        <v>7.4406318539511278E-4</v>
      </c>
      <c r="E88" s="15">
        <f ca="1">B88-$B$4</f>
        <v>4.7141474197528788E-2</v>
      </c>
      <c r="F88" s="10">
        <f>SUM($G$4:G88)</f>
        <v>635936.35</v>
      </c>
      <c r="G88" s="10">
        <v>0</v>
      </c>
      <c r="H88" s="10">
        <f ca="1">SUM($I$4:I88)</f>
        <v>685540.56789808522</v>
      </c>
      <c r="I88" s="10">
        <v>0</v>
      </c>
      <c r="J88" s="10">
        <v>720095.12</v>
      </c>
      <c r="K88" s="10">
        <f ca="1">J88-SUM($L$4:L88)</f>
        <v>717820.39702427795</v>
      </c>
      <c r="L88" s="10">
        <f t="shared" ca="1" si="5"/>
        <v>39.303380296141043</v>
      </c>
      <c r="M88" s="11"/>
      <c r="N88" s="12"/>
      <c r="O88" s="16">
        <v>6217.74</v>
      </c>
    </row>
    <row r="89" spans="1:15" x14ac:dyDescent="0.2">
      <c r="A89" s="17">
        <v>43296</v>
      </c>
      <c r="B89" s="14">
        <f t="shared" ca="1" si="3"/>
        <v>1.0460990464774311</v>
      </c>
      <c r="C89" s="14">
        <f t="shared" si="4"/>
        <v>0.67539510105796907</v>
      </c>
      <c r="D89" s="15">
        <f ca="1">(B89-B88)/B88</f>
        <v>-9.4322009697843877E-4</v>
      </c>
      <c r="E89" s="15">
        <f ca="1">B89-$B$4</f>
        <v>4.6153840997979034E-2</v>
      </c>
      <c r="F89" s="10">
        <f>SUM($G$4:G89)</f>
        <v>635936.35</v>
      </c>
      <c r="G89" s="10">
        <v>0</v>
      </c>
      <c r="H89" s="10">
        <f ca="1">SUM($I$4:I89)</f>
        <v>685540.56789808522</v>
      </c>
      <c r="I89" s="10">
        <v>0</v>
      </c>
      <c r="J89" s="10">
        <v>719457.39</v>
      </c>
      <c r="K89" s="10">
        <f ca="1">J89-SUM($L$4:L89)</f>
        <v>717143.33439978352</v>
      </c>
      <c r="L89" s="10">
        <f t="shared" ca="1" si="5"/>
        <v>39.332624494480982</v>
      </c>
      <c r="M89" s="11"/>
      <c r="N89" s="12"/>
      <c r="O89" s="16">
        <v>6320</v>
      </c>
    </row>
    <row r="90" spans="1:15" x14ac:dyDescent="0.2">
      <c r="A90" s="17">
        <v>43297</v>
      </c>
      <c r="B90" s="14">
        <f t="shared" ca="1" si="3"/>
        <v>1.0440372494206844</v>
      </c>
      <c r="C90" s="14">
        <f t="shared" si="4"/>
        <v>0.68129732755028416</v>
      </c>
      <c r="D90" s="15">
        <f ca="1">(B90-B89)/B89</f>
        <v>-1.9709386636853001E-3</v>
      </c>
      <c r="E90" s="15">
        <f ca="1">B90-$B$4</f>
        <v>4.4092043941232339E-2</v>
      </c>
      <c r="F90" s="10">
        <f>SUM($G$4:G90)</f>
        <v>635936.35</v>
      </c>
      <c r="G90" s="10">
        <v>0</v>
      </c>
      <c r="H90" s="10">
        <f ca="1">SUM($I$4:I90)</f>
        <v>685540.56789808522</v>
      </c>
      <c r="I90" s="10">
        <v>0</v>
      </c>
      <c r="J90" s="10">
        <v>718083.24</v>
      </c>
      <c r="K90" s="10">
        <f ca="1">J90-SUM($L$4:L90)</f>
        <v>715729.88887461089</v>
      </c>
      <c r="L90" s="10">
        <f t="shared" ca="1" si="5"/>
        <v>39.295525172590878</v>
      </c>
      <c r="M90" s="11"/>
      <c r="N90" s="12"/>
      <c r="O90" s="16">
        <v>6375.23</v>
      </c>
    </row>
    <row r="91" spans="1:15" x14ac:dyDescent="0.2">
      <c r="A91" s="17">
        <v>43298</v>
      </c>
      <c r="B91" s="14">
        <f t="shared" ca="1" si="3"/>
        <v>1.0557858056711069</v>
      </c>
      <c r="C91" s="14">
        <f t="shared" si="4"/>
        <v>0.71784133210056633</v>
      </c>
      <c r="D91" s="15">
        <f ca="1">(B91-B90)/B90</f>
        <v>1.1253004868304769E-2</v>
      </c>
      <c r="E91" s="15">
        <f ca="1">B91-$B$4</f>
        <v>5.5840600191654821E-2</v>
      </c>
      <c r="F91" s="10">
        <f>SUM($G$4:G91)</f>
        <v>635936.35</v>
      </c>
      <c r="G91" s="10">
        <v>0</v>
      </c>
      <c r="H91" s="10">
        <f ca="1">SUM($I$4:I91)</f>
        <v>685540.56789808522</v>
      </c>
      <c r="I91" s="10">
        <v>0</v>
      </c>
      <c r="J91" s="10">
        <v>726176.57</v>
      </c>
      <c r="K91" s="10">
        <f ca="1">J91-SUM($L$4:L91)</f>
        <v>723784.00079850806</v>
      </c>
      <c r="L91" s="10">
        <f t="shared" ca="1" si="5"/>
        <v>39.218076102718406</v>
      </c>
      <c r="M91" s="11"/>
      <c r="N91" s="12"/>
      <c r="O91" s="16">
        <v>6717.19</v>
      </c>
    </row>
    <row r="92" spans="1:15" x14ac:dyDescent="0.2">
      <c r="A92" s="17">
        <v>43299</v>
      </c>
      <c r="B92" s="14">
        <f t="shared" ca="1" si="3"/>
        <v>1.0784820417967116</v>
      </c>
      <c r="C92" s="14">
        <f t="shared" si="4"/>
        <v>0.78952832383168914</v>
      </c>
      <c r="D92" s="15">
        <f ca="1">(B92-B91)/B91</f>
        <v>2.1497008203456461E-2</v>
      </c>
      <c r="E92" s="15">
        <f ca="1">B92-$B$4</f>
        <v>7.8536836317259495E-2</v>
      </c>
      <c r="F92" s="10">
        <f>SUM($G$4:G92)</f>
        <v>635936.35</v>
      </c>
      <c r="G92" s="10">
        <v>0</v>
      </c>
      <c r="H92" s="10">
        <f ca="1">SUM($I$4:I92)</f>
        <v>685540.56789808522</v>
      </c>
      <c r="I92" s="10">
        <v>0</v>
      </c>
      <c r="J92" s="10">
        <v>741775.42</v>
      </c>
      <c r="K92" s="10">
        <f ca="1">J92-SUM($L$4:L92)</f>
        <v>739343.19140120421</v>
      </c>
      <c r="L92" s="10">
        <f t="shared" ca="1" si="5"/>
        <v>39.659397304027841</v>
      </c>
      <c r="M92" s="11"/>
      <c r="N92" s="12"/>
      <c r="O92" s="16">
        <v>7388</v>
      </c>
    </row>
    <row r="93" spans="1:15" x14ac:dyDescent="0.2">
      <c r="A93" s="13">
        <v>43299</v>
      </c>
      <c r="B93" s="14">
        <f t="shared" ca="1" si="3"/>
        <v>1.0784820417967116</v>
      </c>
      <c r="C93" s="14">
        <f t="shared" si="4"/>
        <v>0.78952832383168914</v>
      </c>
      <c r="D93" s="15">
        <f ca="1">(B93-B92)/B92</f>
        <v>0</v>
      </c>
      <c r="E93" s="15">
        <v>7.8532296232716292E-2</v>
      </c>
      <c r="F93" s="10">
        <f ca="1">SUM($G$4:G93)</f>
        <v>145634.53212385625</v>
      </c>
      <c r="G93" s="19">
        <f ca="1">I93/H92*K92</f>
        <v>-590301.81787614373</v>
      </c>
      <c r="H93" s="10">
        <f ca="1">SUM($I$4:I92)+I93</f>
        <v>138195.50789808517</v>
      </c>
      <c r="I93" s="19">
        <v>-547345.06000000006</v>
      </c>
      <c r="J93" s="10">
        <f ca="1">K92+G93</f>
        <v>149041.37352506048</v>
      </c>
      <c r="K93" s="10">
        <f ca="1">K92+G93</f>
        <v>149041.37352506048</v>
      </c>
      <c r="L93" s="10">
        <v>0</v>
      </c>
      <c r="M93" s="11">
        <v>130000</v>
      </c>
      <c r="N93" s="12">
        <v>19041.37</v>
      </c>
      <c r="O93" s="16">
        <v>7388</v>
      </c>
    </row>
    <row r="94" spans="1:15" x14ac:dyDescent="0.2">
      <c r="A94" s="17">
        <v>43300</v>
      </c>
      <c r="B94" s="14">
        <f t="shared" ca="1" si="3"/>
        <v>1.0704118896432346</v>
      </c>
      <c r="C94" s="14">
        <f t="shared" si="4"/>
        <v>0.78290261239725967</v>
      </c>
      <c r="D94" s="15">
        <f ca="1">(B94-B93)/B93</f>
        <v>-7.4828804196242086E-3</v>
      </c>
      <c r="E94" s="15">
        <f ca="1">B94-$B$4</f>
        <v>7.0466684163782545E-2</v>
      </c>
      <c r="F94" s="10">
        <f ca="1">SUM($G$4:G94)</f>
        <v>145634.53212385625</v>
      </c>
      <c r="G94" s="10">
        <v>0</v>
      </c>
      <c r="H94" s="10">
        <f ca="1">SUM($I$4:I94)</f>
        <v>138195.50789808517</v>
      </c>
      <c r="I94" s="10">
        <v>0</v>
      </c>
      <c r="J94" s="10">
        <f>M94+N94</f>
        <v>147934.28140000001</v>
      </c>
      <c r="K94" s="10">
        <f ca="1">J94-SUM($L$94:L94)</f>
        <v>147926.1147493959</v>
      </c>
      <c r="L94" s="10">
        <f t="shared" ref="L94:L157" ca="1" si="6">K93*2%/365</f>
        <v>8.1666506041129026</v>
      </c>
      <c r="M94" s="11">
        <v>128892.9114</v>
      </c>
      <c r="N94" s="12">
        <v>19041.37</v>
      </c>
      <c r="O94" s="16">
        <v>7326</v>
      </c>
    </row>
    <row r="95" spans="1:15" x14ac:dyDescent="0.2">
      <c r="A95" s="17">
        <v>43301</v>
      </c>
      <c r="B95" s="14">
        <f t="shared" ca="1" si="3"/>
        <v>1.0668174389401006</v>
      </c>
      <c r="C95" s="14">
        <f t="shared" si="4"/>
        <v>0.7983116661348465</v>
      </c>
      <c r="D95" s="15">
        <f ca="1">(B95-B94)/B94</f>
        <v>-3.3580070792487583E-3</v>
      </c>
      <c r="E95" s="15">
        <f ca="1">B95-$B$4</f>
        <v>6.6872233460648522E-2</v>
      </c>
      <c r="F95" s="10">
        <f ca="1">SUM($G$4:G95)</f>
        <v>145634.53212385625</v>
      </c>
      <c r="G95" s="10">
        <v>0</v>
      </c>
      <c r="H95" s="10">
        <f ca="1">SUM($I$4:I95)</f>
        <v>138195.50789808517</v>
      </c>
      <c r="I95" s="10">
        <v>0</v>
      </c>
      <c r="J95" s="10">
        <f>M95+N95</f>
        <v>147445.65</v>
      </c>
      <c r="K95" s="10">
        <f ca="1">J95-SUM($L$94:L95)</f>
        <v>147429.37780886167</v>
      </c>
      <c r="L95" s="10">
        <f t="shared" ca="1" si="6"/>
        <v>8.1055405342134748</v>
      </c>
      <c r="M95" s="11">
        <v>128404.28</v>
      </c>
      <c r="N95" s="12">
        <v>19041.37</v>
      </c>
      <c r="O95" s="16">
        <v>7470.19</v>
      </c>
    </row>
    <row r="96" spans="1:15" x14ac:dyDescent="0.2">
      <c r="A96" s="17">
        <v>43302</v>
      </c>
      <c r="B96" s="14">
        <f t="shared" ca="1" si="3"/>
        <v>1.0514700636575709</v>
      </c>
      <c r="C96" s="14">
        <f t="shared" si="4"/>
        <v>0.78194081557613282</v>
      </c>
      <c r="D96" s="15">
        <f ca="1">(B96-B95)/B95</f>
        <v>-1.4386130862069118E-2</v>
      </c>
      <c r="E96" s="15">
        <f ca="1">B96-$B$4</f>
        <v>5.1524858178118804E-2</v>
      </c>
      <c r="F96" s="10">
        <f ca="1">SUM($G$4:G96)</f>
        <v>145634.53212385625</v>
      </c>
      <c r="G96" s="10">
        <v>0</v>
      </c>
      <c r="H96" s="10">
        <f ca="1">SUM($I$4:I96)</f>
        <v>138195.50789808517</v>
      </c>
      <c r="I96" s="10">
        <v>0</v>
      </c>
      <c r="J96" s="10">
        <f>M96+N96</f>
        <v>145332.79</v>
      </c>
      <c r="K96" s="10">
        <f ca="1">J96-SUM($L$94:L96)</f>
        <v>145308.43948678995</v>
      </c>
      <c r="L96" s="10">
        <f t="shared" ca="1" si="6"/>
        <v>8.0783220717184463</v>
      </c>
      <c r="M96" s="11">
        <v>126291.42</v>
      </c>
      <c r="N96" s="12">
        <v>19041.37</v>
      </c>
      <c r="O96" s="16">
        <v>7317</v>
      </c>
    </row>
    <row r="97" spans="1:15" x14ac:dyDescent="0.2">
      <c r="A97" s="17">
        <v>43303</v>
      </c>
      <c r="B97" s="14">
        <f t="shared" ca="1" si="3"/>
        <v>1.0570015957989085</v>
      </c>
      <c r="C97" s="14">
        <f t="shared" si="4"/>
        <v>0.79465790687769911</v>
      </c>
      <c r="D97" s="15">
        <f ca="1">(B97-B96)/B96</f>
        <v>5.2607604653013224E-3</v>
      </c>
      <c r="E97" s="15">
        <f ca="1">B97-$B$4</f>
        <v>5.7056390319456418E-2</v>
      </c>
      <c r="F97" s="10">
        <f ca="1">SUM($G$4:G97)</f>
        <v>145634.53212385625</v>
      </c>
      <c r="G97" s="10">
        <v>0</v>
      </c>
      <c r="H97" s="10">
        <f ca="1">SUM($I$4:I97)</f>
        <v>138195.50789808517</v>
      </c>
      <c r="I97" s="10">
        <v>0</v>
      </c>
      <c r="J97" s="10">
        <f>M97+N97</f>
        <v>146105.185</v>
      </c>
      <c r="K97" s="10">
        <f ca="1">J97-SUM($L$94:L97)</f>
        <v>146072.8723805167</v>
      </c>
      <c r="L97" s="10">
        <f t="shared" ca="1" si="6"/>
        <v>7.9621062732487653</v>
      </c>
      <c r="M97" s="11">
        <v>127063.815</v>
      </c>
      <c r="N97" s="12">
        <v>19041.37</v>
      </c>
      <c r="O97" s="16">
        <v>7436</v>
      </c>
    </row>
    <row r="98" spans="1:15" x14ac:dyDescent="0.2">
      <c r="A98" s="17">
        <v>43304</v>
      </c>
      <c r="B98" s="14">
        <f t="shared" ca="1" si="3"/>
        <v>1.0570044613550968</v>
      </c>
      <c r="C98" s="14">
        <f t="shared" si="4"/>
        <v>0.82767959773638777</v>
      </c>
      <c r="D98" s="15">
        <f ca="1">(B98-B97)/B97</f>
        <v>2.711023521369721E-6</v>
      </c>
      <c r="E98" s="15">
        <f ca="1">B98-$B$4</f>
        <v>5.7059255875644754E-2</v>
      </c>
      <c r="F98" s="10">
        <f ca="1">SUM($G$4:G98)</f>
        <v>145634.53212385625</v>
      </c>
      <c r="G98" s="10">
        <v>0</v>
      </c>
      <c r="H98" s="10">
        <f ca="1">SUM($I$4:I98)</f>
        <v>138195.50789808517</v>
      </c>
      <c r="I98" s="10">
        <v>0</v>
      </c>
      <c r="J98" s="10">
        <f>M98+N98</f>
        <v>146113.58499999999</v>
      </c>
      <c r="K98" s="10">
        <f ca="1">J98-SUM($L$94:L98)</f>
        <v>146073.26838750954</v>
      </c>
      <c r="L98" s="10">
        <f t="shared" ca="1" si="6"/>
        <v>8.0039930071515997</v>
      </c>
      <c r="M98" s="11">
        <v>127072.215</v>
      </c>
      <c r="N98" s="12">
        <v>19041.37</v>
      </c>
      <c r="O98" s="16">
        <v>7745</v>
      </c>
    </row>
    <row r="99" spans="1:15" x14ac:dyDescent="0.2">
      <c r="A99" s="17">
        <v>43305</v>
      </c>
      <c r="B99" s="14">
        <f t="shared" ca="1" si="3"/>
        <v>1.0524141600902106</v>
      </c>
      <c r="C99" s="14">
        <f t="shared" si="4"/>
        <v>0.85408626379199282</v>
      </c>
      <c r="D99" s="15">
        <f ca="1">(B99-B98)/B98</f>
        <v>-4.3427454024190229E-3</v>
      </c>
      <c r="E99" s="15">
        <f ca="1">B99-$B$4</f>
        <v>5.2468954610758511E-2</v>
      </c>
      <c r="F99" s="10">
        <f ca="1">SUM($G$4:G99)</f>
        <v>145634.53212385625</v>
      </c>
      <c r="G99" s="10">
        <v>0</v>
      </c>
      <c r="H99" s="10">
        <f ca="1">SUM($I$4:I99)</f>
        <v>138195.50789808517</v>
      </c>
      <c r="I99" s="10">
        <v>0</v>
      </c>
      <c r="J99" s="10">
        <f>M99+N99</f>
        <v>145487.22999999998</v>
      </c>
      <c r="K99" s="10">
        <f ca="1">J99-SUM($L$94:L99)</f>
        <v>145438.90937280338</v>
      </c>
      <c r="L99" s="10">
        <f t="shared" ca="1" si="6"/>
        <v>8.0040147061649076</v>
      </c>
      <c r="M99" s="11">
        <v>126445.85999999999</v>
      </c>
      <c r="N99" s="12">
        <v>19041.37</v>
      </c>
      <c r="O99" s="16">
        <v>7992.1</v>
      </c>
    </row>
    <row r="100" spans="1:15" x14ac:dyDescent="0.2">
      <c r="A100" s="17">
        <v>43306</v>
      </c>
      <c r="B100" s="14">
        <f t="shared" ca="1" si="3"/>
        <v>1.0630689256979164</v>
      </c>
      <c r="C100" s="14">
        <f t="shared" si="4"/>
        <v>0.88624020018539806</v>
      </c>
      <c r="D100" s="15">
        <f ca="1">(B100-B99)/B99</f>
        <v>1.0124118442869048E-2</v>
      </c>
      <c r="E100" s="15">
        <f ca="1">B100-$B$4</f>
        <v>6.3123720218464352E-2</v>
      </c>
      <c r="F100" s="10">
        <f ca="1">SUM($G$4:G100)</f>
        <v>145634.53212385625</v>
      </c>
      <c r="G100" s="10">
        <v>0</v>
      </c>
      <c r="H100" s="10">
        <f ca="1">SUM($I$4:I100)</f>
        <v>138195.50789808517</v>
      </c>
      <c r="I100" s="10">
        <v>0</v>
      </c>
      <c r="J100" s="10">
        <v>146967.64000000001</v>
      </c>
      <c r="K100" s="10">
        <f ca="1">J100-SUM($L$94:L100)</f>
        <v>146911.35011749531</v>
      </c>
      <c r="L100" s="10">
        <f t="shared" ca="1" si="6"/>
        <v>7.9692553080988144</v>
      </c>
      <c r="M100" s="11">
        <v>127926.27</v>
      </c>
      <c r="N100" s="12">
        <v>19041.37</v>
      </c>
      <c r="O100" s="16">
        <v>8292.98</v>
      </c>
    </row>
    <row r="101" spans="1:15" x14ac:dyDescent="0.2">
      <c r="A101" s="17">
        <v>43307</v>
      </c>
      <c r="B101" s="14">
        <f t="shared" ca="1" si="3"/>
        <v>1.0652472892900908</v>
      </c>
      <c r="C101" s="14">
        <f t="shared" si="4"/>
        <v>0.88271574916753548</v>
      </c>
      <c r="D101" s="15">
        <f ca="1">(B101-B100)/B100</f>
        <v>2.0491273326837785E-3</v>
      </c>
      <c r="E101" s="15">
        <f ca="1">B101-$B$4</f>
        <v>6.5302083810638734E-2</v>
      </c>
      <c r="F101" s="10">
        <f ca="1">SUM($G$4:G101)</f>
        <v>145634.53212385625</v>
      </c>
      <c r="G101" s="10">
        <v>0</v>
      </c>
      <c r="H101" s="10">
        <f ca="1">SUM($I$4:I101)</f>
        <v>138195.50789808517</v>
      </c>
      <c r="I101" s="10">
        <v>0</v>
      </c>
      <c r="J101" s="10">
        <v>147276.73000000001</v>
      </c>
      <c r="K101" s="10">
        <f ca="1">J101-SUM($L$94:L101)</f>
        <v>147212.39018050255</v>
      </c>
      <c r="L101" s="10">
        <f t="shared" ca="1" si="6"/>
        <v>8.0499369927394699</v>
      </c>
      <c r="M101" s="11">
        <v>127926.27</v>
      </c>
      <c r="N101" s="12">
        <v>19041.37</v>
      </c>
      <c r="O101" s="16">
        <v>8260</v>
      </c>
    </row>
    <row r="102" spans="1:15" x14ac:dyDescent="0.2">
      <c r="A102" s="17">
        <v>43308</v>
      </c>
      <c r="B102" s="14">
        <f t="shared" ca="1" si="3"/>
        <v>1.0432180896537049</v>
      </c>
      <c r="C102" s="14">
        <f t="shared" si="4"/>
        <v>0.85332751296643716</v>
      </c>
      <c r="D102" s="15">
        <f ca="1">(B102-B101)/B101</f>
        <v>-2.0679892695213323E-2</v>
      </c>
      <c r="E102" s="15">
        <f ca="1">B102-$B$4</f>
        <v>4.327288417425279E-2</v>
      </c>
      <c r="F102" s="10">
        <f ca="1">SUM($G$4:G102)</f>
        <v>145634.53212385625</v>
      </c>
      <c r="G102" s="10">
        <v>0</v>
      </c>
      <c r="H102" s="10">
        <f ca="1">SUM($I$4:I102)</f>
        <v>138195.50789808517</v>
      </c>
      <c r="I102" s="10">
        <v>0</v>
      </c>
      <c r="J102" s="10">
        <v>144240.46</v>
      </c>
      <c r="K102" s="10">
        <f ca="1">J102-SUM($L$94:L102)</f>
        <v>144168.05374816389</v>
      </c>
      <c r="L102" s="10">
        <f t="shared" ca="1" si="6"/>
        <v>8.0664323386576733</v>
      </c>
      <c r="M102" s="11"/>
      <c r="N102" s="12">
        <v>19041.37</v>
      </c>
      <c r="O102" s="16">
        <v>7985</v>
      </c>
    </row>
    <row r="103" spans="1:15" x14ac:dyDescent="0.2">
      <c r="A103" s="17">
        <v>43309.291666666664</v>
      </c>
      <c r="B103" s="14">
        <f t="shared" ca="1" si="3"/>
        <v>1.0457155686663444</v>
      </c>
      <c r="C103" s="14">
        <f t="shared" si="4"/>
        <v>0.8776930324349842</v>
      </c>
      <c r="D103" s="15">
        <f ca="1">(B103-B102)/B102</f>
        <v>2.3940142884874252E-3</v>
      </c>
      <c r="E103" s="15">
        <f ca="1">B103-$B$4</f>
        <v>4.5770363186892316E-2</v>
      </c>
      <c r="F103" s="10">
        <f ca="1">SUM($G$4:G103)</f>
        <v>145634.53212385625</v>
      </c>
      <c r="G103" s="10">
        <v>0</v>
      </c>
      <c r="H103" s="10">
        <f ca="1">SUM($I$4:I103)</f>
        <v>138195.50789808517</v>
      </c>
      <c r="I103" s="10">
        <v>0</v>
      </c>
      <c r="J103" s="10">
        <v>144593.5</v>
      </c>
      <c r="K103" s="10">
        <f ca="1">J103-SUM($L$94:L103)</f>
        <v>144513.19412878042</v>
      </c>
      <c r="L103" s="10">
        <f t="shared" ca="1" si="6"/>
        <v>7.8996193834610358</v>
      </c>
      <c r="M103" s="11"/>
      <c r="N103" s="12">
        <v>19041.37</v>
      </c>
      <c r="O103" s="16">
        <v>8213</v>
      </c>
    </row>
    <row r="104" spans="1:15" x14ac:dyDescent="0.2">
      <c r="A104" s="17">
        <v>43310</v>
      </c>
      <c r="B104" s="14">
        <f t="shared" ca="1" si="3"/>
        <v>1.050885067152082</v>
      </c>
      <c r="C104" s="14">
        <f t="shared" si="4"/>
        <v>0.87125219972283796</v>
      </c>
      <c r="D104" s="15">
        <f ca="1">(B104-B103)/B103</f>
        <v>4.9435034158767351E-3</v>
      </c>
      <c r="E104" s="15">
        <f ca="1">B104-$B$4</f>
        <v>5.0939861672629871E-2</v>
      </c>
      <c r="F104" s="10">
        <f ca="1">SUM($G$4:G104)</f>
        <v>145634.53212385625</v>
      </c>
      <c r="G104" s="10">
        <v>0</v>
      </c>
      <c r="H104" s="10">
        <f ca="1">SUM($I$4:I104)</f>
        <v>138195.50789808517</v>
      </c>
      <c r="I104" s="10">
        <v>0</v>
      </c>
      <c r="J104" s="10">
        <v>145315.82</v>
      </c>
      <c r="K104" s="10">
        <f ca="1">J104-SUM($L$94:L104)</f>
        <v>145227.5955975953</v>
      </c>
      <c r="L104" s="10">
        <f t="shared" ca="1" si="6"/>
        <v>7.9185311851386535</v>
      </c>
      <c r="M104" s="11"/>
      <c r="N104" s="12">
        <v>19041.37</v>
      </c>
      <c r="O104" s="16">
        <v>8152.73</v>
      </c>
    </row>
    <row r="105" spans="1:15" x14ac:dyDescent="0.2">
      <c r="A105" s="17">
        <v>43311</v>
      </c>
      <c r="B105" s="14">
        <f t="shared" ca="1" si="3"/>
        <v>1.0471956007994772</v>
      </c>
      <c r="C105" s="14">
        <f t="shared" si="4"/>
        <v>0.87096045468709615</v>
      </c>
      <c r="D105" s="15">
        <f ca="1">(B105-B104)/B104</f>
        <v>-3.5108181359959096E-3</v>
      </c>
      <c r="E105" s="15">
        <f ca="1">B105-$B$4</f>
        <v>4.7250395320025063E-2</v>
      </c>
      <c r="F105" s="10">
        <f ca="1">SUM($G$4:G105)</f>
        <v>145634.53212385625</v>
      </c>
      <c r="G105" s="10">
        <v>0</v>
      </c>
      <c r="H105" s="10">
        <f ca="1">SUM($I$4:I105)</f>
        <v>138195.50789808517</v>
      </c>
      <c r="I105" s="10">
        <v>0</v>
      </c>
      <c r="J105" s="10">
        <v>144813.91</v>
      </c>
      <c r="K105" s="10">
        <f ca="1">J105-SUM($L$94:L105)</f>
        <v>144717.7279211242</v>
      </c>
      <c r="L105" s="10">
        <f t="shared" ca="1" si="6"/>
        <v>7.9576764711011121</v>
      </c>
      <c r="M105" s="11"/>
      <c r="N105" s="12">
        <v>19041.37</v>
      </c>
      <c r="O105" s="16">
        <v>8150</v>
      </c>
    </row>
    <row r="106" spans="1:15" x14ac:dyDescent="0.2">
      <c r="A106" s="17">
        <v>43312</v>
      </c>
      <c r="B106" s="14">
        <f t="shared" ca="1" si="3"/>
        <v>1.0564685524386059</v>
      </c>
      <c r="C106" s="14">
        <f t="shared" si="4"/>
        <v>0.86882312841792542</v>
      </c>
      <c r="D106" s="15">
        <f ca="1">(B106-B105)/B105</f>
        <v>8.8550330349453175E-3</v>
      </c>
      <c r="E106" s="15">
        <f ca="1">B106-$B$4</f>
        <v>5.6523346959153842E-2</v>
      </c>
      <c r="F106" s="10">
        <f ca="1">SUM($G$4:G106)</f>
        <v>145634.53212385625</v>
      </c>
      <c r="G106" s="10">
        <v>0</v>
      </c>
      <c r="H106" s="10">
        <f ca="1">SUM($I$4:I106)</f>
        <v>138195.50789808517</v>
      </c>
      <c r="I106" s="10">
        <v>0</v>
      </c>
      <c r="J106" s="10">
        <v>146103.32</v>
      </c>
      <c r="K106" s="10">
        <f ca="1">J106-SUM($L$94:L106)</f>
        <v>145999.20818260798</v>
      </c>
      <c r="L106" s="10">
        <f t="shared" ca="1" si="6"/>
        <v>7.9297385162259832</v>
      </c>
      <c r="M106" s="11"/>
      <c r="N106" s="12">
        <v>19041.37</v>
      </c>
      <c r="O106" s="16">
        <v>8130</v>
      </c>
    </row>
    <row r="107" spans="1:15" x14ac:dyDescent="0.2">
      <c r="A107" s="17">
        <v>43313</v>
      </c>
      <c r="B107" s="14">
        <f t="shared" ca="1" si="3"/>
        <v>1.0579354600571715</v>
      </c>
      <c r="C107" s="14">
        <f t="shared" si="4"/>
        <v>0.8127140391996539</v>
      </c>
      <c r="D107" s="15">
        <f ca="1">(B107-B106)/B106</f>
        <v>1.388500978263478E-3</v>
      </c>
      <c r="E107" s="15">
        <f ca="1">B107-$B$4</f>
        <v>5.7990254577719447E-2</v>
      </c>
      <c r="F107" s="10">
        <f ca="1">SUM($G$4:G107)</f>
        <v>145634.53212385625</v>
      </c>
      <c r="G107" s="10">
        <v>0</v>
      </c>
      <c r="H107" s="10">
        <f ca="1">SUM($I$4:I107)</f>
        <v>138195.50789808517</v>
      </c>
      <c r="I107" s="10">
        <v>0</v>
      </c>
      <c r="J107" s="20">
        <v>146314.04</v>
      </c>
      <c r="K107" s="10">
        <f ca="1">J107-SUM($L$94:L107)</f>
        <v>146201.92822599522</v>
      </c>
      <c r="L107" s="10">
        <f t="shared" ca="1" si="6"/>
        <v>7.9999566127456427</v>
      </c>
      <c r="M107" s="11"/>
      <c r="N107" s="12">
        <v>19041.37</v>
      </c>
      <c r="O107" s="20">
        <v>7604.96</v>
      </c>
    </row>
    <row r="108" spans="1:15" x14ac:dyDescent="0.2">
      <c r="A108" s="13">
        <v>43314</v>
      </c>
      <c r="B108" s="14">
        <f t="shared" ca="1" si="3"/>
        <v>1.0680879531213769</v>
      </c>
      <c r="C108" s="14">
        <f t="shared" si="4"/>
        <v>0.8152638694387746</v>
      </c>
      <c r="D108" s="15">
        <f ca="1">(B108-B107)/B107</f>
        <v>9.5965145772283281E-3</v>
      </c>
      <c r="E108" s="15">
        <f ca="1">B108-$B$4</f>
        <v>6.814274764192485E-2</v>
      </c>
      <c r="F108" s="10">
        <f ca="1">SUM($G$4:G108)</f>
        <v>145634.53212385625</v>
      </c>
      <c r="G108" s="10">
        <v>0</v>
      </c>
      <c r="H108" s="10">
        <f ca="1">SUM($I$4:I108)</f>
        <v>138195.50789808517</v>
      </c>
      <c r="I108" s="10">
        <v>0</v>
      </c>
      <c r="J108" s="20">
        <v>147725.07999999999</v>
      </c>
      <c r="K108" s="10">
        <f ca="1">J108-SUM($L$94:L108)</f>
        <v>147604.95716143487</v>
      </c>
      <c r="L108" s="10">
        <f t="shared" ca="1" si="6"/>
        <v>8.0110645603285047</v>
      </c>
      <c r="M108" s="11"/>
      <c r="N108" s="12">
        <v>19041.37</v>
      </c>
      <c r="O108" s="20">
        <v>7628.82</v>
      </c>
    </row>
    <row r="109" spans="1:15" x14ac:dyDescent="0.2">
      <c r="A109" s="13">
        <v>43315</v>
      </c>
      <c r="B109" s="14">
        <f t="shared" ca="1" si="3"/>
        <v>1.067343531756378</v>
      </c>
      <c r="C109" s="14">
        <f t="shared" si="4"/>
        <v>0.78892666648691756</v>
      </c>
      <c r="D109" s="15">
        <f ca="1">(B109-B108)/B108</f>
        <v>-6.9696635265239712E-4</v>
      </c>
      <c r="E109" s="15">
        <f ca="1">B109-$B$4</f>
        <v>6.739832627692588E-2</v>
      </c>
      <c r="F109" s="10">
        <f ca="1">SUM($G$4:G109)</f>
        <v>145634.53212385625</v>
      </c>
      <c r="G109" s="10">
        <v>0</v>
      </c>
      <c r="H109" s="10">
        <f ca="1">SUM($I$4:I109)</f>
        <v>138195.50789808517</v>
      </c>
      <c r="I109" s="10">
        <v>0</v>
      </c>
      <c r="J109" s="20">
        <v>147630.2922542319</v>
      </c>
      <c r="K109" s="10">
        <f ca="1">J109-SUM($L$94:L109)</f>
        <v>147502.08147280864</v>
      </c>
      <c r="L109" s="10">
        <f t="shared" ca="1" si="6"/>
        <v>8.0879428581608153</v>
      </c>
      <c r="M109" s="11"/>
      <c r="N109" s="12">
        <v>19041.37</v>
      </c>
      <c r="O109" s="20">
        <v>7382.37</v>
      </c>
    </row>
    <row r="110" spans="1:15" x14ac:dyDescent="0.2">
      <c r="A110" s="17">
        <v>43316</v>
      </c>
      <c r="B110" s="14">
        <f t="shared" ca="1" si="3"/>
        <v>1.0664634412099057</v>
      </c>
      <c r="C110" s="21">
        <f t="shared" si="4"/>
        <v>0.79759993648721261</v>
      </c>
      <c r="D110" s="15">
        <f ca="1">(B110-B109)/B109</f>
        <v>-8.2456165263312172E-4</v>
      </c>
      <c r="E110" s="15">
        <f ca="1">B110-$B$4</f>
        <v>6.6518235730453568E-2</v>
      </c>
      <c r="F110" s="10">
        <f ca="1">SUM($G$4:G110)</f>
        <v>145634.53212385625</v>
      </c>
      <c r="G110" s="22">
        <v>0</v>
      </c>
      <c r="H110" s="10">
        <f ca="1">SUM($I$4:I110)</f>
        <v>138195.50789808517</v>
      </c>
      <c r="I110" s="10">
        <v>0</v>
      </c>
      <c r="J110" s="10">
        <v>147516.75</v>
      </c>
      <c r="K110" s="10">
        <f ca="1">J110-SUM($L$94:L110)</f>
        <v>147380.45691274261</v>
      </c>
      <c r="L110" s="10">
        <f t="shared" ca="1" si="6"/>
        <v>8.0823058341265011</v>
      </c>
      <c r="M110" s="11"/>
      <c r="N110" s="12"/>
      <c r="O110" s="16">
        <v>7463.53</v>
      </c>
    </row>
    <row r="111" spans="1:15" x14ac:dyDescent="0.2">
      <c r="A111" s="17">
        <v>43317</v>
      </c>
      <c r="B111" s="14">
        <f t="shared" ca="1" si="3"/>
        <v>1.0650603880685714</v>
      </c>
      <c r="C111" s="21">
        <f t="shared" si="4"/>
        <v>0.74780878372060988</v>
      </c>
      <c r="D111" s="15">
        <f ca="1">(B111-B110)/B110</f>
        <v>-1.315612975670781E-3</v>
      </c>
      <c r="E111" s="15">
        <f ca="1">B111-$B$4</f>
        <v>6.5115182589119303E-2</v>
      </c>
      <c r="F111" s="10">
        <f ca="1">SUM($G$4:G111)</f>
        <v>145634.53212385625</v>
      </c>
      <c r="G111" s="22">
        <v>0</v>
      </c>
      <c r="H111" s="10">
        <f ca="1">SUM($I$4:I111)</f>
        <v>138195.50789808517</v>
      </c>
      <c r="I111" s="10">
        <v>0</v>
      </c>
      <c r="J111" s="10">
        <v>147330.93</v>
      </c>
      <c r="K111" s="10">
        <f ca="1">J111-SUM($L$94:L111)</f>
        <v>147186.56127126791</v>
      </c>
      <c r="L111" s="10">
        <f t="shared" ca="1" si="6"/>
        <v>8.075641474670828</v>
      </c>
      <c r="M111" s="11"/>
      <c r="N111" s="12"/>
      <c r="O111" s="16">
        <v>6997.61</v>
      </c>
    </row>
    <row r="112" spans="1:15" x14ac:dyDescent="0.2">
      <c r="A112" s="17">
        <v>43318</v>
      </c>
      <c r="B112" s="14">
        <f t="shared" ca="1" si="3"/>
        <v>1.0654729556245741</v>
      </c>
      <c r="C112" s="21">
        <f t="shared" si="4"/>
        <v>0.74394663515221837</v>
      </c>
      <c r="D112" s="15">
        <f ca="1">(B112-B111)/B111</f>
        <v>3.8736541197526583E-4</v>
      </c>
      <c r="E112" s="15">
        <f ca="1">B112-$B$4</f>
        <v>6.5527750145122021E-2</v>
      </c>
      <c r="F112" s="10">
        <f ca="1">SUM($G$4:G112)</f>
        <v>145634.53212385625</v>
      </c>
      <c r="G112" s="22">
        <v>0</v>
      </c>
      <c r="H112" s="10">
        <f ca="1">SUM($I$4:I112)</f>
        <v>138195.50789808517</v>
      </c>
      <c r="I112" s="10">
        <v>0</v>
      </c>
      <c r="J112" s="10">
        <v>147396.01</v>
      </c>
      <c r="K112" s="10">
        <f ca="1">J112-SUM($L$94:L112)</f>
        <v>147243.57625421198</v>
      </c>
      <c r="L112" s="10">
        <f t="shared" ca="1" si="6"/>
        <v>8.0650170559598866</v>
      </c>
      <c r="M112" s="11"/>
      <c r="N112" s="12"/>
      <c r="O112" s="16">
        <v>6961.47</v>
      </c>
    </row>
    <row r="113" spans="1:15" x14ac:dyDescent="0.2">
      <c r="A113" s="13">
        <v>43319</v>
      </c>
      <c r="B113" s="23">
        <f t="shared" ca="1" si="3"/>
        <v>1.0656600952735304</v>
      </c>
      <c r="C113" s="21">
        <f t="shared" si="4"/>
        <v>0.75271703594481587</v>
      </c>
      <c r="D113" s="24">
        <f ca="1">(B113-B112)/B112</f>
        <v>1.7563998031900843E-4</v>
      </c>
      <c r="E113" s="15">
        <f ca="1">B113-$B$4</f>
        <v>6.5714889794078357E-2</v>
      </c>
      <c r="F113" s="10">
        <f ca="1">SUM($G$4:G113)</f>
        <v>145634.53212385625</v>
      </c>
      <c r="G113" s="22">
        <v>0</v>
      </c>
      <c r="H113" s="10">
        <f ca="1">SUM($I$4:I113)</f>
        <v>138195.50789808517</v>
      </c>
      <c r="I113" s="10">
        <v>0</v>
      </c>
      <c r="J113" s="20">
        <v>147429.94</v>
      </c>
      <c r="K113" s="10">
        <f ca="1">J113-SUM($L$94:L113)</f>
        <v>147269.43811304736</v>
      </c>
      <c r="L113" s="10">
        <f t="shared" ca="1" si="6"/>
        <v>8.0681411646143548</v>
      </c>
      <c r="M113" s="25"/>
      <c r="N113" s="25"/>
      <c r="O113" s="20">
        <v>7043.5388999999996</v>
      </c>
    </row>
    <row r="114" spans="1:15" x14ac:dyDescent="0.2">
      <c r="A114" s="13">
        <v>43320</v>
      </c>
      <c r="B114" s="23">
        <f t="shared" ca="1" si="3"/>
        <v>1.0588858551228073</v>
      </c>
      <c r="C114" s="21">
        <f t="shared" si="4"/>
        <v>0.6923120384784559</v>
      </c>
      <c r="D114" s="24">
        <f ca="1">(B114-B113)/B113</f>
        <v>-6.3568488496178058E-3</v>
      </c>
      <c r="E114" s="15">
        <f ca="1">B114-$B$4</f>
        <v>5.8940649643355214E-2</v>
      </c>
      <c r="F114" s="10">
        <f ca="1">SUM($G$4:G114)</f>
        <v>145634.53212385625</v>
      </c>
      <c r="G114" s="22">
        <v>0</v>
      </c>
      <c r="H114" s="10">
        <f ca="1">SUM($I$4:I114)</f>
        <v>138195.50789808517</v>
      </c>
      <c r="I114" s="10">
        <v>0</v>
      </c>
      <c r="J114" s="20">
        <v>146501.84</v>
      </c>
      <c r="K114" s="10">
        <f ca="1">J114-SUM($L$94:L114)</f>
        <v>146333.26855479457</v>
      </c>
      <c r="L114" s="10">
        <f t="shared" ca="1" si="6"/>
        <v>8.0695582527697187</v>
      </c>
      <c r="M114" s="25"/>
      <c r="N114" s="25"/>
      <c r="O114" s="20">
        <v>6478.3</v>
      </c>
    </row>
    <row r="115" spans="1:15" x14ac:dyDescent="0.2">
      <c r="A115" s="13">
        <v>43321</v>
      </c>
      <c r="B115" s="23">
        <f t="shared" ca="1" si="3"/>
        <v>1.0664455741547734</v>
      </c>
      <c r="C115" s="21">
        <f t="shared" si="4"/>
        <v>0.6745401705503008</v>
      </c>
      <c r="D115" s="24">
        <f ca="1">(B115-B114)/B114</f>
        <v>7.1393143986131545E-3</v>
      </c>
      <c r="E115" s="15">
        <f ca="1">B115-$B$4</f>
        <v>6.6500368675321275E-2</v>
      </c>
      <c r="F115" s="10">
        <f ca="1">SUM($G$4:G115)</f>
        <v>145634.53212385625</v>
      </c>
      <c r="G115" s="22">
        <v>0</v>
      </c>
      <c r="H115" s="10">
        <f ca="1">SUM($I$4:I115)</f>
        <v>138195.50789808517</v>
      </c>
      <c r="I115" s="10">
        <v>0</v>
      </c>
      <c r="J115" s="20">
        <f>141584.23+(0.5450912+0.40078134)*6312</f>
        <v>147554.57747248001</v>
      </c>
      <c r="K115" s="10">
        <f ca="1">J115-SUM($L$94:L115)</f>
        <v>147377.98776598394</v>
      </c>
      <c r="L115" s="10">
        <f t="shared" ca="1" si="6"/>
        <v>8.0182612906736761</v>
      </c>
      <c r="M115" s="25"/>
      <c r="N115" s="25"/>
      <c r="O115" s="20">
        <v>6312</v>
      </c>
    </row>
    <row r="116" spans="1:15" x14ac:dyDescent="0.2">
      <c r="A116" s="13">
        <v>43322</v>
      </c>
      <c r="B116" s="26">
        <f t="shared" ca="1" si="3"/>
        <v>1.0675123021807649</v>
      </c>
      <c r="C116" s="21">
        <f t="shared" si="4"/>
        <v>0.68544053452307174</v>
      </c>
      <c r="D116" s="27">
        <f ca="1">(B116-B115)/B115</f>
        <v>1.0002648534942387E-3</v>
      </c>
      <c r="E116" s="15">
        <f ca="1">B116-$B$4</f>
        <v>6.7567096701312779E-2</v>
      </c>
      <c r="F116" s="10">
        <f ca="1">SUM($G$4:G116)</f>
        <v>145634.53212385625</v>
      </c>
      <c r="G116" s="22">
        <v>0</v>
      </c>
      <c r="H116" s="10">
        <f ca="1">SUM($I$4:I116)</f>
        <v>138195.50789808517</v>
      </c>
      <c r="I116" s="10">
        <v>0</v>
      </c>
      <c r="J116" s="20">
        <v>147710.07</v>
      </c>
      <c r="K116" s="10">
        <f ca="1">J116-SUM($L$94:L116)</f>
        <v>147525.40478732498</v>
      </c>
      <c r="L116" s="10">
        <f t="shared" ca="1" si="6"/>
        <v>8.0755061789580243</v>
      </c>
      <c r="M116" s="25"/>
      <c r="N116" s="25"/>
      <c r="O116" s="20">
        <v>6414</v>
      </c>
    </row>
    <row r="117" spans="1:15" x14ac:dyDescent="0.2">
      <c r="A117" s="13">
        <v>43323</v>
      </c>
      <c r="B117" s="26">
        <f t="shared" ca="1" si="3"/>
        <v>1.1080237232922581</v>
      </c>
      <c r="C117" s="21">
        <f t="shared" si="4"/>
        <v>0.65145704684325623</v>
      </c>
      <c r="D117" s="27">
        <f ca="1">(B117-B116)/B116</f>
        <v>3.7949371664134021E-2</v>
      </c>
      <c r="E117" s="15">
        <f ca="1">B117-$B$4</f>
        <v>0.10807851781280597</v>
      </c>
      <c r="F117" s="10">
        <f ca="1">SUM($G$4:G117)</f>
        <v>145634.53212385625</v>
      </c>
      <c r="G117" s="22">
        <v>0</v>
      </c>
      <c r="H117" s="10">
        <f ca="1">SUM($I$4:I117)</f>
        <v>138195.50789808517</v>
      </c>
      <c r="I117" s="10">
        <v>0</v>
      </c>
      <c r="J117" s="10">
        <v>153316.65</v>
      </c>
      <c r="K117" s="10">
        <f ca="1">J117-SUM($L$94:L117)</f>
        <v>153123.90120350098</v>
      </c>
      <c r="L117" s="10">
        <f t="shared" ca="1" si="6"/>
        <v>8.0835838239630124</v>
      </c>
      <c r="M117" s="11"/>
      <c r="N117" s="12"/>
      <c r="O117" s="20">
        <v>6096</v>
      </c>
    </row>
    <row r="118" spans="1:15" x14ac:dyDescent="0.2">
      <c r="A118" s="13">
        <v>43324</v>
      </c>
      <c r="B118" s="26">
        <f t="shared" ca="1" si="3"/>
        <v>1.1098614794763189</v>
      </c>
      <c r="C118" s="21">
        <f t="shared" si="4"/>
        <v>0.6745401705503008</v>
      </c>
      <c r="D118" s="27">
        <f ca="1">(B118-B117)/B117</f>
        <v>1.6585892029462028E-3</v>
      </c>
      <c r="E118" s="15">
        <f ca="1">B118-$B$4</f>
        <v>0.10991627399686676</v>
      </c>
      <c r="F118" s="10">
        <f ca="1">SUM($G$4:G118)</f>
        <v>145634.53212385625</v>
      </c>
      <c r="G118" s="22">
        <v>0</v>
      </c>
      <c r="H118" s="10">
        <f ca="1">SUM($I$4:I118)</f>
        <v>138195.50789808517</v>
      </c>
      <c r="I118" s="10">
        <v>0</v>
      </c>
      <c r="J118" s="20">
        <v>153579.01</v>
      </c>
      <c r="K118" s="10">
        <f ca="1">J118-SUM($L$94:L118)</f>
        <v>153377.87085275011</v>
      </c>
      <c r="L118" s="10">
        <f t="shared" ca="1" si="6"/>
        <v>8.3903507508767667</v>
      </c>
      <c r="M118" s="25"/>
      <c r="N118" s="25"/>
      <c r="O118" s="20">
        <v>6312</v>
      </c>
    </row>
    <row r="119" spans="1:15" x14ac:dyDescent="0.2">
      <c r="A119" s="13">
        <v>43325</v>
      </c>
      <c r="B119" s="26">
        <f t="shared" ca="1" si="3"/>
        <v>1.114607406048604</v>
      </c>
      <c r="C119" s="21">
        <f t="shared" si="4"/>
        <v>0.69046325125562313</v>
      </c>
      <c r="D119" s="27">
        <f ca="1">(B119-B118)/B118</f>
        <v>4.2761431584457327E-3</v>
      </c>
      <c r="E119" s="15">
        <f ca="1">B119-$B$4</f>
        <v>0.11466220056915188</v>
      </c>
      <c r="F119" s="10">
        <f ca="1">SUM($G$4:G119)</f>
        <v>145634.53212385625</v>
      </c>
      <c r="G119" s="22">
        <v>0</v>
      </c>
      <c r="H119" s="10">
        <f ca="1">SUM($I$4:I119)</f>
        <v>138195.50789808517</v>
      </c>
      <c r="I119" s="10">
        <v>0</v>
      </c>
      <c r="J119" s="20">
        <v>154243.28</v>
      </c>
      <c r="K119" s="10">
        <f ca="1">J119-SUM($L$94:L119)</f>
        <v>154033.73658585409</v>
      </c>
      <c r="L119" s="10">
        <f t="shared" ca="1" si="6"/>
        <v>8.4042668960411024</v>
      </c>
      <c r="M119" s="25"/>
      <c r="N119" s="25"/>
      <c r="O119" s="20">
        <v>6461</v>
      </c>
    </row>
    <row r="120" spans="1:15" x14ac:dyDescent="0.2">
      <c r="A120" s="13">
        <v>43326</v>
      </c>
      <c r="B120" s="26">
        <f t="shared" ca="1" si="3"/>
        <v>1.1354891252820811</v>
      </c>
      <c r="C120" s="21">
        <f t="shared" si="4"/>
        <v>0.64269400913965602</v>
      </c>
      <c r="D120" s="27">
        <f ca="1">(B120-B119)/B119</f>
        <v>1.8734595804907626E-2</v>
      </c>
      <c r="E120" s="15">
        <f ca="1">B120-$B$4</f>
        <v>0.13554391980262903</v>
      </c>
      <c r="F120" s="10">
        <f ca="1">SUM($G$4:G120)</f>
        <v>145634.53212385625</v>
      </c>
      <c r="G120" s="22">
        <v>0</v>
      </c>
      <c r="H120" s="10">
        <f ca="1">SUM($I$4:I120)</f>
        <v>138195.50789808517</v>
      </c>
      <c r="I120" s="10">
        <v>0</v>
      </c>
      <c r="J120" s="20">
        <v>157137.48000000001</v>
      </c>
      <c r="K120" s="10">
        <f ca="1">J120-SUM($L$94:L120)</f>
        <v>156919.49638110967</v>
      </c>
      <c r="L120" s="10">
        <f t="shared" ca="1" si="6"/>
        <v>8.4402047444303605</v>
      </c>
      <c r="M120" s="25"/>
      <c r="N120" s="25"/>
      <c r="O120" s="20">
        <v>6014</v>
      </c>
    </row>
    <row r="121" spans="1:15" x14ac:dyDescent="0.2">
      <c r="A121" s="13">
        <v>43327</v>
      </c>
      <c r="B121" s="26">
        <f t="shared" ca="1" si="3"/>
        <v>1.1162982820419038</v>
      </c>
      <c r="C121" s="21">
        <f t="shared" si="4"/>
        <v>0.68749216469548013</v>
      </c>
      <c r="D121" s="27">
        <f ca="1">(B121-B120)/B120</f>
        <v>-1.6900948510105582E-2</v>
      </c>
      <c r="E121" s="15">
        <f ca="1">B121-$B$4</f>
        <v>0.11635307656245175</v>
      </c>
      <c r="F121" s="10">
        <f ca="1">SUM($G$4:G121)</f>
        <v>145634.53212385625</v>
      </c>
      <c r="G121" s="22">
        <v>0</v>
      </c>
      <c r="H121" s="10">
        <f ca="1">SUM($I$4:I121)</f>
        <v>138195.50789808517</v>
      </c>
      <c r="I121" s="10">
        <v>0</v>
      </c>
      <c r="J121" s="20">
        <v>154493.99</v>
      </c>
      <c r="K121" s="10">
        <f ca="1">J121-SUM($L$94:L121)</f>
        <v>154267.40805254082</v>
      </c>
      <c r="L121" s="10">
        <f t="shared" ca="1" si="6"/>
        <v>8.5983285688279274</v>
      </c>
      <c r="M121" s="25"/>
      <c r="N121" s="25"/>
      <c r="O121" s="20">
        <v>6433.1980999999996</v>
      </c>
    </row>
    <row r="122" spans="1:15" x14ac:dyDescent="0.2">
      <c r="A122" s="13">
        <v>43328</v>
      </c>
      <c r="B122" s="26">
        <f t="shared" ca="1" si="3"/>
        <v>1.1090577933756707</v>
      </c>
      <c r="C122" s="21">
        <f t="shared" si="4"/>
        <v>0.68180707986548139</v>
      </c>
      <c r="D122" s="27">
        <f ca="1">(B122-B121)/B121</f>
        <v>-6.4861594635701268E-3</v>
      </c>
      <c r="E122" s="15">
        <f ca="1">B122-$B$4</f>
        <v>0.10911258789621858</v>
      </c>
      <c r="F122" s="10">
        <f ca="1">SUM($G$4:G122)</f>
        <v>145634.53212385625</v>
      </c>
      <c r="G122" s="22">
        <v>0</v>
      </c>
      <c r="H122" s="10">
        <f ca="1">SUM($I$4:I122)</f>
        <v>138195.50789808517</v>
      </c>
      <c r="I122" s="10">
        <v>0</v>
      </c>
      <c r="J122" s="20">
        <v>153501.84</v>
      </c>
      <c r="K122" s="10">
        <f ca="1">J122-SUM($L$94:L122)</f>
        <v>153266.80504388039</v>
      </c>
      <c r="L122" s="10">
        <f t="shared" ca="1" si="6"/>
        <v>8.4530086604131967</v>
      </c>
      <c r="M122" s="25"/>
      <c r="N122" s="25"/>
      <c r="O122" s="20">
        <v>6380</v>
      </c>
    </row>
    <row r="123" spans="1:15" x14ac:dyDescent="0.2">
      <c r="A123" s="13">
        <v>43329</v>
      </c>
      <c r="B123" s="26">
        <f t="shared" ca="1" si="3"/>
        <v>1.1008424164913833</v>
      </c>
      <c r="C123" s="21">
        <f t="shared" si="4"/>
        <v>0.68960832074795486</v>
      </c>
      <c r="D123" s="27">
        <f ca="1">(B123-B122)/B122</f>
        <v>-7.4075282039920047E-3</v>
      </c>
      <c r="E123" s="15">
        <f ca="1">B123-$B$4</f>
        <v>0.10089721101193116</v>
      </c>
      <c r="F123" s="10">
        <f ca="1">SUM($G$4:G123)</f>
        <v>145634.53212385625</v>
      </c>
      <c r="G123" s="22">
        <v>0</v>
      </c>
      <c r="H123" s="10">
        <f ca="1">SUM($I$4:I123)</f>
        <v>138195.50789808517</v>
      </c>
      <c r="I123" s="10">
        <v>0</v>
      </c>
      <c r="J123" s="20">
        <v>152374.91</v>
      </c>
      <c r="K123" s="10">
        <f ca="1">J123-SUM($L$94:L123)</f>
        <v>152131.47686278212</v>
      </c>
      <c r="L123" s="10">
        <f t="shared" ca="1" si="6"/>
        <v>8.3981810982948151</v>
      </c>
      <c r="M123" s="25"/>
      <c r="N123" s="25"/>
      <c r="O123" s="20">
        <v>6453</v>
      </c>
    </row>
    <row r="124" spans="1:15" x14ac:dyDescent="0.2">
      <c r="A124" s="13">
        <v>43330</v>
      </c>
      <c r="B124" s="26">
        <f t="shared" ca="1" si="3"/>
        <v>1.1055912975414752</v>
      </c>
      <c r="C124" s="21">
        <f t="shared" si="4"/>
        <v>0.69497300968357345</v>
      </c>
      <c r="D124" s="27">
        <f ca="1">(B124-B123)/B123</f>
        <v>4.3138608932127209E-3</v>
      </c>
      <c r="E124" s="15">
        <f ca="1">B124-$B$4</f>
        <v>0.10564609206202313</v>
      </c>
      <c r="F124" s="10">
        <f ca="1">SUM($G$4:G124)</f>
        <v>145634.53212385625</v>
      </c>
      <c r="G124" s="22">
        <v>0</v>
      </c>
      <c r="H124" s="10">
        <f ca="1">SUM($I$4:I124)</f>
        <v>138195.50789808517</v>
      </c>
      <c r="I124" s="10">
        <v>0</v>
      </c>
      <c r="J124" s="20">
        <v>153039.51999999999</v>
      </c>
      <c r="K124" s="10">
        <f ca="1">J124-SUM($L$94:L124)</f>
        <v>152787.75089144715</v>
      </c>
      <c r="L124" s="10">
        <f t="shared" ca="1" si="6"/>
        <v>8.3359713349469651</v>
      </c>
      <c r="M124" s="25"/>
      <c r="N124" s="25"/>
      <c r="O124" s="20">
        <v>6503.2</v>
      </c>
    </row>
    <row r="125" spans="1:15" x14ac:dyDescent="0.2">
      <c r="A125" s="13">
        <v>43331</v>
      </c>
      <c r="B125" s="26">
        <f t="shared" ca="1" si="3"/>
        <v>1.0921459840156116</v>
      </c>
      <c r="C125" s="21">
        <f t="shared" si="4"/>
        <v>0.68052682143024823</v>
      </c>
      <c r="D125" s="27">
        <f ca="1">(B125-B124)/B124</f>
        <v>-1.2161196959276225E-2</v>
      </c>
      <c r="E125" s="15">
        <f ca="1">B125-$B$4</f>
        <v>9.2200778536159489E-2</v>
      </c>
      <c r="F125" s="10">
        <f ca="1">SUM($G$4:G125)</f>
        <v>145634.53212385625</v>
      </c>
      <c r="G125" s="22">
        <v>0</v>
      </c>
      <c r="H125" s="10">
        <f ca="1">SUM($I$4:I125)</f>
        <v>138195.50789808517</v>
      </c>
      <c r="I125" s="10">
        <v>0</v>
      </c>
      <c r="J125" s="20">
        <v>151189.81</v>
      </c>
      <c r="K125" s="10">
        <f ca="1">J125-SUM($L$94:L125)</f>
        <v>150929.66895989145</v>
      </c>
      <c r="L125" s="10">
        <f t="shared" ca="1" si="6"/>
        <v>8.3719315556957348</v>
      </c>
      <c r="M125" s="25"/>
      <c r="N125" s="25"/>
      <c r="O125" s="20">
        <v>6368.02</v>
      </c>
    </row>
    <row r="126" spans="1:15" x14ac:dyDescent="0.2">
      <c r="A126" s="13">
        <v>43332</v>
      </c>
      <c r="B126" s="26">
        <f t="shared" ca="1" si="3"/>
        <v>1.0927221958068922</v>
      </c>
      <c r="C126" s="21">
        <f t="shared" si="4"/>
        <v>0.68821905867299382</v>
      </c>
      <c r="D126" s="27">
        <f ca="1">(B126-B125)/B125</f>
        <v>5.2759594387009044E-4</v>
      </c>
      <c r="E126" s="15">
        <f ca="1">B126-$B$4</f>
        <v>9.2776990327440134E-2</v>
      </c>
      <c r="F126" s="10">
        <f ca="1">SUM($G$4:G126)</f>
        <v>145634.53212385625</v>
      </c>
      <c r="G126" s="22">
        <v>0</v>
      </c>
      <c r="H126" s="10">
        <f ca="1">SUM($I$4:I126)</f>
        <v>138195.50789808517</v>
      </c>
      <c r="I126" s="10">
        <v>0</v>
      </c>
      <c r="J126" s="20">
        <v>151277.71</v>
      </c>
      <c r="K126" s="10">
        <f ca="1">J126-SUM($L$94:L126)</f>
        <v>151009.29884104434</v>
      </c>
      <c r="L126" s="10">
        <f t="shared" ca="1" si="6"/>
        <v>8.2701188471173399</v>
      </c>
      <c r="M126" s="25"/>
      <c r="N126" s="25"/>
      <c r="O126" s="20">
        <v>6440</v>
      </c>
    </row>
    <row r="127" spans="1:15" x14ac:dyDescent="0.2">
      <c r="A127" s="13">
        <v>43333</v>
      </c>
      <c r="B127" s="26">
        <f t="shared" ca="1" si="3"/>
        <v>1.0859021153537467</v>
      </c>
      <c r="C127" s="21">
        <f t="shared" si="4"/>
        <v>0.69249371121133541</v>
      </c>
      <c r="D127" s="27">
        <f ca="1">(B127-B126)/B126</f>
        <v>-6.2413671830921459E-3</v>
      </c>
      <c r="E127" s="15">
        <f ca="1">B127-$B$4</f>
        <v>8.5956909874294607E-2</v>
      </c>
      <c r="F127" s="10">
        <f ca="1">SUM($G$4:G127)</f>
        <v>145634.53212385625</v>
      </c>
      <c r="G127" s="22">
        <v>0</v>
      </c>
      <c r="H127" s="10">
        <f ca="1">SUM($I$4:I127)</f>
        <v>138195.50789808517</v>
      </c>
      <c r="I127" s="10">
        <v>0</v>
      </c>
      <c r="J127" s="20">
        <v>150343.48000000001</v>
      </c>
      <c r="K127" s="10">
        <f ca="1">J127-SUM($L$94:L127)</f>
        <v>150066.79435891609</v>
      </c>
      <c r="L127" s="10">
        <f t="shared" ca="1" si="6"/>
        <v>8.2744821282764018</v>
      </c>
      <c r="M127" s="25"/>
      <c r="N127" s="25"/>
      <c r="O127" s="20">
        <v>6480</v>
      </c>
    </row>
    <row r="128" spans="1:15" x14ac:dyDescent="0.2">
      <c r="A128" s="13">
        <v>43334</v>
      </c>
      <c r="B128" s="26">
        <f t="shared" ca="1" si="3"/>
        <v>1.0807900617943207</v>
      </c>
      <c r="C128" s="21">
        <f t="shared" si="4"/>
        <v>0.71258885279407913</v>
      </c>
      <c r="D128" s="27">
        <f ca="1">(B128-B127)/B127</f>
        <v>-4.7076559545707244E-3</v>
      </c>
      <c r="E128" s="15">
        <f ca="1">B128-$B$4</f>
        <v>8.0844856314868596E-2</v>
      </c>
      <c r="F128" s="10">
        <f ca="1">SUM($G$4:G128)</f>
        <v>145634.53212385625</v>
      </c>
      <c r="G128" s="22">
        <v>0</v>
      </c>
      <c r="H128" s="10">
        <f ca="1">SUM($I$4:I128)</f>
        <v>138195.50789808517</v>
      </c>
      <c r="I128" s="10">
        <v>0</v>
      </c>
      <c r="J128" s="20">
        <v>149645.24</v>
      </c>
      <c r="K128" s="10">
        <f ca="1">J128-SUM($L$94:L128)</f>
        <v>149360.33152086899</v>
      </c>
      <c r="L128" s="10">
        <f t="shared" ca="1" si="6"/>
        <v>8.2228380470638953</v>
      </c>
      <c r="M128" s="25"/>
      <c r="N128" s="25"/>
      <c r="O128" s="20">
        <v>6668.04</v>
      </c>
    </row>
    <row r="129" spans="1:15" x14ac:dyDescent="0.2">
      <c r="A129" s="13">
        <v>43335</v>
      </c>
      <c r="B129" s="26">
        <f t="shared" ca="1" si="3"/>
        <v>1.0811065400424971</v>
      </c>
      <c r="C129" s="21">
        <f t="shared" si="4"/>
        <v>0.68747099447878401</v>
      </c>
      <c r="D129" s="27">
        <f ca="1">(B129-B128)/B128</f>
        <v>2.9282120493499185E-4</v>
      </c>
      <c r="E129" s="15">
        <f ca="1">B129-$B$4</f>
        <v>8.1161334563044973E-2</v>
      </c>
      <c r="F129" s="10">
        <f ca="1">SUM($G$4:G129)</f>
        <v>145634.53212385625</v>
      </c>
      <c r="G129" s="22">
        <v>0</v>
      </c>
      <c r="H129" s="10">
        <f ca="1">SUM($I$4:I129)</f>
        <v>138195.50789808517</v>
      </c>
      <c r="I129" s="10">
        <v>0</v>
      </c>
      <c r="J129" s="20">
        <v>149697.16</v>
      </c>
      <c r="K129" s="10">
        <f ca="1">J129-SUM($L$94:L129)</f>
        <v>149404.06739311444</v>
      </c>
      <c r="L129" s="10">
        <f t="shared" ca="1" si="6"/>
        <v>8.1841277545681645</v>
      </c>
      <c r="M129" s="25"/>
      <c r="N129" s="25"/>
      <c r="O129" s="20">
        <v>6433</v>
      </c>
    </row>
    <row r="130" spans="1:15" x14ac:dyDescent="0.2">
      <c r="A130" s="13">
        <v>43336</v>
      </c>
      <c r="B130" s="26">
        <f t="shared" ca="1" si="3"/>
        <v>1.0749261182818231</v>
      </c>
      <c r="C130" s="21">
        <f t="shared" si="4"/>
        <v>0.702706924788568</v>
      </c>
      <c r="D130" s="27">
        <f ca="1">(B130-B129)/B129</f>
        <v>-5.7167555016650528E-3</v>
      </c>
      <c r="E130" s="15">
        <f ca="1">B130-$B$4</f>
        <v>7.4980912802370958E-2</v>
      </c>
      <c r="F130" s="10">
        <f ca="1">SUM($G$4:G130)</f>
        <v>145634.53212385625</v>
      </c>
      <c r="G130" s="22">
        <v>0</v>
      </c>
      <c r="H130" s="10">
        <f ca="1">SUM($I$4:I130)</f>
        <v>138195.50789808517</v>
      </c>
      <c r="I130" s="10">
        <v>0</v>
      </c>
      <c r="J130" s="20">
        <v>148851.24</v>
      </c>
      <c r="K130" s="10">
        <f ca="1">J130-SUM($L$94:L130)</f>
        <v>148549.96086887372</v>
      </c>
      <c r="L130" s="10">
        <f t="shared" ca="1" si="6"/>
        <v>8.1865242407185992</v>
      </c>
      <c r="M130" s="25"/>
      <c r="N130" s="25"/>
      <c r="O130" s="20">
        <v>6575.57</v>
      </c>
    </row>
    <row r="131" spans="1:15" x14ac:dyDescent="0.2">
      <c r="A131" s="13">
        <v>43337</v>
      </c>
      <c r="B131" s="26">
        <f t="shared" ca="1" si="3"/>
        <v>1.0712401828152458</v>
      </c>
      <c r="C131" s="21">
        <f t="shared" si="4"/>
        <v>0.71653863173950672</v>
      </c>
      <c r="D131" s="27">
        <f ca="1">(B131-B130)/B130</f>
        <v>-3.4290128445933579E-3</v>
      </c>
      <c r="E131" s="15">
        <f ca="1">B131-$B$4</f>
        <v>7.1294977335793708E-2</v>
      </c>
      <c r="F131" s="10">
        <f ca="1">SUM($G$4:G131)</f>
        <v>145634.53212385625</v>
      </c>
      <c r="G131" s="22">
        <v>0</v>
      </c>
      <c r="H131" s="10">
        <f ca="1">SUM($I$4:I131)</f>
        <v>138195.50789808517</v>
      </c>
      <c r="I131" s="10">
        <v>0</v>
      </c>
      <c r="J131" s="20">
        <v>148350</v>
      </c>
      <c r="K131" s="10">
        <f ca="1">J131-SUM($L$94:L131)</f>
        <v>148040.58114499049</v>
      </c>
      <c r="L131" s="10">
        <f t="shared" ca="1" si="6"/>
        <v>8.1397238832259582</v>
      </c>
      <c r="M131" s="25"/>
      <c r="N131" s="25"/>
      <c r="O131" s="20">
        <v>6705</v>
      </c>
    </row>
    <row r="132" spans="1:15" x14ac:dyDescent="0.2">
      <c r="A132" s="13">
        <v>43338</v>
      </c>
      <c r="B132" s="26">
        <f t="shared" ref="B132:B156" ca="1" si="7">K132/H132</f>
        <v>1.0786480805313532</v>
      </c>
      <c r="C132" s="21">
        <f t="shared" ref="C132:C157" si="8">O132/$O$4</f>
        <v>0.70852365823011632</v>
      </c>
      <c r="D132" s="27">
        <f ca="1">(B132-B131)/B131</f>
        <v>6.9152537730980679E-3</v>
      </c>
      <c r="E132" s="15">
        <f ca="1">B132-$B$4</f>
        <v>7.87028750519011E-2</v>
      </c>
      <c r="F132" s="10">
        <f ca="1">SUM($G$4:G132)</f>
        <v>145634.53212385625</v>
      </c>
      <c r="G132" s="22">
        <v>0</v>
      </c>
      <c r="H132" s="10">
        <f ca="1">SUM($I$4:I132)</f>
        <v>138195.50789808517</v>
      </c>
      <c r="I132" s="10">
        <v>0</v>
      </c>
      <c r="J132" s="20">
        <v>149381.85</v>
      </c>
      <c r="K132" s="10">
        <f ca="1">J132-SUM($L$94:L132)</f>
        <v>149064.31933232502</v>
      </c>
      <c r="L132" s="10">
        <f t="shared" ca="1" si="6"/>
        <v>8.1118126654789311</v>
      </c>
      <c r="M132" s="25"/>
      <c r="N132" s="25"/>
      <c r="O132" s="20">
        <v>6630</v>
      </c>
    </row>
    <row r="133" spans="1:15" x14ac:dyDescent="0.2">
      <c r="A133" s="13">
        <v>43339</v>
      </c>
      <c r="B133" s="26">
        <f t="shared" ca="1" si="7"/>
        <v>1.0657648566129734</v>
      </c>
      <c r="C133" s="21">
        <f t="shared" si="8"/>
        <v>0.71600430017221406</v>
      </c>
      <c r="D133" s="27">
        <f ca="1">(B133-B132)/B132</f>
        <v>-1.1943862090806676E-2</v>
      </c>
      <c r="E133" s="15">
        <f ca="1">B133-$B$4</f>
        <v>6.5819651133521284E-2</v>
      </c>
      <c r="F133" s="10">
        <f ca="1">SUM($G$4:G133)</f>
        <v>145635.53212385625</v>
      </c>
      <c r="G133" s="22">
        <v>1</v>
      </c>
      <c r="H133" s="10">
        <f ca="1">SUM($I$4:I133)</f>
        <v>138196.50789808517</v>
      </c>
      <c r="I133" s="10">
        <v>1</v>
      </c>
      <c r="J133" s="20">
        <v>147610.68</v>
      </c>
      <c r="K133" s="10">
        <f ca="1">J133-SUM($L$94:L133)</f>
        <v>147284.98142441639</v>
      </c>
      <c r="L133" s="10">
        <f t="shared" ca="1" si="6"/>
        <v>8.1679079086205491</v>
      </c>
      <c r="M133" s="11"/>
      <c r="N133" s="12"/>
      <c r="O133" s="16">
        <v>6700</v>
      </c>
    </row>
    <row r="134" spans="1:15" x14ac:dyDescent="0.2">
      <c r="A134" s="13">
        <v>43340</v>
      </c>
      <c r="B134" s="26">
        <f t="shared" ca="1" si="7"/>
        <v>1.0703479651132695</v>
      </c>
      <c r="C134" s="21">
        <f t="shared" si="8"/>
        <v>0.73951488913309271</v>
      </c>
      <c r="D134" s="27">
        <f ca="1">(B134-B133)/B133</f>
        <v>4.300299894351288E-3</v>
      </c>
      <c r="E134" s="15">
        <f ca="1">B134-$B$4</f>
        <v>7.0402759633817369E-2</v>
      </c>
      <c r="F134" s="10">
        <f ca="1">SUM($G$4:G134)</f>
        <v>145635.53212385625</v>
      </c>
      <c r="G134" s="22">
        <v>0</v>
      </c>
      <c r="H134" s="10">
        <f ca="1">SUM($I$4:I134)</f>
        <v>138196.50789808517</v>
      </c>
      <c r="I134" s="10">
        <v>0</v>
      </c>
      <c r="J134" s="20">
        <v>148252.12</v>
      </c>
      <c r="K134" s="10">
        <f ca="1">J134-SUM($L$94:L134)</f>
        <v>147918.35101447534</v>
      </c>
      <c r="L134" s="10">
        <f t="shared" ca="1" si="6"/>
        <v>8.070409941063911</v>
      </c>
      <c r="M134" s="11"/>
      <c r="N134" s="12"/>
      <c r="O134" s="20">
        <v>6920</v>
      </c>
    </row>
    <row r="135" spans="1:15" x14ac:dyDescent="0.2">
      <c r="A135" s="13">
        <v>43340</v>
      </c>
      <c r="B135" s="26">
        <f t="shared" ca="1" si="7"/>
        <v>1.0703203920066346</v>
      </c>
      <c r="C135" s="21">
        <f t="shared" si="8"/>
        <v>0.73951488913309271</v>
      </c>
      <c r="D135" s="27">
        <f ca="1">(B135-B134)/B134</f>
        <v>-2.576088107188313E-5</v>
      </c>
      <c r="E135" s="15">
        <f ca="1">B135-$B$4</f>
        <v>7.0375186527182554E-2</v>
      </c>
      <c r="F135" s="10">
        <f ca="1">SUM($G$4:G135)</f>
        <v>345634.76552385627</v>
      </c>
      <c r="G135" s="22">
        <v>199999.2334</v>
      </c>
      <c r="H135" s="10">
        <f ca="1">SUM($I$4:I135)</f>
        <v>325059.28786631837</v>
      </c>
      <c r="I135" s="10">
        <f>G135/1.0703</f>
        <v>186862.7799682332</v>
      </c>
      <c r="J135" s="20">
        <f>148252.12+G135</f>
        <v>348251.35340000002</v>
      </c>
      <c r="K135" s="10">
        <f ca="1">J135-SUM($L$94:L135)</f>
        <v>347917.58441447536</v>
      </c>
      <c r="L135" s="10">
        <v>0</v>
      </c>
      <c r="M135" s="11"/>
      <c r="N135" s="12"/>
      <c r="O135" s="20">
        <v>6920</v>
      </c>
    </row>
    <row r="136" spans="1:15" x14ac:dyDescent="0.2">
      <c r="A136" s="13">
        <v>43341</v>
      </c>
      <c r="B136" s="26">
        <f t="shared" ca="1" si="7"/>
        <v>1.0734425486736028</v>
      </c>
      <c r="C136" s="21">
        <f t="shared" si="8"/>
        <v>0.75629824366175635</v>
      </c>
      <c r="D136" s="27">
        <f ca="1">(B136-B135)/B135</f>
        <v>2.917029975589572E-3</v>
      </c>
      <c r="E136" s="15">
        <f ca="1">B136-$B$4</f>
        <v>7.3497343194150688E-2</v>
      </c>
      <c r="F136" s="10">
        <f ca="1">SUM($G$4:G136)</f>
        <v>345634.76552385627</v>
      </c>
      <c r="G136" s="22">
        <v>0</v>
      </c>
      <c r="H136" s="10">
        <f ca="1">SUM($I$4:I136)</f>
        <v>325059.28786631837</v>
      </c>
      <c r="I136" s="10">
        <v>0</v>
      </c>
      <c r="J136" s="20">
        <f>149286.07+G135</f>
        <v>349285.30339999998</v>
      </c>
      <c r="K136" s="10">
        <f ca="1">J136-SUM($L$94:L136)</f>
        <v>348932.47043724713</v>
      </c>
      <c r="L136" s="10">
        <f t="shared" ca="1" si="6"/>
        <v>19.063977228190431</v>
      </c>
      <c r="M136" s="11"/>
      <c r="N136" s="12"/>
      <c r="O136" s="20">
        <v>7077.05</v>
      </c>
    </row>
    <row r="137" spans="1:15" x14ac:dyDescent="0.2">
      <c r="A137" s="13">
        <v>43342</v>
      </c>
      <c r="B137" s="26">
        <f t="shared" ca="1" si="7"/>
        <v>1.0664311108451949</v>
      </c>
      <c r="C137" s="21">
        <f t="shared" si="8"/>
        <v>0.73940802281963414</v>
      </c>
      <c r="D137" s="27">
        <f ca="1">(B137-B136)/B136</f>
        <v>-6.5317308663342261E-3</v>
      </c>
      <c r="E137" s="15">
        <f ca="1">B137-$B$4</f>
        <v>6.6485905365742837E-2</v>
      </c>
      <c r="F137" s="10">
        <f ca="1">SUM($G$4:G137)</f>
        <v>345634.76552385627</v>
      </c>
      <c r="G137" s="22">
        <v>0</v>
      </c>
      <c r="H137" s="10">
        <f ca="1">SUM($I$4:I137)</f>
        <v>325059.28786631837</v>
      </c>
      <c r="I137" s="10">
        <v>0</v>
      </c>
      <c r="J137" s="20">
        <v>347025.29</v>
      </c>
      <c r="K137" s="10">
        <f ca="1">J137-SUM($L$94:L137)</f>
        <v>346653.33744982589</v>
      </c>
      <c r="L137" s="10">
        <f t="shared" ca="1" si="6"/>
        <v>19.11958742121902</v>
      </c>
      <c r="M137" s="11"/>
      <c r="N137" s="12"/>
      <c r="O137" s="20">
        <v>6919</v>
      </c>
    </row>
    <row r="138" spans="1:15" x14ac:dyDescent="0.2">
      <c r="A138" s="13">
        <v>43343</v>
      </c>
      <c r="B138" s="26">
        <f t="shared" ca="1" si="7"/>
        <v>1.0703965883586639</v>
      </c>
      <c r="C138" s="21">
        <f t="shared" si="8"/>
        <v>0.74485820480601972</v>
      </c>
      <c r="D138" s="27">
        <f ca="1">(B138-B137)/B137</f>
        <v>3.7184563289101385E-3</v>
      </c>
      <c r="E138" s="15">
        <f ca="1">B138-$B$4</f>
        <v>7.0451382879211821E-2</v>
      </c>
      <c r="F138" s="10">
        <f ca="1">SUM($G$4:G138)</f>
        <v>345634.76552385627</v>
      </c>
      <c r="G138" s="22">
        <v>0</v>
      </c>
      <c r="H138" s="10">
        <f ca="1">SUM($I$4:I138)</f>
        <v>325059.28786631837</v>
      </c>
      <c r="I138" s="10">
        <v>0</v>
      </c>
      <c r="J138" s="20">
        <v>348333.3</v>
      </c>
      <c r="K138" s="10">
        <f ca="1">J138-SUM($L$94:L138)</f>
        <v>347942.35274640401</v>
      </c>
      <c r="L138" s="10">
        <f t="shared" ca="1" si="6"/>
        <v>18.99470342190827</v>
      </c>
      <c r="M138" s="11"/>
      <c r="N138" s="12"/>
      <c r="O138" s="20">
        <v>6970</v>
      </c>
    </row>
    <row r="139" spans="1:15" x14ac:dyDescent="0.2">
      <c r="A139" s="13">
        <v>43344</v>
      </c>
      <c r="B139" s="26">
        <f t="shared" ca="1" si="7"/>
        <v>1.0750263735141088</v>
      </c>
      <c r="C139" s="21">
        <f t="shared" si="8"/>
        <v>0.75511737089803943</v>
      </c>
      <c r="D139" s="27">
        <f ca="1">(B139-B138)/B138</f>
        <v>4.3252988712755014E-3</v>
      </c>
      <c r="E139" s="15">
        <f ca="1">B139-$B$4</f>
        <v>7.5081168034656698E-2</v>
      </c>
      <c r="F139" s="10">
        <f ca="1">SUM($G$4:G139)</f>
        <v>345634.76552385627</v>
      </c>
      <c r="G139" s="22">
        <v>0</v>
      </c>
      <c r="H139" s="10">
        <f ca="1">SUM($I$4:I139)</f>
        <v>325059.28786631837</v>
      </c>
      <c r="I139" s="10">
        <v>0</v>
      </c>
      <c r="J139" s="20">
        <v>349857.32</v>
      </c>
      <c r="K139" s="10">
        <f ca="1">J139-SUM($L$94:L139)</f>
        <v>349447.30741200695</v>
      </c>
      <c r="L139" s="10">
        <f t="shared" ca="1" si="6"/>
        <v>19.065334397063232</v>
      </c>
      <c r="M139" s="11"/>
      <c r="N139" s="12"/>
      <c r="O139" s="20">
        <v>7066</v>
      </c>
    </row>
    <row r="140" spans="1:15" x14ac:dyDescent="0.2">
      <c r="A140" s="13">
        <v>43345</v>
      </c>
      <c r="B140" s="26">
        <f t="shared" ca="1" si="7"/>
        <v>1.0751307612476706</v>
      </c>
      <c r="C140" s="21">
        <f t="shared" si="8"/>
        <v>0.77937602405312789</v>
      </c>
      <c r="D140" s="27">
        <f ca="1">(B140-B139)/B139</f>
        <v>9.7102486165597288E-5</v>
      </c>
      <c r="E140" s="15">
        <f ca="1">B140-$B$4</f>
        <v>7.5185555768218504E-2</v>
      </c>
      <c r="F140" s="10">
        <f ca="1">SUM($G$4:G140)</f>
        <v>345634.76552385627</v>
      </c>
      <c r="G140" s="22">
        <v>0</v>
      </c>
      <c r="H140" s="10">
        <f ca="1">SUM($I$4:I140)</f>
        <v>325059.28786631837</v>
      </c>
      <c r="I140" s="10">
        <v>0</v>
      </c>
      <c r="J140" s="20">
        <v>349910.4</v>
      </c>
      <c r="K140" s="10">
        <f ca="1">J140-SUM($L$94:L140)</f>
        <v>349481.23961434059</v>
      </c>
      <c r="L140" s="10">
        <f t="shared" ca="1" si="6"/>
        <v>19.147797666411339</v>
      </c>
      <c r="M140" s="11"/>
      <c r="N140" s="12"/>
      <c r="O140" s="20">
        <v>7293</v>
      </c>
    </row>
    <row r="141" spans="1:15" x14ac:dyDescent="0.2">
      <c r="A141" s="13">
        <v>43346</v>
      </c>
      <c r="B141" s="26">
        <f t="shared" ca="1" si="7"/>
        <v>1.0729449456642151</v>
      </c>
      <c r="C141" s="21">
        <f t="shared" si="8"/>
        <v>0.77478077257441069</v>
      </c>
      <c r="D141" s="27">
        <f ca="1">(B141-B140)/B140</f>
        <v>-2.033069522556438E-3</v>
      </c>
      <c r="E141" s="15">
        <f ca="1">B141-$B$4</f>
        <v>7.2999740184762962E-2</v>
      </c>
      <c r="F141" s="10">
        <f ca="1">SUM($G$4:G141)</f>
        <v>345634.76552385627</v>
      </c>
      <c r="G141" s="22">
        <v>0</v>
      </c>
      <c r="H141" s="10">
        <f ca="1">SUM($I$4:I141)</f>
        <v>325059.28786631837</v>
      </c>
      <c r="I141" s="10">
        <v>0</v>
      </c>
      <c r="J141" s="20">
        <v>349219.03</v>
      </c>
      <c r="K141" s="10">
        <f ca="1">J141-SUM($L$94:L141)</f>
        <v>348770.71995737538</v>
      </c>
      <c r="L141" s="10">
        <f t="shared" ca="1" si="6"/>
        <v>19.149656965169349</v>
      </c>
      <c r="M141" s="11"/>
      <c r="N141" s="12"/>
      <c r="O141" s="20">
        <v>7250</v>
      </c>
    </row>
    <row r="142" spans="1:15" x14ac:dyDescent="0.2">
      <c r="A142" s="13">
        <v>43347</v>
      </c>
      <c r="B142" s="26">
        <f t="shared" ca="1" si="7"/>
        <v>1.0731555204060355</v>
      </c>
      <c r="C142" s="21">
        <f t="shared" si="8"/>
        <v>0.77691809884358154</v>
      </c>
      <c r="D142" s="27">
        <f ca="1">(B142-B141)/B141</f>
        <v>1.9625866422255604E-4</v>
      </c>
      <c r="E142" s="15">
        <f ca="1">B142-$B$4</f>
        <v>7.3210314926583364E-2</v>
      </c>
      <c r="F142" s="10">
        <f ca="1">SUM($G$4:G142)</f>
        <v>345634.76552385627</v>
      </c>
      <c r="G142" s="22">
        <v>0</v>
      </c>
      <c r="H142" s="10">
        <f ca="1">SUM($I$4:I142)</f>
        <v>325059.28786631837</v>
      </c>
      <c r="I142" s="10">
        <v>0</v>
      </c>
      <c r="J142" s="20">
        <v>349306.59</v>
      </c>
      <c r="K142" s="10">
        <f ca="1">J142-SUM($L$94:L142)</f>
        <v>348839.1692329942</v>
      </c>
      <c r="L142" s="10">
        <f t="shared" ca="1" si="6"/>
        <v>19.110724381226049</v>
      </c>
      <c r="M142" s="11"/>
      <c r="N142" s="12"/>
      <c r="O142" s="20">
        <v>7270</v>
      </c>
    </row>
    <row r="143" spans="1:15" x14ac:dyDescent="0.2">
      <c r="A143" s="13">
        <v>43348</v>
      </c>
      <c r="B143" s="26">
        <f ca="1">K143/H143</f>
        <v>1.0735284232256077</v>
      </c>
      <c r="C143" s="21">
        <f t="shared" si="8"/>
        <v>0.78899399226439648</v>
      </c>
      <c r="D143" s="27">
        <f ca="1">(B143-B142)/B142</f>
        <v>3.4748255260445517E-4</v>
      </c>
      <c r="E143" s="15">
        <f ca="1">B143-$B$4</f>
        <v>7.3583217746155616E-2</v>
      </c>
      <c r="F143" s="10">
        <f ca="1">SUM($G$4:G143)</f>
        <v>345634.76552385627</v>
      </c>
      <c r="G143" s="22">
        <v>0</v>
      </c>
      <c r="H143" s="10">
        <f ca="1">SUM($I$4:I143)</f>
        <v>325059.28786631837</v>
      </c>
      <c r="I143" s="10">
        <v>0</v>
      </c>
      <c r="J143" s="20">
        <v>349446.92</v>
      </c>
      <c r="K143" s="10">
        <f ca="1">J143-SUM($L$94:L143)</f>
        <v>348960.38475796767</v>
      </c>
      <c r="L143" s="10">
        <f t="shared" ca="1" si="6"/>
        <v>19.114475026465435</v>
      </c>
      <c r="M143" s="11"/>
      <c r="N143" s="12"/>
      <c r="O143" s="20">
        <v>7383</v>
      </c>
    </row>
    <row r="144" spans="1:15" x14ac:dyDescent="0.2">
      <c r="A144" s="13">
        <v>43349</v>
      </c>
      <c r="B144" s="26">
        <f t="shared" ca="1" si="7"/>
        <v>1.0748186459593738</v>
      </c>
      <c r="C144" s="21">
        <f t="shared" si="8"/>
        <v>0.68394440613465224</v>
      </c>
      <c r="D144" s="27">
        <f ca="1">(B144-B143)/B143</f>
        <v>1.2018524203480394E-3</v>
      </c>
      <c r="E144" s="15">
        <f ca="1">B144-$B$4</f>
        <v>7.4873440479921727E-2</v>
      </c>
      <c r="F144" s="10">
        <f ca="1">SUM($G$4:G144)</f>
        <v>345634.76552385627</v>
      </c>
      <c r="G144" s="22">
        <v>0</v>
      </c>
      <c r="H144" s="10">
        <f ca="1">SUM($I$4:I144)</f>
        <v>325059.28786631837</v>
      </c>
      <c r="I144" s="10">
        <v>0</v>
      </c>
      <c r="J144" s="20">
        <v>349885.44</v>
      </c>
      <c r="K144" s="10">
        <f ca="1">J144-SUM($L$94:L144)</f>
        <v>349379.78364099463</v>
      </c>
      <c r="L144" s="10">
        <f t="shared" ca="1" si="6"/>
        <v>19.121116973039324</v>
      </c>
      <c r="M144" s="11"/>
      <c r="N144" s="12"/>
      <c r="O144" s="20">
        <v>6400</v>
      </c>
    </row>
    <row r="145" spans="1:15" x14ac:dyDescent="0.2">
      <c r="A145" s="13">
        <v>43350</v>
      </c>
      <c r="B145" s="26">
        <f t="shared" ca="1" si="7"/>
        <v>1.0710566427083343</v>
      </c>
      <c r="C145" s="21">
        <f t="shared" si="8"/>
        <v>0.68893453932823001</v>
      </c>
      <c r="D145" s="27">
        <f ca="1">(B145-B144)/B144</f>
        <v>-3.5001283846183644E-3</v>
      </c>
      <c r="E145" s="15">
        <f ca="1">B145-$B$4</f>
        <v>7.1111437228882246E-2</v>
      </c>
      <c r="F145" s="10">
        <f ca="1">SUM($G$4:G145)</f>
        <v>345634.76552385627</v>
      </c>
      <c r="G145" s="22">
        <v>0</v>
      </c>
      <c r="H145" s="10">
        <f ca="1">SUM($I$4:I145)</f>
        <v>325059.28786631837</v>
      </c>
      <c r="I145" s="10">
        <v>0</v>
      </c>
      <c r="J145" s="20">
        <v>348681.71</v>
      </c>
      <c r="K145" s="10">
        <f ca="1">J145-SUM($L$94:L145)</f>
        <v>348156.90954326093</v>
      </c>
      <c r="L145" s="10">
        <f t="shared" ca="1" si="6"/>
        <v>19.144097733753132</v>
      </c>
      <c r="M145" s="11"/>
      <c r="N145" s="12"/>
      <c r="O145" s="20">
        <v>6446.6950999999999</v>
      </c>
    </row>
    <row r="146" spans="1:15" x14ac:dyDescent="0.2">
      <c r="A146" s="13">
        <v>43351</v>
      </c>
      <c r="B146" s="26">
        <f t="shared" ca="1" si="7"/>
        <v>1.0724060977937293</v>
      </c>
      <c r="C146" s="21">
        <f t="shared" si="8"/>
        <v>0.68864652392682801</v>
      </c>
      <c r="D146" s="27">
        <f ca="1">(B146-B145)/B145</f>
        <v>1.2599287764862369E-3</v>
      </c>
      <c r="E146" s="15">
        <f ca="1">B146-$B$4</f>
        <v>7.2460892314277214E-2</v>
      </c>
      <c r="F146" s="10">
        <f ca="1">SUM($G$4:G146)</f>
        <v>345634.76552385627</v>
      </c>
      <c r="G146" s="22">
        <v>0</v>
      </c>
      <c r="H146" s="10">
        <f ca="1">SUM($I$4:I146)</f>
        <v>325059.28786631837</v>
      </c>
      <c r="I146" s="10">
        <v>0</v>
      </c>
      <c r="J146" s="20">
        <v>349139.44</v>
      </c>
      <c r="K146" s="10">
        <f ca="1">J146-SUM($L$94:L146)</f>
        <v>348595.56245232699</v>
      </c>
      <c r="L146" s="10">
        <f t="shared" ca="1" si="6"/>
        <v>19.077090933877312</v>
      </c>
      <c r="M146" s="11"/>
      <c r="N146" s="12"/>
      <c r="O146" s="20">
        <v>6444</v>
      </c>
    </row>
    <row r="147" spans="1:15" x14ac:dyDescent="0.2">
      <c r="A147" s="13">
        <v>43352</v>
      </c>
      <c r="B147" s="26">
        <f t="shared" ca="1" si="7"/>
        <v>1.0823084109822514</v>
      </c>
      <c r="C147" s="21">
        <f t="shared" si="8"/>
        <v>0.66213299155776428</v>
      </c>
      <c r="D147" s="27">
        <f ca="1">(B147-B146)/B146</f>
        <v>9.2337345049549793E-3</v>
      </c>
      <c r="E147" s="15">
        <f ca="1">B147-$B$4</f>
        <v>8.2363205502799297E-2</v>
      </c>
      <c r="F147" s="10">
        <f ca="1">SUM($G$4:G147)</f>
        <v>345634.76552385627</v>
      </c>
      <c r="G147" s="22">
        <v>0</v>
      </c>
      <c r="H147" s="10">
        <f ca="1">SUM($I$4:I147)</f>
        <v>325059.28786631837</v>
      </c>
      <c r="I147" s="10">
        <v>0</v>
      </c>
      <c r="J147" s="20">
        <v>352377.38</v>
      </c>
      <c r="K147" s="10">
        <f ca="1">J147-SUM($L$94:L147)</f>
        <v>351814.40132561728</v>
      </c>
      <c r="L147" s="10">
        <f t="shared" ca="1" si="6"/>
        <v>19.101126709716549</v>
      </c>
      <c r="M147" s="11"/>
      <c r="N147" s="12"/>
      <c r="O147" s="20">
        <v>6195.9</v>
      </c>
    </row>
    <row r="148" spans="1:15" x14ac:dyDescent="0.2">
      <c r="A148" s="13">
        <v>43353</v>
      </c>
      <c r="B148" s="26">
        <f t="shared" ca="1" si="7"/>
        <v>1.0824469780075261</v>
      </c>
      <c r="C148" s="21">
        <f t="shared" si="8"/>
        <v>0.67112044851962749</v>
      </c>
      <c r="D148" s="27">
        <f ca="1">(B148-B147)/B147</f>
        <v>1.2802914942603864E-4</v>
      </c>
      <c r="E148" s="15">
        <f ca="1">B148-$B$4</f>
        <v>8.2501772528074002E-2</v>
      </c>
      <c r="F148" s="10">
        <f ca="1">SUM($G$4:G148)</f>
        <v>345634.76552385627</v>
      </c>
      <c r="G148" s="22">
        <v>0</v>
      </c>
      <c r="H148" s="10">
        <f ca="1">SUM($I$4:I148)</f>
        <v>325059.28786631837</v>
      </c>
      <c r="I148" s="10">
        <v>0</v>
      </c>
      <c r="J148" s="20">
        <v>352441.7</v>
      </c>
      <c r="K148" s="10">
        <f ca="1">J148-SUM($L$94:L148)</f>
        <v>351859.44382417481</v>
      </c>
      <c r="L148" s="10">
        <f t="shared" ca="1" si="6"/>
        <v>19.277501442499577</v>
      </c>
      <c r="M148" s="11"/>
      <c r="N148" s="12"/>
      <c r="O148" s="20">
        <v>6280</v>
      </c>
    </row>
    <row r="149" spans="1:15" x14ac:dyDescent="0.2">
      <c r="A149" s="13">
        <v>43354</v>
      </c>
      <c r="B149" s="26">
        <f t="shared" ca="1" si="7"/>
        <v>1.0862117682355128</v>
      </c>
      <c r="C149" s="21">
        <f t="shared" si="8"/>
        <v>0.66438787077173955</v>
      </c>
      <c r="D149" s="27">
        <f ca="1">(B149-B148)/B148</f>
        <v>3.4780366193239323E-3</v>
      </c>
      <c r="E149" s="15">
        <f ca="1">B149-$B$4</f>
        <v>8.6266562756060705E-2</v>
      </c>
      <c r="F149" s="10">
        <f ca="1">SUM($G$4:G149)</f>
        <v>345634.76552385627</v>
      </c>
      <c r="G149" s="22">
        <v>0</v>
      </c>
      <c r="H149" s="10">
        <f ca="1">SUM($I$4:I149)</f>
        <v>325059.28786631837</v>
      </c>
      <c r="I149" s="10">
        <v>0</v>
      </c>
      <c r="J149" s="20">
        <v>353684.76</v>
      </c>
      <c r="K149" s="10">
        <f ca="1">J149-SUM($L$94:L149)</f>
        <v>353083.22385465022</v>
      </c>
      <c r="L149" s="10">
        <f t="shared" ca="1" si="6"/>
        <v>19.279969524612319</v>
      </c>
      <c r="M149" s="11"/>
      <c r="N149" s="12"/>
      <c r="O149" s="20">
        <v>6217</v>
      </c>
    </row>
    <row r="150" spans="1:15" x14ac:dyDescent="0.2">
      <c r="A150" s="13">
        <v>43355</v>
      </c>
      <c r="B150" s="26">
        <f t="shared" ca="1" si="7"/>
        <v>1.1014563194881852</v>
      </c>
      <c r="C150" s="21">
        <f t="shared" si="8"/>
        <v>0.66834192436970552</v>
      </c>
      <c r="D150" s="27">
        <f ca="1">(B150-B149)/B149</f>
        <v>1.4034603286830811E-2</v>
      </c>
      <c r="E150" s="15">
        <f ca="1">B150-$B$4</f>
        <v>0.10151111400873314</v>
      </c>
      <c r="F150" s="10">
        <f ca="1">SUM($G$4:G150)</f>
        <v>345634.76552385627</v>
      </c>
      <c r="G150" s="22">
        <v>0</v>
      </c>
      <c r="H150" s="10">
        <f ca="1">SUM($I$4:I150)</f>
        <v>325059.28786631837</v>
      </c>
      <c r="I150" s="10">
        <v>0</v>
      </c>
      <c r="J150" s="20">
        <v>358659.49</v>
      </c>
      <c r="K150" s="10">
        <f ca="1">J150-SUM($L$94:L150)</f>
        <v>358038.60682868556</v>
      </c>
      <c r="L150" s="10">
        <f t="shared" ca="1" si="6"/>
        <v>19.34702596463837</v>
      </c>
      <c r="M150" s="11"/>
      <c r="N150" s="12"/>
      <c r="O150" s="20">
        <v>6254</v>
      </c>
    </row>
    <row r="151" spans="1:15" x14ac:dyDescent="0.2">
      <c r="A151" s="13">
        <v>43356</v>
      </c>
      <c r="B151" s="26">
        <f t="shared" ca="1" si="7"/>
        <v>1.0759702347552185</v>
      </c>
      <c r="C151" s="21">
        <f t="shared" si="8"/>
        <v>0.68608173240382297</v>
      </c>
      <c r="D151" s="27">
        <f ca="1">(B151-B150)/B150</f>
        <v>-2.3138534213330772E-2</v>
      </c>
      <c r="E151" s="15">
        <f ca="1">B151-$B$4</f>
        <v>7.6025029275766376E-2</v>
      </c>
      <c r="F151" s="10">
        <f ca="1">SUM($G$4:G151)</f>
        <v>345634.76552385627</v>
      </c>
      <c r="G151" s="22">
        <v>0</v>
      </c>
      <c r="H151" s="10">
        <f ca="1">SUM($I$4:I151)</f>
        <v>325059.28786631837</v>
      </c>
      <c r="I151" s="10">
        <v>0</v>
      </c>
      <c r="J151" s="20">
        <v>350394.62</v>
      </c>
      <c r="K151" s="10">
        <f ca="1">J151-SUM($L$94:L151)</f>
        <v>349754.11827488668</v>
      </c>
      <c r="L151" s="10">
        <f t="shared" ca="1" si="6"/>
        <v>19.618553798832085</v>
      </c>
      <c r="M151" s="11"/>
      <c r="N151" s="12"/>
      <c r="O151" s="20">
        <v>6420</v>
      </c>
    </row>
    <row r="152" spans="1:15" x14ac:dyDescent="0.2">
      <c r="A152" s="13">
        <v>43357</v>
      </c>
      <c r="B152" s="26">
        <f t="shared" ca="1" si="7"/>
        <v>1.0374485709337862</v>
      </c>
      <c r="C152" s="21">
        <f t="shared" si="8"/>
        <v>0.6883259249864524</v>
      </c>
      <c r="D152" s="27">
        <f ca="1">(B152-B151)/B151</f>
        <v>-3.5801793188262231E-2</v>
      </c>
      <c r="E152" s="15">
        <f ca="1">B152-$B$4</f>
        <v>3.7503365454334081E-2</v>
      </c>
      <c r="F152" s="10">
        <f ca="1">SUM($G$4:G152)</f>
        <v>345634.76552385627</v>
      </c>
      <c r="G152" s="22">
        <v>0</v>
      </c>
      <c r="H152" s="10">
        <f ca="1">SUM($I$4:I152)</f>
        <v>325059.28786631837</v>
      </c>
      <c r="I152" s="10">
        <v>0</v>
      </c>
      <c r="J152" s="20">
        <v>337891.96</v>
      </c>
      <c r="K152" s="10">
        <f ca="1">J152-SUM($L$94:L152)</f>
        <v>337232.29366566619</v>
      </c>
      <c r="L152" s="10">
        <f t="shared" ca="1" si="6"/>
        <v>19.164609220541738</v>
      </c>
      <c r="M152" s="11"/>
      <c r="N152" s="12"/>
      <c r="O152" s="20">
        <v>6441</v>
      </c>
    </row>
    <row r="153" spans="1:15" x14ac:dyDescent="0.2">
      <c r="A153" s="13">
        <v>43358</v>
      </c>
      <c r="B153" s="26">
        <f t="shared" ca="1" si="7"/>
        <v>1.0396518044511431</v>
      </c>
      <c r="C153" s="21">
        <f t="shared" si="8"/>
        <v>0.69640715561018707</v>
      </c>
      <c r="D153" s="27">
        <f ca="1">(B153-B152)/B152</f>
        <v>2.1237038433373871E-3</v>
      </c>
      <c r="E153" s="15">
        <f ca="1">B153-$B$4</f>
        <v>3.9706598971691043E-2</v>
      </c>
      <c r="F153" s="10">
        <f ca="1">SUM($G$4:G153)</f>
        <v>345634.76552385627</v>
      </c>
      <c r="G153" s="22">
        <v>0</v>
      </c>
      <c r="H153" s="10">
        <f ca="1">SUM($I$4:I153)</f>
        <v>325059.28786631837</v>
      </c>
      <c r="I153" s="10">
        <v>0</v>
      </c>
      <c r="J153" s="20">
        <v>338626.62</v>
      </c>
      <c r="K153" s="10">
        <f ca="1">J153-SUM($L$94:L153)</f>
        <v>337948.47518382146</v>
      </c>
      <c r="L153" s="10">
        <f t="shared" ca="1" si="6"/>
        <v>18.478481844694038</v>
      </c>
      <c r="M153" s="11"/>
      <c r="N153" s="12"/>
      <c r="O153" s="20">
        <v>6516.62</v>
      </c>
    </row>
    <row r="154" spans="1:15" x14ac:dyDescent="0.2">
      <c r="A154" s="13">
        <v>43359</v>
      </c>
      <c r="B154" s="26">
        <f t="shared" ca="1" si="7"/>
        <v>1.0425962589277862</v>
      </c>
      <c r="C154" s="21">
        <f t="shared" si="8"/>
        <v>0.69299812021085971</v>
      </c>
      <c r="D154" s="27">
        <f ca="1">(B154-B153)/B153</f>
        <v>2.8321544425130786E-3</v>
      </c>
      <c r="E154" s="15">
        <f ca="1">B154-$B$4</f>
        <v>4.2651053448334086E-2</v>
      </c>
      <c r="F154" s="10">
        <f ca="1">SUM($G$4:G154)</f>
        <v>345634.76552385627</v>
      </c>
      <c r="G154" s="22">
        <v>0</v>
      </c>
      <c r="H154" s="10">
        <f ca="1">SUM($I$4:I154)</f>
        <v>325059.28786631837</v>
      </c>
      <c r="I154" s="10">
        <v>0</v>
      </c>
      <c r="J154" s="20">
        <v>339602.26</v>
      </c>
      <c r="K154" s="10">
        <f ca="1">J154-SUM($L$94:L154)</f>
        <v>338905.59745915385</v>
      </c>
      <c r="L154" s="10">
        <f t="shared" ca="1" si="6"/>
        <v>18.517724667606657</v>
      </c>
      <c r="M154" s="11"/>
      <c r="N154" s="12"/>
      <c r="O154" s="20">
        <v>6484.72</v>
      </c>
    </row>
    <row r="155" spans="1:15" x14ac:dyDescent="0.2">
      <c r="A155" s="13">
        <v>43360</v>
      </c>
      <c r="B155" s="26">
        <f t="shared" ca="1" si="7"/>
        <v>1.035836599223408</v>
      </c>
      <c r="C155" s="21">
        <f t="shared" si="8"/>
        <v>0.69217311227095979</v>
      </c>
      <c r="D155" s="27">
        <f ca="1">(B155-B154)/B154</f>
        <v>-6.4834873964825851E-3</v>
      </c>
      <c r="E155" s="15">
        <f ca="1">B155-$B$4</f>
        <v>3.5891393743955891E-2</v>
      </c>
      <c r="F155" s="10">
        <f ca="1">SUM($G$4:G155)</f>
        <v>345634.76552385627</v>
      </c>
      <c r="G155" s="22">
        <v>0</v>
      </c>
      <c r="H155" s="10">
        <f ca="1">SUM($I$4:I155)</f>
        <v>325059.28786631837</v>
      </c>
      <c r="I155" s="10">
        <v>0</v>
      </c>
      <c r="J155" s="20">
        <v>337423.54</v>
      </c>
      <c r="K155" s="10">
        <f ca="1">J155-SUM($L$94:L155)</f>
        <v>336708.30728943006</v>
      </c>
      <c r="L155" s="10">
        <f t="shared" ca="1" si="6"/>
        <v>18.570169723789252</v>
      </c>
      <c r="M155" s="11"/>
      <c r="N155" s="12"/>
      <c r="O155" s="20">
        <v>6477</v>
      </c>
    </row>
    <row r="156" spans="1:15" x14ac:dyDescent="0.2">
      <c r="A156" s="13">
        <v>43361</v>
      </c>
      <c r="B156" s="26">
        <f t="shared" ca="1" si="7"/>
        <v>1.0272174953403816</v>
      </c>
      <c r="C156" s="21">
        <f t="shared" si="8"/>
        <v>0.66908998856391522</v>
      </c>
      <c r="D156" s="27">
        <f ca="1">(B156-B155)/B155</f>
        <v>-8.3209107396748569E-3</v>
      </c>
      <c r="E156" s="15">
        <f ca="1">B156-$B$4</f>
        <v>2.7272289860929555E-2</v>
      </c>
      <c r="F156" s="10">
        <f ca="1">SUM($G$4:G156)</f>
        <v>345634.76552385627</v>
      </c>
      <c r="G156" s="22">
        <v>0</v>
      </c>
      <c r="H156" s="10">
        <f ca="1">SUM($I$4:I156)</f>
        <v>325059.28786631837</v>
      </c>
      <c r="I156" s="10">
        <v>0</v>
      </c>
      <c r="J156" s="20">
        <v>334640.27</v>
      </c>
      <c r="K156" s="10">
        <f ca="1">J156-SUM($L$94:L156)</f>
        <v>333906.58751916769</v>
      </c>
      <c r="L156" s="10">
        <f t="shared" ca="1" si="6"/>
        <v>18.449770262434523</v>
      </c>
      <c r="M156" s="11"/>
      <c r="N156" s="12"/>
      <c r="O156" s="20">
        <v>6261</v>
      </c>
    </row>
    <row r="157" spans="1:15" x14ac:dyDescent="0.2">
      <c r="A157" s="13">
        <v>43362</v>
      </c>
      <c r="B157" s="26">
        <v>1.0065</v>
      </c>
      <c r="C157" s="21">
        <f t="shared" si="8"/>
        <v>0.67806675889443258</v>
      </c>
      <c r="D157" s="27">
        <f ca="1">(B157-B156)/B156</f>
        <v>-2.0168557714758052E-2</v>
      </c>
      <c r="E157" s="15">
        <f ca="1">B157-$B$4</f>
        <v>6.5547945205478575E-3</v>
      </c>
      <c r="F157" s="10">
        <f ca="1">SUM($G$4:G157)</f>
        <v>345634.76552385627</v>
      </c>
      <c r="G157" s="22">
        <v>0</v>
      </c>
      <c r="H157" s="10">
        <f ca="1">SUM($I$4:I157)</f>
        <v>325059.28786631837</v>
      </c>
      <c r="I157" s="10">
        <v>0</v>
      </c>
      <c r="J157" s="20">
        <v>327181.98</v>
      </c>
      <c r="K157" s="10">
        <f ca="1">J157-SUM($L$94:L157)</f>
        <v>326430.00126779673</v>
      </c>
      <c r="L157" s="10">
        <f t="shared" ca="1" si="6"/>
        <v>18.2962513709133</v>
      </c>
      <c r="M157" s="11"/>
      <c r="N157" s="12"/>
      <c r="O157" s="20">
        <v>6345</v>
      </c>
    </row>
  </sheetData>
  <phoneticPr fontId="2" type="noConversion"/>
  <conditionalFormatting sqref="G61 G82:G92 I82:J92 G95:G107 I95:J107 I110:J112 G110 I117:J118 I121:J121">
    <cfRule type="cellIs" dxfId="1433" priority="469" operator="greaterThan">
      <formula>0</formula>
    </cfRule>
  </conditionalFormatting>
  <conditionalFormatting sqref="G73">
    <cfRule type="cellIs" dxfId="1432" priority="467" operator="greaterThan">
      <formula>0</formula>
    </cfRule>
  </conditionalFormatting>
  <conditionalFormatting sqref="I73:J73">
    <cfRule type="cellIs" dxfId="1431" priority="466" operator="greaterThan">
      <formula>0</formula>
    </cfRule>
  </conditionalFormatting>
  <conditionalFormatting sqref="G81:G84">
    <cfRule type="cellIs" dxfId="1430" priority="465" operator="greaterThan">
      <formula>0</formula>
    </cfRule>
  </conditionalFormatting>
  <conditionalFormatting sqref="I61:J62">
    <cfRule type="cellIs" dxfId="1429" priority="468" operator="greaterThan">
      <formula>0</formula>
    </cfRule>
  </conditionalFormatting>
  <conditionalFormatting sqref="I81:J84">
    <cfRule type="cellIs" dxfId="1428" priority="464" operator="greaterThan">
      <formula>0</formula>
    </cfRule>
  </conditionalFormatting>
  <conditionalFormatting sqref="G2:G60 G62:G72 G74:G80">
    <cfRule type="cellIs" dxfId="1427" priority="471" operator="greaterThan">
      <formula>0</formula>
    </cfRule>
  </conditionalFormatting>
  <conditionalFormatting sqref="I2:J60 I62:J72 I74:J80">
    <cfRule type="cellIs" dxfId="1426" priority="470" operator="greaterThan">
      <formula>0</formula>
    </cfRule>
  </conditionalFormatting>
  <conditionalFormatting sqref="D3:D107 D110:D112">
    <cfRule type="cellIs" dxfId="1425" priority="472" operator="lessThan">
      <formula>0</formula>
    </cfRule>
    <cfRule type="cellIs" dxfId="1424" priority="473" operator="greaterThan">
      <formula>0</formula>
    </cfRule>
  </conditionalFormatting>
  <conditionalFormatting sqref="G94 I94:J94">
    <cfRule type="cellIs" dxfId="1423" priority="463" operator="greaterThan">
      <formula>0</formula>
    </cfRule>
  </conditionalFormatting>
  <conditionalFormatting sqref="G93">
    <cfRule type="cellIs" dxfId="1422" priority="462" operator="greaterThan">
      <formula>0</formula>
    </cfRule>
  </conditionalFormatting>
  <conditionalFormatting sqref="I93:J93">
    <cfRule type="cellIs" dxfId="1421" priority="461" operator="greaterThan">
      <formula>0</formula>
    </cfRule>
  </conditionalFormatting>
  <conditionalFormatting sqref="G108 I108:J108">
    <cfRule type="cellIs" dxfId="1420" priority="458" operator="greaterThan">
      <formula>0</formula>
    </cfRule>
  </conditionalFormatting>
  <conditionalFormatting sqref="D108">
    <cfRule type="cellIs" dxfId="1419" priority="459" operator="lessThan">
      <formula>0</formula>
    </cfRule>
    <cfRule type="cellIs" dxfId="1418" priority="460" operator="greaterThan">
      <formula>0</formula>
    </cfRule>
  </conditionalFormatting>
  <conditionalFormatting sqref="G109 I109:J109">
    <cfRule type="cellIs" dxfId="1417" priority="455" operator="greaterThan">
      <formula>0</formula>
    </cfRule>
  </conditionalFormatting>
  <conditionalFormatting sqref="D109:D112">
    <cfRule type="cellIs" dxfId="1416" priority="456" operator="lessThan">
      <formula>0</formula>
    </cfRule>
    <cfRule type="cellIs" dxfId="1415" priority="457" operator="greaterThan">
      <formula>0</formula>
    </cfRule>
  </conditionalFormatting>
  <conditionalFormatting sqref="I113:J113">
    <cfRule type="cellIs" dxfId="1414" priority="452" operator="greaterThan">
      <formula>0</formula>
    </cfRule>
  </conditionalFormatting>
  <conditionalFormatting sqref="D113">
    <cfRule type="cellIs" dxfId="1413" priority="453" operator="lessThan">
      <formula>0</formula>
    </cfRule>
    <cfRule type="cellIs" dxfId="1412" priority="454" operator="greaterThan">
      <formula>0</formula>
    </cfRule>
  </conditionalFormatting>
  <conditionalFormatting sqref="D113">
    <cfRule type="cellIs" dxfId="1411" priority="450" operator="lessThan">
      <formula>0</formula>
    </cfRule>
    <cfRule type="cellIs" dxfId="1410" priority="451" operator="greaterThan">
      <formula>0</formula>
    </cfRule>
  </conditionalFormatting>
  <conditionalFormatting sqref="I114:J114">
    <cfRule type="cellIs" dxfId="1409" priority="447" operator="greaterThan">
      <formula>0</formula>
    </cfRule>
  </conditionalFormatting>
  <conditionalFormatting sqref="D114">
    <cfRule type="cellIs" dxfId="1408" priority="448" operator="lessThan">
      <formula>0</formula>
    </cfRule>
    <cfRule type="cellIs" dxfId="1407" priority="449" operator="greaterThan">
      <formula>0</formula>
    </cfRule>
  </conditionalFormatting>
  <conditionalFormatting sqref="D114">
    <cfRule type="cellIs" dxfId="1406" priority="445" operator="lessThan">
      <formula>0</formula>
    </cfRule>
    <cfRule type="cellIs" dxfId="1405" priority="446" operator="greaterThan">
      <formula>0</formula>
    </cfRule>
  </conditionalFormatting>
  <conditionalFormatting sqref="I115:J115">
    <cfRule type="cellIs" dxfId="1404" priority="442" operator="greaterThan">
      <formula>0</formula>
    </cfRule>
  </conditionalFormatting>
  <conditionalFormatting sqref="D115">
    <cfRule type="cellIs" dxfId="1403" priority="443" operator="lessThan">
      <formula>0</formula>
    </cfRule>
    <cfRule type="cellIs" dxfId="1402" priority="444" operator="greaterThan">
      <formula>0</formula>
    </cfRule>
  </conditionalFormatting>
  <conditionalFormatting sqref="D115">
    <cfRule type="cellIs" dxfId="1401" priority="440" operator="lessThan">
      <formula>0</formula>
    </cfRule>
    <cfRule type="cellIs" dxfId="1400" priority="441" operator="greaterThan">
      <formula>0</formula>
    </cfRule>
  </conditionalFormatting>
  <conditionalFormatting sqref="I116:J116">
    <cfRule type="cellIs" dxfId="1399" priority="437" operator="greaterThan">
      <formula>0</formula>
    </cfRule>
  </conditionalFormatting>
  <conditionalFormatting sqref="D116:D118 D121">
    <cfRule type="cellIs" dxfId="1398" priority="438" operator="lessThan">
      <formula>0</formula>
    </cfRule>
    <cfRule type="cellIs" dxfId="1397" priority="439" operator="greaterThan">
      <formula>0</formula>
    </cfRule>
  </conditionalFormatting>
  <conditionalFormatting sqref="D116:D118 D121">
    <cfRule type="cellIs" dxfId="1396" priority="435" operator="lessThan">
      <formula>0</formula>
    </cfRule>
    <cfRule type="cellIs" dxfId="1395" priority="436" operator="greaterThan">
      <formula>0</formula>
    </cfRule>
  </conditionalFormatting>
  <conditionalFormatting sqref="I119:J119">
    <cfRule type="cellIs" dxfId="1394" priority="434" operator="greaterThan">
      <formula>0</formula>
    </cfRule>
  </conditionalFormatting>
  <conditionalFormatting sqref="D119">
    <cfRule type="cellIs" dxfId="1393" priority="432" operator="lessThan">
      <formula>0</formula>
    </cfRule>
    <cfRule type="cellIs" dxfId="1392" priority="433" operator="greaterThan">
      <formula>0</formula>
    </cfRule>
  </conditionalFormatting>
  <conditionalFormatting sqref="D119">
    <cfRule type="cellIs" dxfId="1391" priority="430" operator="lessThan">
      <formula>0</formula>
    </cfRule>
    <cfRule type="cellIs" dxfId="1390" priority="431" operator="greaterThan">
      <formula>0</formula>
    </cfRule>
  </conditionalFormatting>
  <conditionalFormatting sqref="I120:J120">
    <cfRule type="cellIs" dxfId="1389" priority="429" operator="greaterThan">
      <formula>0</formula>
    </cfRule>
  </conditionalFormatting>
  <conditionalFormatting sqref="D120:D121">
    <cfRule type="cellIs" dxfId="1388" priority="427" operator="lessThan">
      <formula>0</formula>
    </cfRule>
    <cfRule type="cellIs" dxfId="1387" priority="428" operator="greaterThan">
      <formula>0</formula>
    </cfRule>
  </conditionalFormatting>
  <conditionalFormatting sqref="D120:D121">
    <cfRule type="cellIs" dxfId="1386" priority="425" operator="lessThan">
      <formula>0</formula>
    </cfRule>
    <cfRule type="cellIs" dxfId="1385" priority="426" operator="greaterThan">
      <formula>0</formula>
    </cfRule>
  </conditionalFormatting>
  <conditionalFormatting sqref="I122:J122">
    <cfRule type="cellIs" dxfId="1384" priority="424" operator="greaterThan">
      <formula>0</formula>
    </cfRule>
  </conditionalFormatting>
  <conditionalFormatting sqref="D122">
    <cfRule type="cellIs" dxfId="1383" priority="422" operator="lessThan">
      <formula>0</formula>
    </cfRule>
    <cfRule type="cellIs" dxfId="1382" priority="423" operator="greaterThan">
      <formula>0</formula>
    </cfRule>
  </conditionalFormatting>
  <conditionalFormatting sqref="D122">
    <cfRule type="cellIs" dxfId="1381" priority="420" operator="lessThan">
      <formula>0</formula>
    </cfRule>
    <cfRule type="cellIs" dxfId="1380" priority="421" operator="greaterThan">
      <formula>0</formula>
    </cfRule>
  </conditionalFormatting>
  <conditionalFormatting sqref="D122">
    <cfRule type="cellIs" dxfId="1379" priority="418" operator="lessThan">
      <formula>0</formula>
    </cfRule>
    <cfRule type="cellIs" dxfId="1378" priority="419" operator="greaterThan">
      <formula>0</formula>
    </cfRule>
  </conditionalFormatting>
  <conditionalFormatting sqref="D122">
    <cfRule type="cellIs" dxfId="1377" priority="416" operator="lessThan">
      <formula>0</formula>
    </cfRule>
    <cfRule type="cellIs" dxfId="1376" priority="417" operator="greaterThan">
      <formula>0</formula>
    </cfRule>
  </conditionalFormatting>
  <conditionalFormatting sqref="I123:J123">
    <cfRule type="cellIs" dxfId="1375" priority="415" operator="greaterThan">
      <formula>0</formula>
    </cfRule>
  </conditionalFormatting>
  <conditionalFormatting sqref="D123">
    <cfRule type="cellIs" dxfId="1374" priority="413" operator="lessThan">
      <formula>0</formula>
    </cfRule>
    <cfRule type="cellIs" dxfId="1373" priority="414" operator="greaterThan">
      <formula>0</formula>
    </cfRule>
  </conditionalFormatting>
  <conditionalFormatting sqref="D123">
    <cfRule type="cellIs" dxfId="1372" priority="411" operator="lessThan">
      <formula>0</formula>
    </cfRule>
    <cfRule type="cellIs" dxfId="1371" priority="412" operator="greaterThan">
      <formula>0</formula>
    </cfRule>
  </conditionalFormatting>
  <conditionalFormatting sqref="D123">
    <cfRule type="cellIs" dxfId="1370" priority="409" operator="lessThan">
      <formula>0</formula>
    </cfRule>
    <cfRule type="cellIs" dxfId="1369" priority="410" operator="greaterThan">
      <formula>0</formula>
    </cfRule>
  </conditionalFormatting>
  <conditionalFormatting sqref="D123">
    <cfRule type="cellIs" dxfId="1368" priority="407" operator="lessThan">
      <formula>0</formula>
    </cfRule>
    <cfRule type="cellIs" dxfId="1367" priority="408" operator="greaterThan">
      <formula>0</formula>
    </cfRule>
  </conditionalFormatting>
  <conditionalFormatting sqref="I124:J125">
    <cfRule type="cellIs" dxfId="1366" priority="406" operator="greaterThan">
      <formula>0</formula>
    </cfRule>
  </conditionalFormatting>
  <conditionalFormatting sqref="D124:D125">
    <cfRule type="cellIs" dxfId="1365" priority="404" operator="lessThan">
      <formula>0</formula>
    </cfRule>
    <cfRule type="cellIs" dxfId="1364" priority="405" operator="greaterThan">
      <formula>0</formula>
    </cfRule>
  </conditionalFormatting>
  <conditionalFormatting sqref="D124:D125">
    <cfRule type="cellIs" dxfId="1363" priority="402" operator="lessThan">
      <formula>0</formula>
    </cfRule>
    <cfRule type="cellIs" dxfId="1362" priority="403" operator="greaterThan">
      <formula>0</formula>
    </cfRule>
  </conditionalFormatting>
  <conditionalFormatting sqref="D124:D125">
    <cfRule type="cellIs" dxfId="1361" priority="400" operator="lessThan">
      <formula>0</formula>
    </cfRule>
    <cfRule type="cellIs" dxfId="1360" priority="401" operator="greaterThan">
      <formula>0</formula>
    </cfRule>
  </conditionalFormatting>
  <conditionalFormatting sqref="D124:D125">
    <cfRule type="cellIs" dxfId="1359" priority="398" operator="lessThan">
      <formula>0</formula>
    </cfRule>
    <cfRule type="cellIs" dxfId="1358" priority="399" operator="greaterThan">
      <formula>0</formula>
    </cfRule>
  </conditionalFormatting>
  <conditionalFormatting sqref="I126:J126">
    <cfRule type="cellIs" dxfId="1357" priority="397" operator="greaterThan">
      <formula>0</formula>
    </cfRule>
  </conditionalFormatting>
  <conditionalFormatting sqref="D126">
    <cfRule type="cellIs" dxfId="1356" priority="395" operator="lessThan">
      <formula>0</formula>
    </cfRule>
    <cfRule type="cellIs" dxfId="1355" priority="396" operator="greaterThan">
      <formula>0</formula>
    </cfRule>
  </conditionalFormatting>
  <conditionalFormatting sqref="D126">
    <cfRule type="cellIs" dxfId="1354" priority="393" operator="lessThan">
      <formula>0</formula>
    </cfRule>
    <cfRule type="cellIs" dxfId="1353" priority="394" operator="greaterThan">
      <formula>0</formula>
    </cfRule>
  </conditionalFormatting>
  <conditionalFormatting sqref="D126">
    <cfRule type="cellIs" dxfId="1352" priority="391" operator="lessThan">
      <formula>0</formula>
    </cfRule>
    <cfRule type="cellIs" dxfId="1351" priority="392" operator="greaterThan">
      <formula>0</formula>
    </cfRule>
  </conditionalFormatting>
  <conditionalFormatting sqref="D126">
    <cfRule type="cellIs" dxfId="1350" priority="389" operator="lessThan">
      <formula>0</formula>
    </cfRule>
    <cfRule type="cellIs" dxfId="1349" priority="390" operator="greaterThan">
      <formula>0</formula>
    </cfRule>
  </conditionalFormatting>
  <conditionalFormatting sqref="I127:J128">
    <cfRule type="cellIs" dxfId="1348" priority="388" operator="greaterThan">
      <formula>0</formula>
    </cfRule>
  </conditionalFormatting>
  <conditionalFormatting sqref="D127:D128">
    <cfRule type="cellIs" dxfId="1347" priority="386" operator="lessThan">
      <formula>0</formula>
    </cfRule>
    <cfRule type="cellIs" dxfId="1346" priority="387" operator="greaterThan">
      <formula>0</formula>
    </cfRule>
  </conditionalFormatting>
  <conditionalFormatting sqref="D127:D128">
    <cfRule type="cellIs" dxfId="1345" priority="384" operator="lessThan">
      <formula>0</formula>
    </cfRule>
    <cfRule type="cellIs" dxfId="1344" priority="385" operator="greaterThan">
      <formula>0</formula>
    </cfRule>
  </conditionalFormatting>
  <conditionalFormatting sqref="D127:D128">
    <cfRule type="cellIs" dxfId="1343" priority="382" operator="lessThan">
      <formula>0</formula>
    </cfRule>
    <cfRule type="cellIs" dxfId="1342" priority="383" operator="greaterThan">
      <formula>0</formula>
    </cfRule>
  </conditionalFormatting>
  <conditionalFormatting sqref="D127:D128">
    <cfRule type="cellIs" dxfId="1341" priority="380" operator="lessThan">
      <formula>0</formula>
    </cfRule>
    <cfRule type="cellIs" dxfId="1340" priority="381" operator="greaterThan">
      <formula>0</formula>
    </cfRule>
  </conditionalFormatting>
  <conditionalFormatting sqref="I131:J131 G133 I133:J133">
    <cfRule type="cellIs" dxfId="1339" priority="377" operator="greaterThan">
      <formula>0</formula>
    </cfRule>
  </conditionalFormatting>
  <conditionalFormatting sqref="D131 D133">
    <cfRule type="cellIs" dxfId="1338" priority="378" operator="lessThan">
      <formula>0</formula>
    </cfRule>
    <cfRule type="cellIs" dxfId="1337" priority="379" operator="greaterThan">
      <formula>0</formula>
    </cfRule>
  </conditionalFormatting>
  <conditionalFormatting sqref="I129:J129">
    <cfRule type="cellIs" dxfId="1336" priority="376" operator="greaterThan">
      <formula>0</formula>
    </cfRule>
  </conditionalFormatting>
  <conditionalFormatting sqref="D129">
    <cfRule type="cellIs" dxfId="1335" priority="374" operator="lessThan">
      <formula>0</formula>
    </cfRule>
    <cfRule type="cellIs" dxfId="1334" priority="375" operator="greaterThan">
      <formula>0</formula>
    </cfRule>
  </conditionalFormatting>
  <conditionalFormatting sqref="D129">
    <cfRule type="cellIs" dxfId="1333" priority="372" operator="lessThan">
      <formula>0</formula>
    </cfRule>
    <cfRule type="cellIs" dxfId="1332" priority="373" operator="greaterThan">
      <formula>0</formula>
    </cfRule>
  </conditionalFormatting>
  <conditionalFormatting sqref="D129">
    <cfRule type="cellIs" dxfId="1331" priority="370" operator="lessThan">
      <formula>0</formula>
    </cfRule>
    <cfRule type="cellIs" dxfId="1330" priority="371" operator="greaterThan">
      <formula>0</formula>
    </cfRule>
  </conditionalFormatting>
  <conditionalFormatting sqref="D129">
    <cfRule type="cellIs" dxfId="1329" priority="368" operator="lessThan">
      <formula>0</formula>
    </cfRule>
    <cfRule type="cellIs" dxfId="1328" priority="369" operator="greaterThan">
      <formula>0</formula>
    </cfRule>
  </conditionalFormatting>
  <conditionalFormatting sqref="I130:J131">
    <cfRule type="cellIs" dxfId="1327" priority="367" operator="greaterThan">
      <formula>0</formula>
    </cfRule>
  </conditionalFormatting>
  <conditionalFormatting sqref="D130:D131">
    <cfRule type="cellIs" dxfId="1326" priority="365" operator="lessThan">
      <formula>0</formula>
    </cfRule>
    <cfRule type="cellIs" dxfId="1325" priority="366" operator="greaterThan">
      <formula>0</formula>
    </cfRule>
  </conditionalFormatting>
  <conditionalFormatting sqref="D130:D131">
    <cfRule type="cellIs" dxfId="1324" priority="363" operator="lessThan">
      <formula>0</formula>
    </cfRule>
    <cfRule type="cellIs" dxfId="1323" priority="364" operator="greaterThan">
      <formula>0</formula>
    </cfRule>
  </conditionalFormatting>
  <conditionalFormatting sqref="D130:D131">
    <cfRule type="cellIs" dxfId="1322" priority="361" operator="lessThan">
      <formula>0</formula>
    </cfRule>
    <cfRule type="cellIs" dxfId="1321" priority="362" operator="greaterThan">
      <formula>0</formula>
    </cfRule>
  </conditionalFormatting>
  <conditionalFormatting sqref="D130:D131">
    <cfRule type="cellIs" dxfId="1320" priority="359" operator="lessThan">
      <formula>0</formula>
    </cfRule>
    <cfRule type="cellIs" dxfId="1319" priority="360" operator="greaterThan">
      <formula>0</formula>
    </cfRule>
  </conditionalFormatting>
  <conditionalFormatting sqref="I132:J133">
    <cfRule type="cellIs" dxfId="1318" priority="356" operator="greaterThan">
      <formula>0</formula>
    </cfRule>
  </conditionalFormatting>
  <conditionalFormatting sqref="D132:D133">
    <cfRule type="cellIs" dxfId="1317" priority="357" operator="lessThan">
      <formula>0</formula>
    </cfRule>
    <cfRule type="cellIs" dxfId="1316" priority="358" operator="greaterThan">
      <formula>0</formula>
    </cfRule>
  </conditionalFormatting>
  <conditionalFormatting sqref="I132:J133">
    <cfRule type="cellIs" dxfId="1315" priority="355" operator="greaterThan">
      <formula>0</formula>
    </cfRule>
  </conditionalFormatting>
  <conditionalFormatting sqref="D132:D133">
    <cfRule type="cellIs" dxfId="1314" priority="353" operator="lessThan">
      <formula>0</formula>
    </cfRule>
    <cfRule type="cellIs" dxfId="1313" priority="354" operator="greaterThan">
      <formula>0</formula>
    </cfRule>
  </conditionalFormatting>
  <conditionalFormatting sqref="D132:D133">
    <cfRule type="cellIs" dxfId="1312" priority="351" operator="lessThan">
      <formula>0</formula>
    </cfRule>
    <cfRule type="cellIs" dxfId="1311" priority="352" operator="greaterThan">
      <formula>0</formula>
    </cfRule>
  </conditionalFormatting>
  <conditionalFormatting sqref="D132:D133">
    <cfRule type="cellIs" dxfId="1310" priority="349" operator="lessThan">
      <formula>0</formula>
    </cfRule>
    <cfRule type="cellIs" dxfId="1309" priority="350" operator="greaterThan">
      <formula>0</formula>
    </cfRule>
  </conditionalFormatting>
  <conditionalFormatting sqref="D132:D133">
    <cfRule type="cellIs" dxfId="1308" priority="347" operator="lessThan">
      <formula>0</formula>
    </cfRule>
    <cfRule type="cellIs" dxfId="1307" priority="348" operator="greaterThan">
      <formula>0</formula>
    </cfRule>
  </conditionalFormatting>
  <conditionalFormatting sqref="D134 D136">
    <cfRule type="cellIs" dxfId="1306" priority="345" operator="lessThan">
      <formula>0</formula>
    </cfRule>
    <cfRule type="cellIs" dxfId="1305" priority="346" operator="greaterThan">
      <formula>0</formula>
    </cfRule>
  </conditionalFormatting>
  <conditionalFormatting sqref="D134 D136">
    <cfRule type="cellIs" dxfId="1304" priority="343" operator="lessThan">
      <formula>0</formula>
    </cfRule>
    <cfRule type="cellIs" dxfId="1303" priority="344" operator="greaterThan">
      <formula>0</formula>
    </cfRule>
  </conditionalFormatting>
  <conditionalFormatting sqref="D134 D136">
    <cfRule type="cellIs" dxfId="1302" priority="341" operator="lessThan">
      <formula>0</formula>
    </cfRule>
    <cfRule type="cellIs" dxfId="1301" priority="342" operator="greaterThan">
      <formula>0</formula>
    </cfRule>
  </conditionalFormatting>
  <conditionalFormatting sqref="D134 D136">
    <cfRule type="cellIs" dxfId="1300" priority="339" operator="lessThan">
      <formula>0</formula>
    </cfRule>
    <cfRule type="cellIs" dxfId="1299" priority="340" operator="greaterThan">
      <formula>0</formula>
    </cfRule>
  </conditionalFormatting>
  <conditionalFormatting sqref="D134 D136">
    <cfRule type="cellIs" dxfId="1298" priority="337" operator="lessThan">
      <formula>0</formula>
    </cfRule>
    <cfRule type="cellIs" dxfId="1297" priority="338" operator="greaterThan">
      <formula>0</formula>
    </cfRule>
  </conditionalFormatting>
  <conditionalFormatting sqref="D134 D136">
    <cfRule type="cellIs" dxfId="1296" priority="335" operator="lessThan">
      <formula>0</formula>
    </cfRule>
    <cfRule type="cellIs" dxfId="1295" priority="336" operator="greaterThan">
      <formula>0</formula>
    </cfRule>
  </conditionalFormatting>
  <conditionalFormatting sqref="I134:J134 I136:J136">
    <cfRule type="cellIs" dxfId="1294" priority="334" operator="greaterThan">
      <formula>0</formula>
    </cfRule>
  </conditionalFormatting>
  <conditionalFormatting sqref="D135:D136">
    <cfRule type="cellIs" dxfId="1293" priority="332" operator="lessThan">
      <formula>0</formula>
    </cfRule>
    <cfRule type="cellIs" dxfId="1292" priority="333" operator="greaterThan">
      <formula>0</formula>
    </cfRule>
  </conditionalFormatting>
  <conditionalFormatting sqref="D135:D136">
    <cfRule type="cellIs" dxfId="1291" priority="330" operator="lessThan">
      <formula>0</formula>
    </cfRule>
    <cfRule type="cellIs" dxfId="1290" priority="331" operator="greaterThan">
      <formula>0</formula>
    </cfRule>
  </conditionalFormatting>
  <conditionalFormatting sqref="D135:D136">
    <cfRule type="cellIs" dxfId="1289" priority="328" operator="lessThan">
      <formula>0</formula>
    </cfRule>
    <cfRule type="cellIs" dxfId="1288" priority="329" operator="greaterThan">
      <formula>0</formula>
    </cfRule>
  </conditionalFormatting>
  <conditionalFormatting sqref="D135:D136">
    <cfRule type="cellIs" dxfId="1287" priority="326" operator="lessThan">
      <formula>0</formula>
    </cfRule>
    <cfRule type="cellIs" dxfId="1286" priority="327" operator="greaterThan">
      <formula>0</formula>
    </cfRule>
  </conditionalFormatting>
  <conditionalFormatting sqref="D135:D136">
    <cfRule type="cellIs" dxfId="1285" priority="324" operator="lessThan">
      <formula>0</formula>
    </cfRule>
    <cfRule type="cellIs" dxfId="1284" priority="325" operator="greaterThan">
      <formula>0</formula>
    </cfRule>
  </conditionalFormatting>
  <conditionalFormatting sqref="D135:D136">
    <cfRule type="cellIs" dxfId="1283" priority="322" operator="lessThan">
      <formula>0</formula>
    </cfRule>
    <cfRule type="cellIs" dxfId="1282" priority="323" operator="greaterThan">
      <formula>0</formula>
    </cfRule>
  </conditionalFormatting>
  <conditionalFormatting sqref="I135:J135">
    <cfRule type="cellIs" dxfId="1281" priority="321" operator="greaterThan">
      <formula>0</formula>
    </cfRule>
  </conditionalFormatting>
  <conditionalFormatting sqref="D137:D141">
    <cfRule type="cellIs" dxfId="1280" priority="319" operator="lessThan">
      <formula>0</formula>
    </cfRule>
    <cfRule type="cellIs" dxfId="1279" priority="320" operator="greaterThan">
      <formula>0</formula>
    </cfRule>
  </conditionalFormatting>
  <conditionalFormatting sqref="D137:D141">
    <cfRule type="cellIs" dxfId="1278" priority="317" operator="lessThan">
      <formula>0</formula>
    </cfRule>
    <cfRule type="cellIs" dxfId="1277" priority="318" operator="greaterThan">
      <formula>0</formula>
    </cfRule>
  </conditionalFormatting>
  <conditionalFormatting sqref="D137:D141">
    <cfRule type="cellIs" dxfId="1276" priority="315" operator="lessThan">
      <formula>0</formula>
    </cfRule>
    <cfRule type="cellIs" dxfId="1275" priority="316" operator="greaterThan">
      <formula>0</formula>
    </cfRule>
  </conditionalFormatting>
  <conditionalFormatting sqref="D137:D141">
    <cfRule type="cellIs" dxfId="1274" priority="313" operator="lessThan">
      <formula>0</formula>
    </cfRule>
    <cfRule type="cellIs" dxfId="1273" priority="314" operator="greaterThan">
      <formula>0</formula>
    </cfRule>
  </conditionalFormatting>
  <conditionalFormatting sqref="D137:D141">
    <cfRule type="cellIs" dxfId="1272" priority="311" operator="lessThan">
      <formula>0</formula>
    </cfRule>
    <cfRule type="cellIs" dxfId="1271" priority="312" operator="greaterThan">
      <formula>0</formula>
    </cfRule>
  </conditionalFormatting>
  <conditionalFormatting sqref="D137:D141">
    <cfRule type="cellIs" dxfId="1270" priority="309" operator="lessThan">
      <formula>0</formula>
    </cfRule>
    <cfRule type="cellIs" dxfId="1269" priority="310" operator="greaterThan">
      <formula>0</formula>
    </cfRule>
  </conditionalFormatting>
  <conditionalFormatting sqref="I137:J141">
    <cfRule type="cellIs" dxfId="1268" priority="308" operator="greaterThan">
      <formula>0</formula>
    </cfRule>
  </conditionalFormatting>
  <conditionalFormatting sqref="D137:D141">
    <cfRule type="cellIs" dxfId="1267" priority="306" operator="lessThan">
      <formula>0</formula>
    </cfRule>
    <cfRule type="cellIs" dxfId="1266" priority="307" operator="greaterThan">
      <formula>0</formula>
    </cfRule>
  </conditionalFormatting>
  <conditionalFormatting sqref="D137:D141">
    <cfRule type="cellIs" dxfId="1265" priority="304" operator="lessThan">
      <formula>0</formula>
    </cfRule>
    <cfRule type="cellIs" dxfId="1264" priority="305" operator="greaterThan">
      <formula>0</formula>
    </cfRule>
  </conditionalFormatting>
  <conditionalFormatting sqref="D137:D141">
    <cfRule type="cellIs" dxfId="1263" priority="302" operator="lessThan">
      <formula>0</formula>
    </cfRule>
    <cfRule type="cellIs" dxfId="1262" priority="303" operator="greaterThan">
      <formula>0</formula>
    </cfRule>
  </conditionalFormatting>
  <conditionalFormatting sqref="D137:D141">
    <cfRule type="cellIs" dxfId="1261" priority="300" operator="lessThan">
      <formula>0</formula>
    </cfRule>
    <cfRule type="cellIs" dxfId="1260" priority="301" operator="greaterThan">
      <formula>0</formula>
    </cfRule>
  </conditionalFormatting>
  <conditionalFormatting sqref="D137:D141">
    <cfRule type="cellIs" dxfId="1259" priority="298" operator="lessThan">
      <formula>0</formula>
    </cfRule>
    <cfRule type="cellIs" dxfId="1258" priority="299" operator="greaterThan">
      <formula>0</formula>
    </cfRule>
  </conditionalFormatting>
  <conditionalFormatting sqref="D137:D141">
    <cfRule type="cellIs" dxfId="1257" priority="296" operator="lessThan">
      <formula>0</formula>
    </cfRule>
    <cfRule type="cellIs" dxfId="1256" priority="297" operator="greaterThan">
      <formula>0</formula>
    </cfRule>
  </conditionalFormatting>
  <conditionalFormatting sqref="D142:D145 D147:D148">
    <cfRule type="cellIs" dxfId="1255" priority="294" operator="lessThan">
      <formula>0</formula>
    </cfRule>
    <cfRule type="cellIs" dxfId="1254" priority="295" operator="greaterThan">
      <formula>0</formula>
    </cfRule>
  </conditionalFormatting>
  <conditionalFormatting sqref="D142:D145 D147:D148">
    <cfRule type="cellIs" dxfId="1253" priority="292" operator="lessThan">
      <formula>0</formula>
    </cfRule>
    <cfRule type="cellIs" dxfId="1252" priority="293" operator="greaterThan">
      <formula>0</formula>
    </cfRule>
  </conditionalFormatting>
  <conditionalFormatting sqref="D142:D145 D147:D148">
    <cfRule type="cellIs" dxfId="1251" priority="290" operator="lessThan">
      <formula>0</formula>
    </cfRule>
    <cfRule type="cellIs" dxfId="1250" priority="291" operator="greaterThan">
      <formula>0</formula>
    </cfRule>
  </conditionalFormatting>
  <conditionalFormatting sqref="D142:D145 D147:D148">
    <cfRule type="cellIs" dxfId="1249" priority="288" operator="lessThan">
      <formula>0</formula>
    </cfRule>
    <cfRule type="cellIs" dxfId="1248" priority="289" operator="greaterThan">
      <formula>0</formula>
    </cfRule>
  </conditionalFormatting>
  <conditionalFormatting sqref="D142:D145 D147:D148">
    <cfRule type="cellIs" dxfId="1247" priority="286" operator="lessThan">
      <formula>0</formula>
    </cfRule>
    <cfRule type="cellIs" dxfId="1246" priority="287" operator="greaterThan">
      <formula>0</formula>
    </cfRule>
  </conditionalFormatting>
  <conditionalFormatting sqref="D142:D145 D147:D148">
    <cfRule type="cellIs" dxfId="1245" priority="284" operator="lessThan">
      <formula>0</formula>
    </cfRule>
    <cfRule type="cellIs" dxfId="1244" priority="285" operator="greaterThan">
      <formula>0</formula>
    </cfRule>
  </conditionalFormatting>
  <conditionalFormatting sqref="I142:J145 I147:J148">
    <cfRule type="cellIs" dxfId="1243" priority="283" operator="greaterThan">
      <formula>0</formula>
    </cfRule>
  </conditionalFormatting>
  <conditionalFormatting sqref="D142:D145 D147:D148">
    <cfRule type="cellIs" dxfId="1242" priority="281" operator="lessThan">
      <formula>0</formula>
    </cfRule>
    <cfRule type="cellIs" dxfId="1241" priority="282" operator="greaterThan">
      <formula>0</formula>
    </cfRule>
  </conditionalFormatting>
  <conditionalFormatting sqref="D142:D145 D147:D148">
    <cfRule type="cellIs" dxfId="1240" priority="279" operator="lessThan">
      <formula>0</formula>
    </cfRule>
    <cfRule type="cellIs" dxfId="1239" priority="280" operator="greaterThan">
      <formula>0</formula>
    </cfRule>
  </conditionalFormatting>
  <conditionalFormatting sqref="D142:D145 D147:D148">
    <cfRule type="cellIs" dxfId="1238" priority="277" operator="lessThan">
      <formula>0</formula>
    </cfRule>
    <cfRule type="cellIs" dxfId="1237" priority="278" operator="greaterThan">
      <formula>0</formula>
    </cfRule>
  </conditionalFormatting>
  <conditionalFormatting sqref="D142:D145 D147:D148">
    <cfRule type="cellIs" dxfId="1236" priority="275" operator="lessThan">
      <formula>0</formula>
    </cfRule>
    <cfRule type="cellIs" dxfId="1235" priority="276" operator="greaterThan">
      <formula>0</formula>
    </cfRule>
  </conditionalFormatting>
  <conditionalFormatting sqref="D142:D145 D147:D148">
    <cfRule type="cellIs" dxfId="1234" priority="273" operator="lessThan">
      <formula>0</formula>
    </cfRule>
    <cfRule type="cellIs" dxfId="1233" priority="274" operator="greaterThan">
      <formula>0</formula>
    </cfRule>
  </conditionalFormatting>
  <conditionalFormatting sqref="D142:D145 D147:D148">
    <cfRule type="cellIs" dxfId="1232" priority="271" operator="lessThan">
      <formula>0</formula>
    </cfRule>
    <cfRule type="cellIs" dxfId="1231" priority="272" operator="greaterThan">
      <formula>0</formula>
    </cfRule>
  </conditionalFormatting>
  <conditionalFormatting sqref="D146:D148">
    <cfRule type="cellIs" dxfId="1230" priority="269" operator="lessThan">
      <formula>0</formula>
    </cfRule>
    <cfRule type="cellIs" dxfId="1229" priority="270" operator="greaterThan">
      <formula>0</formula>
    </cfRule>
  </conditionalFormatting>
  <conditionalFormatting sqref="D146:D148">
    <cfRule type="cellIs" dxfId="1228" priority="267" operator="lessThan">
      <formula>0</formula>
    </cfRule>
    <cfRule type="cellIs" dxfId="1227" priority="268" operator="greaterThan">
      <formula>0</formula>
    </cfRule>
  </conditionalFormatting>
  <conditionalFormatting sqref="D146:D148">
    <cfRule type="cellIs" dxfId="1226" priority="265" operator="lessThan">
      <formula>0</formula>
    </cfRule>
    <cfRule type="cellIs" dxfId="1225" priority="266" operator="greaterThan">
      <formula>0</formula>
    </cfRule>
  </conditionalFormatting>
  <conditionalFormatting sqref="D146:D148">
    <cfRule type="cellIs" dxfId="1224" priority="263" operator="lessThan">
      <formula>0</formula>
    </cfRule>
    <cfRule type="cellIs" dxfId="1223" priority="264" operator="greaterThan">
      <formula>0</formula>
    </cfRule>
  </conditionalFormatting>
  <conditionalFormatting sqref="D146:D148">
    <cfRule type="cellIs" dxfId="1222" priority="261" operator="lessThan">
      <formula>0</formula>
    </cfRule>
    <cfRule type="cellIs" dxfId="1221" priority="262" operator="greaterThan">
      <formula>0</formula>
    </cfRule>
  </conditionalFormatting>
  <conditionalFormatting sqref="D146:D148">
    <cfRule type="cellIs" dxfId="1220" priority="259" operator="lessThan">
      <formula>0</formula>
    </cfRule>
    <cfRule type="cellIs" dxfId="1219" priority="260" operator="greaterThan">
      <formula>0</formula>
    </cfRule>
  </conditionalFormatting>
  <conditionalFormatting sqref="I146:J146">
    <cfRule type="cellIs" dxfId="1218" priority="258" operator="greaterThan">
      <formula>0</formula>
    </cfRule>
  </conditionalFormatting>
  <conditionalFormatting sqref="D146:D148">
    <cfRule type="cellIs" dxfId="1217" priority="256" operator="lessThan">
      <formula>0</formula>
    </cfRule>
    <cfRule type="cellIs" dxfId="1216" priority="257" operator="greaterThan">
      <formula>0</formula>
    </cfRule>
  </conditionalFormatting>
  <conditionalFormatting sqref="D146:D148">
    <cfRule type="cellIs" dxfId="1215" priority="254" operator="lessThan">
      <formula>0</formula>
    </cfRule>
    <cfRule type="cellIs" dxfId="1214" priority="255" operator="greaterThan">
      <formula>0</formula>
    </cfRule>
  </conditionalFormatting>
  <conditionalFormatting sqref="D146:D148">
    <cfRule type="cellIs" dxfId="1213" priority="252" operator="lessThan">
      <formula>0</formula>
    </cfRule>
    <cfRule type="cellIs" dxfId="1212" priority="253" operator="greaterThan">
      <formula>0</formula>
    </cfRule>
  </conditionalFormatting>
  <conditionalFormatting sqref="D146:D148">
    <cfRule type="cellIs" dxfId="1211" priority="250" operator="lessThan">
      <formula>0</formula>
    </cfRule>
    <cfRule type="cellIs" dxfId="1210" priority="251" operator="greaterThan">
      <formula>0</formula>
    </cfRule>
  </conditionalFormatting>
  <conditionalFormatting sqref="D146:D148">
    <cfRule type="cellIs" dxfId="1209" priority="248" operator="lessThan">
      <formula>0</formula>
    </cfRule>
    <cfRule type="cellIs" dxfId="1208" priority="249" operator="greaterThan">
      <formula>0</formula>
    </cfRule>
  </conditionalFormatting>
  <conditionalFormatting sqref="D146:D148">
    <cfRule type="cellIs" dxfId="1207" priority="246" operator="lessThan">
      <formula>0</formula>
    </cfRule>
    <cfRule type="cellIs" dxfId="1206" priority="247" operator="greaterThan">
      <formula>0</formula>
    </cfRule>
  </conditionalFormatting>
  <conditionalFormatting sqref="D149">
    <cfRule type="cellIs" dxfId="1205" priority="244" operator="lessThan">
      <formula>0</formula>
    </cfRule>
    <cfRule type="cellIs" dxfId="1204" priority="245" operator="greaterThan">
      <formula>0</formula>
    </cfRule>
  </conditionalFormatting>
  <conditionalFormatting sqref="D149">
    <cfRule type="cellIs" dxfId="1203" priority="242" operator="lessThan">
      <formula>0</formula>
    </cfRule>
    <cfRule type="cellIs" dxfId="1202" priority="243" operator="greaterThan">
      <formula>0</formula>
    </cfRule>
  </conditionalFormatting>
  <conditionalFormatting sqref="D149">
    <cfRule type="cellIs" dxfId="1201" priority="240" operator="lessThan">
      <formula>0</formula>
    </cfRule>
    <cfRule type="cellIs" dxfId="1200" priority="241" operator="greaterThan">
      <formula>0</formula>
    </cfRule>
  </conditionalFormatting>
  <conditionalFormatting sqref="D149">
    <cfRule type="cellIs" dxfId="1199" priority="238" operator="lessThan">
      <formula>0</formula>
    </cfRule>
    <cfRule type="cellIs" dxfId="1198" priority="239" operator="greaterThan">
      <formula>0</formula>
    </cfRule>
  </conditionalFormatting>
  <conditionalFormatting sqref="D149">
    <cfRule type="cellIs" dxfId="1197" priority="236" operator="lessThan">
      <formula>0</formula>
    </cfRule>
    <cfRule type="cellIs" dxfId="1196" priority="237" operator="greaterThan">
      <formula>0</formula>
    </cfRule>
  </conditionalFormatting>
  <conditionalFormatting sqref="D149">
    <cfRule type="cellIs" dxfId="1195" priority="234" operator="lessThan">
      <formula>0</formula>
    </cfRule>
    <cfRule type="cellIs" dxfId="1194" priority="235" operator="greaterThan">
      <formula>0</formula>
    </cfRule>
  </conditionalFormatting>
  <conditionalFormatting sqref="I149:J149">
    <cfRule type="cellIs" dxfId="1193" priority="233" operator="greaterThan">
      <formula>0</formula>
    </cfRule>
  </conditionalFormatting>
  <conditionalFormatting sqref="D149">
    <cfRule type="cellIs" dxfId="1192" priority="231" operator="lessThan">
      <formula>0</formula>
    </cfRule>
    <cfRule type="cellIs" dxfId="1191" priority="232" operator="greaterThan">
      <formula>0</formula>
    </cfRule>
  </conditionalFormatting>
  <conditionalFormatting sqref="D149">
    <cfRule type="cellIs" dxfId="1190" priority="229" operator="lessThan">
      <formula>0</formula>
    </cfRule>
    <cfRule type="cellIs" dxfId="1189" priority="230" operator="greaterThan">
      <formula>0</formula>
    </cfRule>
  </conditionalFormatting>
  <conditionalFormatting sqref="D149">
    <cfRule type="cellIs" dxfId="1188" priority="227" operator="lessThan">
      <formula>0</formula>
    </cfRule>
    <cfRule type="cellIs" dxfId="1187" priority="228" operator="greaterThan">
      <formula>0</formula>
    </cfRule>
  </conditionalFormatting>
  <conditionalFormatting sqref="D149">
    <cfRule type="cellIs" dxfId="1186" priority="225" operator="lessThan">
      <formula>0</formula>
    </cfRule>
    <cfRule type="cellIs" dxfId="1185" priority="226" operator="greaterThan">
      <formula>0</formula>
    </cfRule>
  </conditionalFormatting>
  <conditionalFormatting sqref="D149">
    <cfRule type="cellIs" dxfId="1184" priority="223" operator="lessThan">
      <formula>0</formula>
    </cfRule>
    <cfRule type="cellIs" dxfId="1183" priority="224" operator="greaterThan">
      <formula>0</formula>
    </cfRule>
  </conditionalFormatting>
  <conditionalFormatting sqref="D149">
    <cfRule type="cellIs" dxfId="1182" priority="221" operator="lessThan">
      <formula>0</formula>
    </cfRule>
    <cfRule type="cellIs" dxfId="1181" priority="222" operator="greaterThan">
      <formula>0</formula>
    </cfRule>
  </conditionalFormatting>
  <conditionalFormatting sqref="D149">
    <cfRule type="cellIs" dxfId="1180" priority="219" operator="lessThan">
      <formula>0</formula>
    </cfRule>
    <cfRule type="cellIs" dxfId="1179" priority="220" operator="greaterThan">
      <formula>0</formula>
    </cfRule>
  </conditionalFormatting>
  <conditionalFormatting sqref="D149">
    <cfRule type="cellIs" dxfId="1178" priority="217" operator="lessThan">
      <formula>0</formula>
    </cfRule>
    <cfRule type="cellIs" dxfId="1177" priority="218" operator="greaterThan">
      <formula>0</formula>
    </cfRule>
  </conditionalFormatting>
  <conditionalFormatting sqref="D149">
    <cfRule type="cellIs" dxfId="1176" priority="215" operator="lessThan">
      <formula>0</formula>
    </cfRule>
    <cfRule type="cellIs" dxfId="1175" priority="216" operator="greaterThan">
      <formula>0</formula>
    </cfRule>
  </conditionalFormatting>
  <conditionalFormatting sqref="D149">
    <cfRule type="cellIs" dxfId="1174" priority="213" operator="lessThan">
      <formula>0</formula>
    </cfRule>
    <cfRule type="cellIs" dxfId="1173" priority="214" operator="greaterThan">
      <formula>0</formula>
    </cfRule>
  </conditionalFormatting>
  <conditionalFormatting sqref="D149">
    <cfRule type="cellIs" dxfId="1172" priority="211" operator="lessThan">
      <formula>0</formula>
    </cfRule>
    <cfRule type="cellIs" dxfId="1171" priority="212" operator="greaterThan">
      <formula>0</formula>
    </cfRule>
  </conditionalFormatting>
  <conditionalFormatting sqref="D149">
    <cfRule type="cellIs" dxfId="1170" priority="209" operator="lessThan">
      <formula>0</formula>
    </cfRule>
    <cfRule type="cellIs" dxfId="1169" priority="210" operator="greaterThan">
      <formula>0</formula>
    </cfRule>
  </conditionalFormatting>
  <conditionalFormatting sqref="D149">
    <cfRule type="cellIs" dxfId="1168" priority="207" operator="lessThan">
      <formula>0</formula>
    </cfRule>
    <cfRule type="cellIs" dxfId="1167" priority="208" operator="greaterThan">
      <formula>0</formula>
    </cfRule>
  </conditionalFormatting>
  <conditionalFormatting sqref="D149">
    <cfRule type="cellIs" dxfId="1166" priority="205" operator="lessThan">
      <formula>0</formula>
    </cfRule>
    <cfRule type="cellIs" dxfId="1165" priority="206" operator="greaterThan">
      <formula>0</formula>
    </cfRule>
  </conditionalFormatting>
  <conditionalFormatting sqref="D149">
    <cfRule type="cellIs" dxfId="1164" priority="203" operator="lessThan">
      <formula>0</formula>
    </cfRule>
    <cfRule type="cellIs" dxfId="1163" priority="204" operator="greaterThan">
      <formula>0</formula>
    </cfRule>
  </conditionalFormatting>
  <conditionalFormatting sqref="D149">
    <cfRule type="cellIs" dxfId="1162" priority="201" operator="lessThan">
      <formula>0</formula>
    </cfRule>
    <cfRule type="cellIs" dxfId="1161" priority="202" operator="greaterThan">
      <formula>0</formula>
    </cfRule>
  </conditionalFormatting>
  <conditionalFormatting sqref="D149">
    <cfRule type="cellIs" dxfId="1160" priority="199" operator="lessThan">
      <formula>0</formula>
    </cfRule>
    <cfRule type="cellIs" dxfId="1159" priority="200" operator="greaterThan">
      <formula>0</formula>
    </cfRule>
  </conditionalFormatting>
  <conditionalFormatting sqref="D149">
    <cfRule type="cellIs" dxfId="1158" priority="197" operator="lessThan">
      <formula>0</formula>
    </cfRule>
    <cfRule type="cellIs" dxfId="1157" priority="198" operator="greaterThan">
      <formula>0</formula>
    </cfRule>
  </conditionalFormatting>
  <conditionalFormatting sqref="D150">
    <cfRule type="cellIs" dxfId="1156" priority="195" operator="lessThan">
      <formula>0</formula>
    </cfRule>
    <cfRule type="cellIs" dxfId="1155" priority="196" operator="greaterThan">
      <formula>0</formula>
    </cfRule>
  </conditionalFormatting>
  <conditionalFormatting sqref="D150">
    <cfRule type="cellIs" dxfId="1154" priority="193" operator="lessThan">
      <formula>0</formula>
    </cfRule>
    <cfRule type="cellIs" dxfId="1153" priority="194" operator="greaterThan">
      <formula>0</formula>
    </cfRule>
  </conditionalFormatting>
  <conditionalFormatting sqref="D150">
    <cfRule type="cellIs" dxfId="1152" priority="191" operator="lessThan">
      <formula>0</formula>
    </cfRule>
    <cfRule type="cellIs" dxfId="1151" priority="192" operator="greaterThan">
      <formula>0</formula>
    </cfRule>
  </conditionalFormatting>
  <conditionalFormatting sqref="D150">
    <cfRule type="cellIs" dxfId="1150" priority="189" operator="lessThan">
      <formula>0</formula>
    </cfRule>
    <cfRule type="cellIs" dxfId="1149" priority="190" operator="greaterThan">
      <formula>0</formula>
    </cfRule>
  </conditionalFormatting>
  <conditionalFormatting sqref="D150">
    <cfRule type="cellIs" dxfId="1148" priority="187" operator="lessThan">
      <formula>0</formula>
    </cfRule>
    <cfRule type="cellIs" dxfId="1147" priority="188" operator="greaterThan">
      <formula>0</formula>
    </cfRule>
  </conditionalFormatting>
  <conditionalFormatting sqref="D150">
    <cfRule type="cellIs" dxfId="1146" priority="185" operator="lessThan">
      <formula>0</formula>
    </cfRule>
    <cfRule type="cellIs" dxfId="1145" priority="186" operator="greaterThan">
      <formula>0</formula>
    </cfRule>
  </conditionalFormatting>
  <conditionalFormatting sqref="I150:J150">
    <cfRule type="cellIs" dxfId="1144" priority="184" operator="greaterThan">
      <formula>0</formula>
    </cfRule>
  </conditionalFormatting>
  <conditionalFormatting sqref="D150">
    <cfRule type="cellIs" dxfId="1143" priority="182" operator="lessThan">
      <formula>0</formula>
    </cfRule>
    <cfRule type="cellIs" dxfId="1142" priority="183" operator="greaterThan">
      <formula>0</formula>
    </cfRule>
  </conditionalFormatting>
  <conditionalFormatting sqref="D150">
    <cfRule type="cellIs" dxfId="1141" priority="180" operator="lessThan">
      <formula>0</formula>
    </cfRule>
    <cfRule type="cellIs" dxfId="1140" priority="181" operator="greaterThan">
      <formula>0</formula>
    </cfRule>
  </conditionalFormatting>
  <conditionalFormatting sqref="D150">
    <cfRule type="cellIs" dxfId="1139" priority="178" operator="lessThan">
      <formula>0</formula>
    </cfRule>
    <cfRule type="cellIs" dxfId="1138" priority="179" operator="greaterThan">
      <formula>0</formula>
    </cfRule>
  </conditionalFormatting>
  <conditionalFormatting sqref="D150">
    <cfRule type="cellIs" dxfId="1137" priority="176" operator="lessThan">
      <formula>0</formula>
    </cfRule>
    <cfRule type="cellIs" dxfId="1136" priority="177" operator="greaterThan">
      <formula>0</formula>
    </cfRule>
  </conditionalFormatting>
  <conditionalFormatting sqref="D150">
    <cfRule type="cellIs" dxfId="1135" priority="174" operator="lessThan">
      <formula>0</formula>
    </cfRule>
    <cfRule type="cellIs" dxfId="1134" priority="175" operator="greaterThan">
      <formula>0</formula>
    </cfRule>
  </conditionalFormatting>
  <conditionalFormatting sqref="D150">
    <cfRule type="cellIs" dxfId="1133" priority="172" operator="lessThan">
      <formula>0</formula>
    </cfRule>
    <cfRule type="cellIs" dxfId="1132" priority="173" operator="greaterThan">
      <formula>0</formula>
    </cfRule>
  </conditionalFormatting>
  <conditionalFormatting sqref="D150">
    <cfRule type="cellIs" dxfId="1131" priority="170" operator="lessThan">
      <formula>0</formula>
    </cfRule>
    <cfRule type="cellIs" dxfId="1130" priority="171" operator="greaterThan">
      <formula>0</formula>
    </cfRule>
  </conditionalFormatting>
  <conditionalFormatting sqref="D150">
    <cfRule type="cellIs" dxfId="1129" priority="168" operator="lessThan">
      <formula>0</formula>
    </cfRule>
    <cfRule type="cellIs" dxfId="1128" priority="169" operator="greaterThan">
      <formula>0</formula>
    </cfRule>
  </conditionalFormatting>
  <conditionalFormatting sqref="D150">
    <cfRule type="cellIs" dxfId="1127" priority="166" operator="lessThan">
      <formula>0</formula>
    </cfRule>
    <cfRule type="cellIs" dxfId="1126" priority="167" operator="greaterThan">
      <formula>0</formula>
    </cfRule>
  </conditionalFormatting>
  <conditionalFormatting sqref="D150">
    <cfRule type="cellIs" dxfId="1125" priority="164" operator="lessThan">
      <formula>0</formula>
    </cfRule>
    <cfRule type="cellIs" dxfId="1124" priority="165" operator="greaterThan">
      <formula>0</formula>
    </cfRule>
  </conditionalFormatting>
  <conditionalFormatting sqref="D150">
    <cfRule type="cellIs" dxfId="1123" priority="162" operator="lessThan">
      <formula>0</formula>
    </cfRule>
    <cfRule type="cellIs" dxfId="1122" priority="163" operator="greaterThan">
      <formula>0</formula>
    </cfRule>
  </conditionalFormatting>
  <conditionalFormatting sqref="D150">
    <cfRule type="cellIs" dxfId="1121" priority="160" operator="lessThan">
      <formula>0</formula>
    </cfRule>
    <cfRule type="cellIs" dxfId="1120" priority="161" operator="greaterThan">
      <formula>0</formula>
    </cfRule>
  </conditionalFormatting>
  <conditionalFormatting sqref="D150">
    <cfRule type="cellIs" dxfId="1119" priority="158" operator="lessThan">
      <formula>0</formula>
    </cfRule>
    <cfRule type="cellIs" dxfId="1118" priority="159" operator="greaterThan">
      <formula>0</formula>
    </cfRule>
  </conditionalFormatting>
  <conditionalFormatting sqref="D150">
    <cfRule type="cellIs" dxfId="1117" priority="156" operator="lessThan">
      <formula>0</formula>
    </cfRule>
    <cfRule type="cellIs" dxfId="1116" priority="157" operator="greaterThan">
      <formula>0</formula>
    </cfRule>
  </conditionalFormatting>
  <conditionalFormatting sqref="D150">
    <cfRule type="cellIs" dxfId="1115" priority="154" operator="lessThan">
      <formula>0</formula>
    </cfRule>
    <cfRule type="cellIs" dxfId="1114" priority="155" operator="greaterThan">
      <formula>0</formula>
    </cfRule>
  </conditionalFormatting>
  <conditionalFormatting sqref="D150">
    <cfRule type="cellIs" dxfId="1113" priority="152" operator="lessThan">
      <formula>0</formula>
    </cfRule>
    <cfRule type="cellIs" dxfId="1112" priority="153" operator="greaterThan">
      <formula>0</formula>
    </cfRule>
  </conditionalFormatting>
  <conditionalFormatting sqref="D150">
    <cfRule type="cellIs" dxfId="1111" priority="150" operator="lessThan">
      <formula>0</formula>
    </cfRule>
    <cfRule type="cellIs" dxfId="1110" priority="151" operator="greaterThan">
      <formula>0</formula>
    </cfRule>
  </conditionalFormatting>
  <conditionalFormatting sqref="D150">
    <cfRule type="cellIs" dxfId="1109" priority="148" operator="lessThan">
      <formula>0</formula>
    </cfRule>
    <cfRule type="cellIs" dxfId="1108" priority="149" operator="greaterThan">
      <formula>0</formula>
    </cfRule>
  </conditionalFormatting>
  <conditionalFormatting sqref="D151">
    <cfRule type="cellIs" dxfId="1107" priority="146" operator="lessThan">
      <formula>0</formula>
    </cfRule>
    <cfRule type="cellIs" dxfId="1106" priority="147" operator="greaterThan">
      <formula>0</formula>
    </cfRule>
  </conditionalFormatting>
  <conditionalFormatting sqref="D151">
    <cfRule type="cellIs" dxfId="1105" priority="144" operator="lessThan">
      <formula>0</formula>
    </cfRule>
    <cfRule type="cellIs" dxfId="1104" priority="145" operator="greaterThan">
      <formula>0</formula>
    </cfRule>
  </conditionalFormatting>
  <conditionalFormatting sqref="D151">
    <cfRule type="cellIs" dxfId="1103" priority="142" operator="lessThan">
      <formula>0</formula>
    </cfRule>
    <cfRule type="cellIs" dxfId="1102" priority="143" operator="greaterThan">
      <formula>0</formula>
    </cfRule>
  </conditionalFormatting>
  <conditionalFormatting sqref="D151">
    <cfRule type="cellIs" dxfId="1101" priority="140" operator="lessThan">
      <formula>0</formula>
    </cfRule>
    <cfRule type="cellIs" dxfId="1100" priority="141" operator="greaterThan">
      <formula>0</formula>
    </cfRule>
  </conditionalFormatting>
  <conditionalFormatting sqref="D151">
    <cfRule type="cellIs" dxfId="1099" priority="138" operator="lessThan">
      <formula>0</formula>
    </cfRule>
    <cfRule type="cellIs" dxfId="1098" priority="139" operator="greaterThan">
      <formula>0</formula>
    </cfRule>
  </conditionalFormatting>
  <conditionalFormatting sqref="D151">
    <cfRule type="cellIs" dxfId="1097" priority="136" operator="lessThan">
      <formula>0</formula>
    </cfRule>
    <cfRule type="cellIs" dxfId="1096" priority="137" operator="greaterThan">
      <formula>0</formula>
    </cfRule>
  </conditionalFormatting>
  <conditionalFormatting sqref="I151:J151">
    <cfRule type="cellIs" dxfId="1095" priority="135" operator="greaterThan">
      <formula>0</formula>
    </cfRule>
  </conditionalFormatting>
  <conditionalFormatting sqref="D151">
    <cfRule type="cellIs" dxfId="1094" priority="133" operator="lessThan">
      <formula>0</formula>
    </cfRule>
    <cfRule type="cellIs" dxfId="1093" priority="134" operator="greaterThan">
      <formula>0</formula>
    </cfRule>
  </conditionalFormatting>
  <conditionalFormatting sqref="D151">
    <cfRule type="cellIs" dxfId="1092" priority="131" operator="lessThan">
      <formula>0</formula>
    </cfRule>
    <cfRule type="cellIs" dxfId="1091" priority="132" operator="greaterThan">
      <formula>0</formula>
    </cfRule>
  </conditionalFormatting>
  <conditionalFormatting sqref="D151">
    <cfRule type="cellIs" dxfId="1090" priority="129" operator="lessThan">
      <formula>0</formula>
    </cfRule>
    <cfRule type="cellIs" dxfId="1089" priority="130" operator="greaterThan">
      <formula>0</formula>
    </cfRule>
  </conditionalFormatting>
  <conditionalFormatting sqref="D151">
    <cfRule type="cellIs" dxfId="1088" priority="127" operator="lessThan">
      <formula>0</formula>
    </cfRule>
    <cfRule type="cellIs" dxfId="1087" priority="128" operator="greaterThan">
      <formula>0</formula>
    </cfRule>
  </conditionalFormatting>
  <conditionalFormatting sqref="D151">
    <cfRule type="cellIs" dxfId="1086" priority="125" operator="lessThan">
      <formula>0</formula>
    </cfRule>
    <cfRule type="cellIs" dxfId="1085" priority="126" operator="greaterThan">
      <formula>0</formula>
    </cfRule>
  </conditionalFormatting>
  <conditionalFormatting sqref="D151">
    <cfRule type="cellIs" dxfId="1084" priority="123" operator="lessThan">
      <formula>0</formula>
    </cfRule>
    <cfRule type="cellIs" dxfId="1083" priority="124" operator="greaterThan">
      <formula>0</formula>
    </cfRule>
  </conditionalFormatting>
  <conditionalFormatting sqref="D151">
    <cfRule type="cellIs" dxfId="1082" priority="121" operator="lessThan">
      <formula>0</formula>
    </cfRule>
    <cfRule type="cellIs" dxfId="1081" priority="122" operator="greaterThan">
      <formula>0</formula>
    </cfRule>
  </conditionalFormatting>
  <conditionalFormatting sqref="D151">
    <cfRule type="cellIs" dxfId="1080" priority="119" operator="lessThan">
      <formula>0</formula>
    </cfRule>
    <cfRule type="cellIs" dxfId="1079" priority="120" operator="greaterThan">
      <formula>0</formula>
    </cfRule>
  </conditionalFormatting>
  <conditionalFormatting sqref="D151">
    <cfRule type="cellIs" dxfId="1078" priority="117" operator="lessThan">
      <formula>0</formula>
    </cfRule>
    <cfRule type="cellIs" dxfId="1077" priority="118" operator="greaterThan">
      <formula>0</formula>
    </cfRule>
  </conditionalFormatting>
  <conditionalFormatting sqref="D151">
    <cfRule type="cellIs" dxfId="1076" priority="115" operator="lessThan">
      <formula>0</formula>
    </cfRule>
    <cfRule type="cellIs" dxfId="1075" priority="116" operator="greaterThan">
      <formula>0</formula>
    </cfRule>
  </conditionalFormatting>
  <conditionalFormatting sqref="D151">
    <cfRule type="cellIs" dxfId="1074" priority="113" operator="lessThan">
      <formula>0</formula>
    </cfRule>
    <cfRule type="cellIs" dxfId="1073" priority="114" operator="greaterThan">
      <formula>0</formula>
    </cfRule>
  </conditionalFormatting>
  <conditionalFormatting sqref="D151">
    <cfRule type="cellIs" dxfId="1072" priority="111" operator="lessThan">
      <formula>0</formula>
    </cfRule>
    <cfRule type="cellIs" dxfId="1071" priority="112" operator="greaterThan">
      <formula>0</formula>
    </cfRule>
  </conditionalFormatting>
  <conditionalFormatting sqref="D151">
    <cfRule type="cellIs" dxfId="1070" priority="109" operator="lessThan">
      <formula>0</formula>
    </cfRule>
    <cfRule type="cellIs" dxfId="1069" priority="110" operator="greaterThan">
      <formula>0</formula>
    </cfRule>
  </conditionalFormatting>
  <conditionalFormatting sqref="D151">
    <cfRule type="cellIs" dxfId="1068" priority="107" operator="lessThan">
      <formula>0</formula>
    </cfRule>
    <cfRule type="cellIs" dxfId="1067" priority="108" operator="greaterThan">
      <formula>0</formula>
    </cfRule>
  </conditionalFormatting>
  <conditionalFormatting sqref="D151">
    <cfRule type="cellIs" dxfId="1066" priority="105" operator="lessThan">
      <formula>0</formula>
    </cfRule>
    <cfRule type="cellIs" dxfId="1065" priority="106" operator="greaterThan">
      <formula>0</formula>
    </cfRule>
  </conditionalFormatting>
  <conditionalFormatting sqref="D151">
    <cfRule type="cellIs" dxfId="1064" priority="103" operator="lessThan">
      <formula>0</formula>
    </cfRule>
    <cfRule type="cellIs" dxfId="1063" priority="104" operator="greaterThan">
      <formula>0</formula>
    </cfRule>
  </conditionalFormatting>
  <conditionalFormatting sqref="D151">
    <cfRule type="cellIs" dxfId="1062" priority="101" operator="lessThan">
      <formula>0</formula>
    </cfRule>
    <cfRule type="cellIs" dxfId="1061" priority="102" operator="greaterThan">
      <formula>0</formula>
    </cfRule>
  </conditionalFormatting>
  <conditionalFormatting sqref="D151">
    <cfRule type="cellIs" dxfId="1060" priority="99" operator="lessThan">
      <formula>0</formula>
    </cfRule>
    <cfRule type="cellIs" dxfId="1059" priority="100" operator="greaterThan">
      <formula>0</formula>
    </cfRule>
  </conditionalFormatting>
  <conditionalFormatting sqref="D152:D154">
    <cfRule type="cellIs" dxfId="1058" priority="97" operator="lessThan">
      <formula>0</formula>
    </cfRule>
    <cfRule type="cellIs" dxfId="1057" priority="98" operator="greaterThan">
      <formula>0</formula>
    </cfRule>
  </conditionalFormatting>
  <conditionalFormatting sqref="D152:D154">
    <cfRule type="cellIs" dxfId="1056" priority="95" operator="lessThan">
      <formula>0</formula>
    </cfRule>
    <cfRule type="cellIs" dxfId="1055" priority="96" operator="greaterThan">
      <formula>0</formula>
    </cfRule>
  </conditionalFormatting>
  <conditionalFormatting sqref="D152:D154">
    <cfRule type="cellIs" dxfId="1054" priority="93" operator="lessThan">
      <formula>0</formula>
    </cfRule>
    <cfRule type="cellIs" dxfId="1053" priority="94" operator="greaterThan">
      <formula>0</formula>
    </cfRule>
  </conditionalFormatting>
  <conditionalFormatting sqref="D152:D154">
    <cfRule type="cellIs" dxfId="1052" priority="91" operator="lessThan">
      <formula>0</formula>
    </cfRule>
    <cfRule type="cellIs" dxfId="1051" priority="92" operator="greaterThan">
      <formula>0</formula>
    </cfRule>
  </conditionalFormatting>
  <conditionalFormatting sqref="D152:D154">
    <cfRule type="cellIs" dxfId="1050" priority="89" operator="lessThan">
      <formula>0</formula>
    </cfRule>
    <cfRule type="cellIs" dxfId="1049" priority="90" operator="greaterThan">
      <formula>0</formula>
    </cfRule>
  </conditionalFormatting>
  <conditionalFormatting sqref="D152:D154">
    <cfRule type="cellIs" dxfId="1048" priority="87" operator="lessThan">
      <formula>0</formula>
    </cfRule>
    <cfRule type="cellIs" dxfId="1047" priority="88" operator="greaterThan">
      <formula>0</formula>
    </cfRule>
  </conditionalFormatting>
  <conditionalFormatting sqref="I152:J154">
    <cfRule type="cellIs" dxfId="1046" priority="86" operator="greaterThan">
      <formula>0</formula>
    </cfRule>
  </conditionalFormatting>
  <conditionalFormatting sqref="D152:D154">
    <cfRule type="cellIs" dxfId="1045" priority="84" operator="lessThan">
      <formula>0</formula>
    </cfRule>
    <cfRule type="cellIs" dxfId="1044" priority="85" operator="greaterThan">
      <formula>0</formula>
    </cfRule>
  </conditionalFormatting>
  <conditionalFormatting sqref="D152:D154">
    <cfRule type="cellIs" dxfId="1043" priority="82" operator="lessThan">
      <formula>0</formula>
    </cfRule>
    <cfRule type="cellIs" dxfId="1042" priority="83" operator="greaterThan">
      <formula>0</formula>
    </cfRule>
  </conditionalFormatting>
  <conditionalFormatting sqref="D152:D154">
    <cfRule type="cellIs" dxfId="1041" priority="80" operator="lessThan">
      <formula>0</formula>
    </cfRule>
    <cfRule type="cellIs" dxfId="1040" priority="81" operator="greaterThan">
      <formula>0</formula>
    </cfRule>
  </conditionalFormatting>
  <conditionalFormatting sqref="D152:D154">
    <cfRule type="cellIs" dxfId="1039" priority="78" operator="lessThan">
      <formula>0</formula>
    </cfRule>
    <cfRule type="cellIs" dxfId="1038" priority="79" operator="greaterThan">
      <formula>0</formula>
    </cfRule>
  </conditionalFormatting>
  <conditionalFormatting sqref="D152:D154">
    <cfRule type="cellIs" dxfId="1037" priority="76" operator="lessThan">
      <formula>0</formula>
    </cfRule>
    <cfRule type="cellIs" dxfId="1036" priority="77" operator="greaterThan">
      <formula>0</formula>
    </cfRule>
  </conditionalFormatting>
  <conditionalFormatting sqref="D152:D154">
    <cfRule type="cellIs" dxfId="1035" priority="74" operator="lessThan">
      <formula>0</formula>
    </cfRule>
    <cfRule type="cellIs" dxfId="1034" priority="75" operator="greaterThan">
      <formula>0</formula>
    </cfRule>
  </conditionalFormatting>
  <conditionalFormatting sqref="D152:D154">
    <cfRule type="cellIs" dxfId="1033" priority="72" operator="lessThan">
      <formula>0</formula>
    </cfRule>
    <cfRule type="cellIs" dxfId="1032" priority="73" operator="greaterThan">
      <formula>0</formula>
    </cfRule>
  </conditionalFormatting>
  <conditionalFormatting sqref="D152:D154">
    <cfRule type="cellIs" dxfId="1031" priority="70" operator="lessThan">
      <formula>0</formula>
    </cfRule>
    <cfRule type="cellIs" dxfId="1030" priority="71" operator="greaterThan">
      <formula>0</formula>
    </cfRule>
  </conditionalFormatting>
  <conditionalFormatting sqref="D152:D154">
    <cfRule type="cellIs" dxfId="1029" priority="68" operator="lessThan">
      <formula>0</formula>
    </cfRule>
    <cfRule type="cellIs" dxfId="1028" priority="69" operator="greaterThan">
      <formula>0</formula>
    </cfRule>
  </conditionalFormatting>
  <conditionalFormatting sqref="D152:D154">
    <cfRule type="cellIs" dxfId="1027" priority="66" operator="lessThan">
      <formula>0</formula>
    </cfRule>
    <cfRule type="cellIs" dxfId="1026" priority="67" operator="greaterThan">
      <formula>0</formula>
    </cfRule>
  </conditionalFormatting>
  <conditionalFormatting sqref="D152:D154">
    <cfRule type="cellIs" dxfId="1025" priority="64" operator="lessThan">
      <formula>0</formula>
    </cfRule>
    <cfRule type="cellIs" dxfId="1024" priority="65" operator="greaterThan">
      <formula>0</formula>
    </cfRule>
  </conditionalFormatting>
  <conditionalFormatting sqref="D152:D154">
    <cfRule type="cellIs" dxfId="1023" priority="62" operator="lessThan">
      <formula>0</formula>
    </cfRule>
    <cfRule type="cellIs" dxfId="1022" priority="63" operator="greaterThan">
      <formula>0</formula>
    </cfRule>
  </conditionalFormatting>
  <conditionalFormatting sqref="D152:D154">
    <cfRule type="cellIs" dxfId="1021" priority="60" operator="lessThan">
      <formula>0</formula>
    </cfRule>
    <cfRule type="cellIs" dxfId="1020" priority="61" operator="greaterThan">
      <formula>0</formula>
    </cfRule>
  </conditionalFormatting>
  <conditionalFormatting sqref="D152:D154">
    <cfRule type="cellIs" dxfId="1019" priority="58" operator="lessThan">
      <formula>0</formula>
    </cfRule>
    <cfRule type="cellIs" dxfId="1018" priority="59" operator="greaterThan">
      <formula>0</formula>
    </cfRule>
  </conditionalFormatting>
  <conditionalFormatting sqref="D152:D154">
    <cfRule type="cellIs" dxfId="1017" priority="56" operator="lessThan">
      <formula>0</formula>
    </cfRule>
    <cfRule type="cellIs" dxfId="1016" priority="57" operator="greaterThan">
      <formula>0</formula>
    </cfRule>
  </conditionalFormatting>
  <conditionalFormatting sqref="D152:D154">
    <cfRule type="cellIs" dxfId="1015" priority="54" operator="lessThan">
      <formula>0</formula>
    </cfRule>
    <cfRule type="cellIs" dxfId="1014" priority="55" operator="greaterThan">
      <formula>0</formula>
    </cfRule>
  </conditionalFormatting>
  <conditionalFormatting sqref="D152:D154">
    <cfRule type="cellIs" dxfId="1013" priority="52" operator="lessThan">
      <formula>0</formula>
    </cfRule>
    <cfRule type="cellIs" dxfId="1012" priority="53" operator="greaterThan">
      <formula>0</formula>
    </cfRule>
  </conditionalFormatting>
  <conditionalFormatting sqref="D152:D154">
    <cfRule type="cellIs" dxfId="1011" priority="50" operator="lessThan">
      <formula>0</formula>
    </cfRule>
    <cfRule type="cellIs" dxfId="1010" priority="51" operator="greaterThan">
      <formula>0</formula>
    </cfRule>
  </conditionalFormatting>
  <conditionalFormatting sqref="D155:D157">
    <cfRule type="cellIs" dxfId="1009" priority="48" operator="lessThan">
      <formula>0</formula>
    </cfRule>
    <cfRule type="cellIs" dxfId="1008" priority="49" operator="greaterThan">
      <formula>0</formula>
    </cfRule>
  </conditionalFormatting>
  <conditionalFormatting sqref="D155:D157">
    <cfRule type="cellIs" dxfId="1007" priority="46" operator="lessThan">
      <formula>0</formula>
    </cfRule>
    <cfRule type="cellIs" dxfId="1006" priority="47" operator="greaterThan">
      <formula>0</formula>
    </cfRule>
  </conditionalFormatting>
  <conditionalFormatting sqref="D155:D157">
    <cfRule type="cellIs" dxfId="1005" priority="44" operator="lessThan">
      <formula>0</formula>
    </cfRule>
    <cfRule type="cellIs" dxfId="1004" priority="45" operator="greaterThan">
      <formula>0</formula>
    </cfRule>
  </conditionalFormatting>
  <conditionalFormatting sqref="D155:D157">
    <cfRule type="cellIs" dxfId="1003" priority="42" operator="lessThan">
      <formula>0</formula>
    </cfRule>
    <cfRule type="cellIs" dxfId="1002" priority="43" operator="greaterThan">
      <formula>0</formula>
    </cfRule>
  </conditionalFormatting>
  <conditionalFormatting sqref="D155:D157">
    <cfRule type="cellIs" dxfId="1001" priority="40" operator="lessThan">
      <formula>0</formula>
    </cfRule>
    <cfRule type="cellIs" dxfId="1000" priority="41" operator="greaterThan">
      <formula>0</formula>
    </cfRule>
  </conditionalFormatting>
  <conditionalFormatting sqref="D155:D157">
    <cfRule type="cellIs" dxfId="999" priority="38" operator="lessThan">
      <formula>0</formula>
    </cfRule>
    <cfRule type="cellIs" dxfId="998" priority="39" operator="greaterThan">
      <formula>0</formula>
    </cfRule>
  </conditionalFormatting>
  <conditionalFormatting sqref="I155:J157">
    <cfRule type="cellIs" dxfId="997" priority="37" operator="greaterThan">
      <formula>0</formula>
    </cfRule>
  </conditionalFormatting>
  <conditionalFormatting sqref="D155:D157">
    <cfRule type="cellIs" dxfId="996" priority="35" operator="lessThan">
      <formula>0</formula>
    </cfRule>
    <cfRule type="cellIs" dxfId="995" priority="36" operator="greaterThan">
      <formula>0</formula>
    </cfRule>
  </conditionalFormatting>
  <conditionalFormatting sqref="D155:D157">
    <cfRule type="cellIs" dxfId="994" priority="33" operator="lessThan">
      <formula>0</formula>
    </cfRule>
    <cfRule type="cellIs" dxfId="993" priority="34" operator="greaterThan">
      <formula>0</formula>
    </cfRule>
  </conditionalFormatting>
  <conditionalFormatting sqref="D155:D157">
    <cfRule type="cellIs" dxfId="992" priority="31" operator="lessThan">
      <formula>0</formula>
    </cfRule>
    <cfRule type="cellIs" dxfId="991" priority="32" operator="greaterThan">
      <formula>0</formula>
    </cfRule>
  </conditionalFormatting>
  <conditionalFormatting sqref="D155:D157">
    <cfRule type="cellIs" dxfId="990" priority="29" operator="lessThan">
      <formula>0</formula>
    </cfRule>
    <cfRule type="cellIs" dxfId="989" priority="30" operator="greaterThan">
      <formula>0</formula>
    </cfRule>
  </conditionalFormatting>
  <conditionalFormatting sqref="D155:D157">
    <cfRule type="cellIs" dxfId="988" priority="27" operator="lessThan">
      <formula>0</formula>
    </cfRule>
    <cfRule type="cellIs" dxfId="987" priority="28" operator="greaterThan">
      <formula>0</formula>
    </cfRule>
  </conditionalFormatting>
  <conditionalFormatting sqref="D155:D157">
    <cfRule type="cellIs" dxfId="986" priority="25" operator="lessThan">
      <formula>0</formula>
    </cfRule>
    <cfRule type="cellIs" dxfId="985" priority="26" operator="greaterThan">
      <formula>0</formula>
    </cfRule>
  </conditionalFormatting>
  <conditionalFormatting sqref="D155:D157">
    <cfRule type="cellIs" dxfId="984" priority="23" operator="lessThan">
      <formula>0</formula>
    </cfRule>
    <cfRule type="cellIs" dxfId="983" priority="24" operator="greaterThan">
      <formula>0</formula>
    </cfRule>
  </conditionalFormatting>
  <conditionalFormatting sqref="D155:D157">
    <cfRule type="cellIs" dxfId="982" priority="21" operator="lessThan">
      <formula>0</formula>
    </cfRule>
    <cfRule type="cellIs" dxfId="981" priority="22" operator="greaterThan">
      <formula>0</formula>
    </cfRule>
  </conditionalFormatting>
  <conditionalFormatting sqref="D155:D157">
    <cfRule type="cellIs" dxfId="980" priority="19" operator="lessThan">
      <formula>0</formula>
    </cfRule>
    <cfRule type="cellIs" dxfId="979" priority="20" operator="greaterThan">
      <formula>0</formula>
    </cfRule>
  </conditionalFormatting>
  <conditionalFormatting sqref="D155:D157">
    <cfRule type="cellIs" dxfId="978" priority="17" operator="lessThan">
      <formula>0</formula>
    </cfRule>
    <cfRule type="cellIs" dxfId="977" priority="18" operator="greaterThan">
      <formula>0</formula>
    </cfRule>
  </conditionalFormatting>
  <conditionalFormatting sqref="D155:D157">
    <cfRule type="cellIs" dxfId="976" priority="15" operator="lessThan">
      <formula>0</formula>
    </cfRule>
    <cfRule type="cellIs" dxfId="975" priority="16" operator="greaterThan">
      <formula>0</formula>
    </cfRule>
  </conditionalFormatting>
  <conditionalFormatting sqref="D155:D157">
    <cfRule type="cellIs" dxfId="974" priority="13" operator="lessThan">
      <formula>0</formula>
    </cfRule>
    <cfRule type="cellIs" dxfId="973" priority="14" operator="greaterThan">
      <formula>0</formula>
    </cfRule>
  </conditionalFormatting>
  <conditionalFormatting sqref="D155:D157">
    <cfRule type="cellIs" dxfId="972" priority="11" operator="lessThan">
      <formula>0</formula>
    </cfRule>
    <cfRule type="cellIs" dxfId="971" priority="12" operator="greaterThan">
      <formula>0</formula>
    </cfRule>
  </conditionalFormatting>
  <conditionalFormatting sqref="D155:D157">
    <cfRule type="cellIs" dxfId="970" priority="9" operator="lessThan">
      <formula>0</formula>
    </cfRule>
    <cfRule type="cellIs" dxfId="969" priority="10" operator="greaterThan">
      <formula>0</formula>
    </cfRule>
  </conditionalFormatting>
  <conditionalFormatting sqref="D155:D157">
    <cfRule type="cellIs" dxfId="968" priority="7" operator="lessThan">
      <formula>0</formula>
    </cfRule>
    <cfRule type="cellIs" dxfId="967" priority="8" operator="greaterThan">
      <formula>0</formula>
    </cfRule>
  </conditionalFormatting>
  <conditionalFormatting sqref="D155:D157">
    <cfRule type="cellIs" dxfId="966" priority="5" operator="lessThan">
      <formula>0</formula>
    </cfRule>
    <cfRule type="cellIs" dxfId="965" priority="6" operator="greaterThan">
      <formula>0</formula>
    </cfRule>
  </conditionalFormatting>
  <conditionalFormatting sqref="D155:D157">
    <cfRule type="cellIs" dxfId="964" priority="3" operator="lessThan">
      <formula>0</formula>
    </cfRule>
    <cfRule type="cellIs" dxfId="963" priority="4" operator="greaterThan">
      <formula>0</formula>
    </cfRule>
  </conditionalFormatting>
  <conditionalFormatting sqref="D155:D157">
    <cfRule type="cellIs" dxfId="962" priority="1" operator="lessThan">
      <formula>0</formula>
    </cfRule>
    <cfRule type="cellIs" dxfId="96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615C-F47F-42AB-975B-FB92EC9807CA}">
  <dimension ref="A1:Q157"/>
  <sheetViews>
    <sheetView workbookViewId="0">
      <selection activeCell="U13" sqref="U13"/>
    </sheetView>
  </sheetViews>
  <sheetFormatPr defaultRowHeight="14.25" x14ac:dyDescent="0.2"/>
  <cols>
    <col min="1" max="1" width="11.25" customWidth="1"/>
    <col min="15" max="15" width="11" customWidth="1"/>
  </cols>
  <sheetData>
    <row r="1" spans="1:17" ht="42.75" x14ac:dyDescent="0.2">
      <c r="A1" s="1" t="s">
        <v>0</v>
      </c>
      <c r="B1" s="2" t="s">
        <v>4</v>
      </c>
      <c r="C1" s="2" t="s">
        <v>5</v>
      </c>
      <c r="D1" s="4" t="s">
        <v>6</v>
      </c>
      <c r="E1" s="4" t="s">
        <v>7</v>
      </c>
      <c r="F1" s="28" t="s">
        <v>8</v>
      </c>
      <c r="G1" s="5" t="s">
        <v>9</v>
      </c>
      <c r="H1" s="28" t="s">
        <v>1</v>
      </c>
      <c r="I1" s="5" t="s">
        <v>2</v>
      </c>
      <c r="J1" s="5" t="s">
        <v>10</v>
      </c>
      <c r="K1" s="5" t="s">
        <v>11</v>
      </c>
      <c r="L1" s="5" t="s">
        <v>12</v>
      </c>
      <c r="M1" s="29" t="s">
        <v>13</v>
      </c>
      <c r="N1" s="29" t="s">
        <v>14</v>
      </c>
      <c r="O1" s="5" t="s">
        <v>15</v>
      </c>
      <c r="P1" s="7" t="s">
        <v>3</v>
      </c>
      <c r="Q1" s="7" t="s">
        <v>3</v>
      </c>
    </row>
    <row r="2" spans="1:17" ht="17.25" x14ac:dyDescent="0.2">
      <c r="A2" s="13">
        <v>43212</v>
      </c>
      <c r="B2" s="8"/>
      <c r="C2" s="8"/>
      <c r="D2" s="9"/>
      <c r="E2" s="9"/>
      <c r="F2" s="28"/>
      <c r="G2" s="10"/>
      <c r="H2" s="28"/>
      <c r="I2" s="5"/>
      <c r="J2" s="10">
        <v>11.504</v>
      </c>
      <c r="K2" s="5"/>
      <c r="L2" s="5"/>
      <c r="M2" s="30"/>
      <c r="N2" s="31"/>
      <c r="O2" s="10">
        <v>100000</v>
      </c>
      <c r="P2" s="12"/>
      <c r="Q2" s="7"/>
    </row>
    <row r="3" spans="1:17" x14ac:dyDescent="0.2">
      <c r="A3" s="13">
        <v>43213</v>
      </c>
      <c r="B3" s="14">
        <f t="shared" ref="B3:B66" ca="1" si="0">J3/H3</f>
        <v>0.97697548773266718</v>
      </c>
      <c r="C3" s="14">
        <f>Q3/$Q$4</f>
        <v>0.95215502172768485</v>
      </c>
      <c r="D3" s="15">
        <f ca="1">B3-B3</f>
        <v>0</v>
      </c>
      <c r="E3" s="15">
        <f ca="1">B3-1</f>
        <v>-2.302451226733282E-2</v>
      </c>
      <c r="F3" s="12">
        <f>SUM($G3:G$4)</f>
        <v>11.504000000000001</v>
      </c>
      <c r="G3" s="10">
        <f>160*0.0719</f>
        <v>11.504000000000001</v>
      </c>
      <c r="H3" s="12">
        <f>SUM($I3:I$4)</f>
        <v>11.504</v>
      </c>
      <c r="I3" s="10">
        <v>11.504</v>
      </c>
      <c r="J3" s="10">
        <f ca="1">L3-SUM($K3:K$4)</f>
        <v>11.239126010876603</v>
      </c>
      <c r="K3" s="10">
        <f t="shared" ref="K3:K32" si="1">J2*2%/365</f>
        <v>6.3035616438356166E-4</v>
      </c>
      <c r="L3" s="10">
        <f t="shared" ref="L3:L32" si="2">O3/P3</f>
        <v>11.239756367040988</v>
      </c>
      <c r="M3" s="32"/>
      <c r="N3" s="33"/>
      <c r="O3" s="10">
        <v>100000</v>
      </c>
      <c r="P3" s="12">
        <v>8896.99</v>
      </c>
      <c r="Q3" s="16">
        <v>8909.777</v>
      </c>
    </row>
    <row r="4" spans="1:17" x14ac:dyDescent="0.2">
      <c r="A4" s="17">
        <v>43214</v>
      </c>
      <c r="B4" s="14">
        <f t="shared" ca="1" si="0"/>
        <v>1.0067009681692491</v>
      </c>
      <c r="C4" s="14">
        <f>Q4/$Q$4</f>
        <v>1</v>
      </c>
      <c r="D4" s="15">
        <f ca="1">(B4-B3)/B3</f>
        <v>3.0426024818256073E-2</v>
      </c>
      <c r="E4" s="15">
        <f t="shared" ref="E4:E67" ca="1" si="3">B4-1</f>
        <v>6.7009681692491441E-3</v>
      </c>
      <c r="F4" s="12">
        <f>SUM($G$4:G4)</f>
        <v>0</v>
      </c>
      <c r="G4" s="10">
        <v>0</v>
      </c>
      <c r="H4" s="12">
        <f>SUM($I$4:I4)</f>
        <v>0</v>
      </c>
      <c r="I4" s="10">
        <v>0</v>
      </c>
      <c r="J4" s="10">
        <f ca="1">L4-SUM($K$4:K4)</f>
        <v>11.581087937819042</v>
      </c>
      <c r="K4" s="10">
        <f t="shared" ca="1" si="1"/>
        <v>6.158425211439235E-4</v>
      </c>
      <c r="L4" s="10">
        <f t="shared" si="2"/>
        <v>11.582334136504569</v>
      </c>
      <c r="M4" s="32"/>
      <c r="N4" s="33"/>
      <c r="O4" s="10">
        <v>107437.61562687501</v>
      </c>
      <c r="P4" s="12">
        <v>9275.99</v>
      </c>
      <c r="Q4" s="16">
        <v>9357.4856999999993</v>
      </c>
    </row>
    <row r="5" spans="1:17" x14ac:dyDescent="0.2">
      <c r="A5" s="17">
        <v>43215</v>
      </c>
      <c r="B5" s="14">
        <f t="shared" ca="1" si="0"/>
        <v>0.98325612364400172</v>
      </c>
      <c r="C5" s="14">
        <f t="shared" ref="C5:C68" si="4">Q5/$Q$4</f>
        <v>0.95775834314125641</v>
      </c>
      <c r="D5" s="15">
        <f t="shared" ref="D5:D68" ca="1" si="5">(B5-B4)/B4</f>
        <v>-2.3288787104162011E-2</v>
      </c>
      <c r="E5" s="15">
        <f t="shared" ca="1" si="3"/>
        <v>-1.6743876355998277E-2</v>
      </c>
      <c r="F5" s="12">
        <f>SUM($G$4:G5)</f>
        <v>0</v>
      </c>
      <c r="G5" s="10">
        <v>0</v>
      </c>
      <c r="H5" s="12">
        <f>SUM($I$4:I5)</f>
        <v>0</v>
      </c>
      <c r="I5" s="10">
        <v>0</v>
      </c>
      <c r="J5" s="10">
        <f ca="1">L5-SUM($K$4:K5)</f>
        <v>11.311378446400596</v>
      </c>
      <c r="K5" s="10">
        <f t="shared" ca="1" si="1"/>
        <v>6.3458016097638591E-4</v>
      </c>
      <c r="L5" s="10">
        <f t="shared" si="2"/>
        <v>11.3132592252471</v>
      </c>
      <c r="M5" s="32"/>
      <c r="N5" s="33"/>
      <c r="O5" s="10">
        <v>105075.28903225</v>
      </c>
      <c r="P5" s="12">
        <v>9287.7999999999993</v>
      </c>
      <c r="Q5" s="16">
        <v>8962.2099999999991</v>
      </c>
    </row>
    <row r="6" spans="1:17" x14ac:dyDescent="0.2">
      <c r="A6" s="17">
        <v>43216</v>
      </c>
      <c r="B6" s="14">
        <f t="shared" ca="1" si="0"/>
        <v>1.0511437084720452</v>
      </c>
      <c r="C6" s="14">
        <f t="shared" si="4"/>
        <v>0.94051794276319345</v>
      </c>
      <c r="D6" s="15">
        <f t="shared" ca="1" si="5"/>
        <v>6.9043643050447842E-2</v>
      </c>
      <c r="E6" s="15">
        <f t="shared" ca="1" si="3"/>
        <v>5.1143708472045191E-2</v>
      </c>
      <c r="F6" s="12">
        <f>SUM($G$4:G6)</f>
        <v>0</v>
      </c>
      <c r="G6" s="10">
        <v>0</v>
      </c>
      <c r="H6" s="12">
        <f>SUM($I$4:I6)</f>
        <v>0</v>
      </c>
      <c r="I6" s="10">
        <v>0</v>
      </c>
      <c r="J6" s="10">
        <f ca="1">L6-SUM($K$4:K6)</f>
        <v>12.092357222262407</v>
      </c>
      <c r="K6" s="10">
        <f t="shared" ca="1" si="1"/>
        <v>6.1980155870688199E-4</v>
      </c>
      <c r="L6" s="10">
        <f t="shared" si="2"/>
        <v>12.094857802667619</v>
      </c>
      <c r="M6" s="32"/>
      <c r="N6" s="33"/>
      <c r="O6" s="10">
        <v>105890.480062355</v>
      </c>
      <c r="P6" s="12">
        <v>8755</v>
      </c>
      <c r="Q6" s="16">
        <v>8800.8832000000002</v>
      </c>
    </row>
    <row r="7" spans="1:17" x14ac:dyDescent="0.2">
      <c r="A7" s="17">
        <v>43217</v>
      </c>
      <c r="B7" s="14">
        <f t="shared" ca="1" si="0"/>
        <v>0.98451977633980825</v>
      </c>
      <c r="C7" s="14">
        <f t="shared" si="4"/>
        <v>0.98708182904303032</v>
      </c>
      <c r="D7" s="15">
        <f t="shared" ca="1" si="5"/>
        <v>-6.3382324981122007E-2</v>
      </c>
      <c r="E7" s="15">
        <f t="shared" ca="1" si="3"/>
        <v>-1.548022366019175E-2</v>
      </c>
      <c r="F7" s="12">
        <f>SUM($G$4:G7)</f>
        <v>0</v>
      </c>
      <c r="G7" s="10">
        <v>0</v>
      </c>
      <c r="H7" s="12">
        <f>SUM($I$4:I7)</f>
        <v>0</v>
      </c>
      <c r="I7" s="10">
        <v>0</v>
      </c>
      <c r="J7" s="10">
        <f ca="1">L7-SUM($K$4:K7)</f>
        <v>11.325915507013153</v>
      </c>
      <c r="K7" s="10">
        <f t="shared" ca="1" si="1"/>
        <v>6.6259491628835115E-4</v>
      </c>
      <c r="L7" s="10">
        <f t="shared" si="2"/>
        <v>11.329078682334652</v>
      </c>
      <c r="M7" s="32"/>
      <c r="N7" s="33"/>
      <c r="O7" s="10">
        <v>106028.84738797</v>
      </c>
      <c r="P7" s="12">
        <v>9359</v>
      </c>
      <c r="Q7" s="16">
        <v>9236.6041000000005</v>
      </c>
    </row>
    <row r="8" spans="1:17" x14ac:dyDescent="0.2">
      <c r="A8" s="17">
        <v>43218</v>
      </c>
      <c r="B8" s="14">
        <f t="shared" ca="1" si="0"/>
        <v>1.0043660481273942</v>
      </c>
      <c r="C8" s="14">
        <f t="shared" si="4"/>
        <v>0.99022326050682619</v>
      </c>
      <c r="D8" s="15">
        <f t="shared" ca="1" si="5"/>
        <v>2.0158327201277006E-2</v>
      </c>
      <c r="E8" s="15">
        <f t="shared" ca="1" si="3"/>
        <v>4.366048127394162E-3</v>
      </c>
      <c r="F8" s="12">
        <f>SUM($G$4:G8)</f>
        <v>0</v>
      </c>
      <c r="G8" s="10">
        <v>0</v>
      </c>
      <c r="H8" s="12">
        <f>SUM($I$4:I8)</f>
        <v>0</v>
      </c>
      <c r="I8" s="10">
        <v>0</v>
      </c>
      <c r="J8" s="10">
        <f ca="1">L8-SUM($K$4:K8)</f>
        <v>11.554227017657542</v>
      </c>
      <c r="K8" s="10">
        <f t="shared" ca="1" si="1"/>
        <v>6.2059810997332351E-4</v>
      </c>
      <c r="L8" s="10">
        <f t="shared" si="2"/>
        <v>11.558010791089014</v>
      </c>
      <c r="M8" s="32"/>
      <c r="N8" s="33"/>
      <c r="O8" s="10">
        <v>107080.693515447</v>
      </c>
      <c r="P8" s="12">
        <v>9264.6299999999992</v>
      </c>
      <c r="Q8" s="16">
        <v>9266</v>
      </c>
    </row>
    <row r="9" spans="1:17" x14ac:dyDescent="0.2">
      <c r="A9" s="17">
        <v>43219</v>
      </c>
      <c r="B9" s="14">
        <f t="shared" ca="1" si="0"/>
        <v>1.0055045230767836</v>
      </c>
      <c r="C9" s="14">
        <f t="shared" si="4"/>
        <v>0.98562811589442245</v>
      </c>
      <c r="D9" s="15">
        <f t="shared" ca="1" si="5"/>
        <v>1.133525920666179E-3</v>
      </c>
      <c r="E9" s="15">
        <f t="shared" ca="1" si="3"/>
        <v>5.5045230767836184E-3</v>
      </c>
      <c r="F9" s="12">
        <f>SUM($G$4:G9)</f>
        <v>0</v>
      </c>
      <c r="G9" s="10">
        <v>0</v>
      </c>
      <c r="H9" s="12">
        <f>SUM($I$4:I9)</f>
        <v>0</v>
      </c>
      <c r="I9" s="10">
        <v>0</v>
      </c>
      <c r="J9" s="10">
        <f ca="1">L9-SUM($K$4:K9)</f>
        <v>11.567324033475318</v>
      </c>
      <c r="K9" s="10">
        <f t="shared" ca="1" si="1"/>
        <v>6.3310832973465989E-4</v>
      </c>
      <c r="L9" s="10">
        <f t="shared" si="2"/>
        <v>11.571740915236525</v>
      </c>
      <c r="M9" s="32"/>
      <c r="N9" s="33"/>
      <c r="O9" s="10">
        <v>107478.445338126</v>
      </c>
      <c r="P9" s="12">
        <v>9288.01</v>
      </c>
      <c r="Q9" s="16">
        <v>9223.0010000000002</v>
      </c>
    </row>
    <row r="10" spans="1:17" x14ac:dyDescent="0.2">
      <c r="A10" s="17">
        <v>43220</v>
      </c>
      <c r="B10" s="14">
        <f t="shared" ca="1" si="0"/>
        <v>1.0114549205592531</v>
      </c>
      <c r="C10" s="14">
        <f t="shared" si="4"/>
        <v>0.98580687117694443</v>
      </c>
      <c r="D10" s="15">
        <f t="shared" ca="1" si="5"/>
        <v>5.9178226909031148E-3</v>
      </c>
      <c r="E10" s="15">
        <f t="shared" ca="1" si="3"/>
        <v>1.1454920559253123E-2</v>
      </c>
      <c r="F10" s="12">
        <f>SUM($G$4:G10)</f>
        <v>0</v>
      </c>
      <c r="G10" s="10">
        <v>0</v>
      </c>
      <c r="H10" s="12">
        <f>SUM($I$4:I10)</f>
        <v>0</v>
      </c>
      <c r="I10" s="10">
        <v>0</v>
      </c>
      <c r="J10" s="10">
        <f ca="1">L10-SUM($K$4:K10)</f>
        <v>11.635777406113647</v>
      </c>
      <c r="K10" s="10">
        <f t="shared" ca="1" si="1"/>
        <v>6.3382597443700371E-4</v>
      </c>
      <c r="L10" s="10">
        <f t="shared" si="2"/>
        <v>11.640828113849292</v>
      </c>
      <c r="M10" s="32"/>
      <c r="N10" s="33"/>
      <c r="O10" s="10">
        <v>107302.82538784</v>
      </c>
      <c r="P10" s="12">
        <v>9217.7999999999993</v>
      </c>
      <c r="Q10" s="16">
        <v>9224.6736999999994</v>
      </c>
    </row>
    <row r="11" spans="1:17" x14ac:dyDescent="0.2">
      <c r="A11" s="17">
        <v>43221</v>
      </c>
      <c r="B11" s="14">
        <f t="shared" ca="1" si="0"/>
        <v>1.0184276134378316</v>
      </c>
      <c r="C11" s="14">
        <f t="shared" si="4"/>
        <v>0.96602051980693915</v>
      </c>
      <c r="D11" s="15">
        <f t="shared" ca="1" si="5"/>
        <v>6.8937257972141288E-3</v>
      </c>
      <c r="E11" s="15">
        <f t="shared" ca="1" si="3"/>
        <v>1.8427613437831614E-2</v>
      </c>
      <c r="F11" s="12">
        <f>SUM($G$4:G11)</f>
        <v>0</v>
      </c>
      <c r="G11" s="10">
        <v>0</v>
      </c>
      <c r="H11" s="12">
        <f>SUM($I$4:I11)</f>
        <v>0</v>
      </c>
      <c r="I11" s="10">
        <v>0</v>
      </c>
      <c r="J11" s="10">
        <f ca="1">L11-SUM($K$4:K11)</f>
        <v>11.715991264988814</v>
      </c>
      <c r="K11" s="10">
        <f t="shared" ca="1" si="1"/>
        <v>6.3757684417061074E-4</v>
      </c>
      <c r="L11" s="10">
        <f t="shared" si="2"/>
        <v>11.721679549568629</v>
      </c>
      <c r="M11" s="32"/>
      <c r="N11" s="33"/>
      <c r="O11" s="10">
        <v>105784.87586458299</v>
      </c>
      <c r="P11" s="12">
        <v>9024.7199999999993</v>
      </c>
      <c r="Q11" s="16">
        <v>9039.5231999999996</v>
      </c>
    </row>
    <row r="12" spans="1:17" x14ac:dyDescent="0.2">
      <c r="A12" s="17">
        <v>43222</v>
      </c>
      <c r="B12" s="14">
        <f t="shared" ca="1" si="0"/>
        <v>1.0082142444395583</v>
      </c>
      <c r="C12" s="14">
        <f t="shared" si="4"/>
        <v>0.97565736060916464</v>
      </c>
      <c r="D12" s="15">
        <f t="shared" ca="1" si="5"/>
        <v>-1.0028566452353718E-2</v>
      </c>
      <c r="E12" s="15">
        <f t="shared" ca="1" si="3"/>
        <v>8.2142444395583158E-3</v>
      </c>
      <c r="F12" s="12">
        <f>SUM($G$4:G12)</f>
        <v>0</v>
      </c>
      <c r="G12" s="10">
        <v>0</v>
      </c>
      <c r="H12" s="12">
        <f>SUM($I$4:I12)</f>
        <v>0</v>
      </c>
      <c r="I12" s="10">
        <v>0</v>
      </c>
      <c r="J12" s="10">
        <f ca="1">L12-SUM($K$4:K12)</f>
        <v>11.598496668032679</v>
      </c>
      <c r="K12" s="10">
        <f t="shared" ca="1" si="1"/>
        <v>6.4197212410897612E-4</v>
      </c>
      <c r="L12" s="10">
        <f t="shared" si="2"/>
        <v>11.604826924736603</v>
      </c>
      <c r="M12" s="32"/>
      <c r="N12" s="33"/>
      <c r="O12" s="10">
        <v>106059.878664976</v>
      </c>
      <c r="P12" s="12">
        <v>9139.2900000000009</v>
      </c>
      <c r="Q12" s="16">
        <v>9129.6998000000003</v>
      </c>
    </row>
    <row r="13" spans="1:17" x14ac:dyDescent="0.2">
      <c r="A13" s="17">
        <v>43223</v>
      </c>
      <c r="B13" s="14">
        <f t="shared" ca="1" si="0"/>
        <v>0.99473914603781766</v>
      </c>
      <c r="C13" s="14">
        <f t="shared" si="4"/>
        <v>0.98365432714473733</v>
      </c>
      <c r="D13" s="15">
        <f t="shared" ca="1" si="5"/>
        <v>-1.3365312458197947E-2</v>
      </c>
      <c r="E13" s="15">
        <f t="shared" ca="1" si="3"/>
        <v>-5.2608539621823436E-3</v>
      </c>
      <c r="F13" s="12">
        <f>SUM($G$4:G13)</f>
        <v>0</v>
      </c>
      <c r="G13" s="10">
        <v>0</v>
      </c>
      <c r="H13" s="12">
        <f>SUM($I$4:I13)</f>
        <v>0</v>
      </c>
      <c r="I13" s="10">
        <v>0</v>
      </c>
      <c r="J13" s="10">
        <f ca="1">L13-SUM($K$4:K13)</f>
        <v>11.443479136019054</v>
      </c>
      <c r="K13" s="10">
        <f t="shared" ca="1" si="1"/>
        <v>6.3553406400179062E-4</v>
      </c>
      <c r="L13" s="10">
        <f t="shared" si="2"/>
        <v>11.450444926786979</v>
      </c>
      <c r="M13" s="32"/>
      <c r="N13" s="33"/>
      <c r="O13" s="10">
        <v>105477.37650538801</v>
      </c>
      <c r="P13" s="12">
        <v>9211.64</v>
      </c>
      <c r="Q13" s="16">
        <v>9204.5313000000006</v>
      </c>
    </row>
    <row r="14" spans="1:17" x14ac:dyDescent="0.2">
      <c r="A14" s="17">
        <v>43224</v>
      </c>
      <c r="B14" s="14">
        <f t="shared" ca="1" si="0"/>
        <v>0.95007217273220224</v>
      </c>
      <c r="C14" s="14">
        <f t="shared" si="4"/>
        <v>1.042480887788052</v>
      </c>
      <c r="D14" s="15">
        <f t="shared" ca="1" si="5"/>
        <v>-4.4903202496383195E-2</v>
      </c>
      <c r="E14" s="15">
        <f t="shared" ca="1" si="3"/>
        <v>-4.9927827267797764E-2</v>
      </c>
      <c r="F14" s="12">
        <f>SUM($G$4:G14)</f>
        <v>0</v>
      </c>
      <c r="G14" s="10">
        <v>0</v>
      </c>
      <c r="H14" s="12">
        <f>SUM($I$4:I14)</f>
        <v>0</v>
      </c>
      <c r="I14" s="10">
        <v>0</v>
      </c>
      <c r="J14" s="10">
        <f ca="1">L14-SUM($K$4:K14)</f>
        <v>10.929630275111254</v>
      </c>
      <c r="K14" s="10">
        <f t="shared" ca="1" si="1"/>
        <v>6.2703995265857824E-4</v>
      </c>
      <c r="L14" s="10">
        <f t="shared" si="2"/>
        <v>10.937223105831839</v>
      </c>
      <c r="M14" s="32"/>
      <c r="N14" s="33"/>
      <c r="O14" s="10">
        <v>106832.17036422</v>
      </c>
      <c r="P14" s="12">
        <v>9767.76</v>
      </c>
      <c r="Q14" s="16">
        <v>9755</v>
      </c>
    </row>
    <row r="15" spans="1:17" x14ac:dyDescent="0.2">
      <c r="A15" s="17">
        <v>43225</v>
      </c>
      <c r="B15" s="14">
        <f t="shared" ca="1" si="0"/>
        <v>0.93082276095467487</v>
      </c>
      <c r="C15" s="14">
        <f t="shared" si="4"/>
        <v>1.054035604884761</v>
      </c>
      <c r="D15" s="15">
        <f t="shared" ca="1" si="5"/>
        <v>-2.0260999458778191E-2</v>
      </c>
      <c r="E15" s="15">
        <f t="shared" ca="1" si="3"/>
        <v>-6.9177239045325134E-2</v>
      </c>
      <c r="F15" s="12">
        <f>SUM($G$4:G15)</f>
        <v>0</v>
      </c>
      <c r="G15" s="10">
        <v>0</v>
      </c>
      <c r="H15" s="12">
        <f>SUM($I$4:I15)</f>
        <v>0</v>
      </c>
      <c r="I15" s="10">
        <v>0</v>
      </c>
      <c r="J15" s="10">
        <f ca="1">L15-SUM($K$4:K15)</f>
        <v>10.708185042022579</v>
      </c>
      <c r="K15" s="10">
        <f t="shared" ca="1" si="1"/>
        <v>5.9888385069102764E-4</v>
      </c>
      <c r="L15" s="10">
        <f t="shared" si="2"/>
        <v>10.716376756593855</v>
      </c>
      <c r="M15" s="32"/>
      <c r="N15" s="33"/>
      <c r="O15" s="10">
        <v>105610.0001</v>
      </c>
      <c r="P15" s="12">
        <v>9855.01</v>
      </c>
      <c r="Q15" s="16">
        <v>9863.1231000000007</v>
      </c>
    </row>
    <row r="16" spans="1:17" x14ac:dyDescent="0.2">
      <c r="A16" s="17">
        <v>43226</v>
      </c>
      <c r="B16" s="14">
        <f t="shared" ca="1" si="0"/>
        <v>0.96427929191195061</v>
      </c>
      <c r="C16" s="14">
        <f t="shared" si="4"/>
        <v>1.0280417740846777</v>
      </c>
      <c r="D16" s="15">
        <f t="shared" ca="1" si="5"/>
        <v>3.5942966116301128E-2</v>
      </c>
      <c r="E16" s="15">
        <f t="shared" ca="1" si="3"/>
        <v>-3.5720708088049391E-2</v>
      </c>
      <c r="F16" s="12">
        <f>SUM($G$4:G16)</f>
        <v>0</v>
      </c>
      <c r="G16" s="10">
        <v>0</v>
      </c>
      <c r="H16" s="12">
        <f>SUM($I$4:I16)</f>
        <v>0</v>
      </c>
      <c r="I16" s="10">
        <v>0</v>
      </c>
      <c r="J16" s="10">
        <f ca="1">L16-SUM($K$4:K16)</f>
        <v>11.093068974155079</v>
      </c>
      <c r="K16" s="10">
        <f t="shared" ca="1" si="1"/>
        <v>5.8674986531630571E-4</v>
      </c>
      <c r="L16" s="10">
        <f t="shared" si="2"/>
        <v>11.101847438591671</v>
      </c>
      <c r="M16" s="32"/>
      <c r="N16" s="33"/>
      <c r="O16" s="10">
        <v>106660.0001</v>
      </c>
      <c r="P16" s="12">
        <v>9607.41</v>
      </c>
      <c r="Q16" s="16">
        <v>9619.8862000000008</v>
      </c>
    </row>
    <row r="17" spans="1:17" x14ac:dyDescent="0.2">
      <c r="A17" s="17">
        <v>43227</v>
      </c>
      <c r="B17" s="14">
        <f t="shared" ca="1" si="0"/>
        <v>0.9585306875310694</v>
      </c>
      <c r="C17" s="14">
        <f t="shared" si="4"/>
        <v>0.99850570971217201</v>
      </c>
      <c r="D17" s="15">
        <f t="shared" ca="1" si="5"/>
        <v>-5.961555359633418E-3</v>
      </c>
      <c r="E17" s="15">
        <f t="shared" ca="1" si="3"/>
        <v>-4.1469312468930597E-2</v>
      </c>
      <c r="F17" s="12">
        <f>SUM($G$4:G17)</f>
        <v>0</v>
      </c>
      <c r="G17" s="10">
        <v>0</v>
      </c>
      <c r="H17" s="12">
        <f>SUM($I$4:I17)</f>
        <v>0</v>
      </c>
      <c r="I17" s="10">
        <v>0</v>
      </c>
      <c r="J17" s="10">
        <f ca="1">L17-SUM($K$4:K17)</f>
        <v>11.026937029357422</v>
      </c>
      <c r="K17" s="10">
        <f t="shared" ca="1" si="1"/>
        <v>6.0783939584411388E-4</v>
      </c>
      <c r="L17" s="10">
        <f t="shared" si="2"/>
        <v>11.036323333189857</v>
      </c>
      <c r="M17" s="32"/>
      <c r="N17" s="33"/>
      <c r="O17" s="10">
        <v>102562.76</v>
      </c>
      <c r="P17" s="12">
        <v>9293.2000000000007</v>
      </c>
      <c r="Q17" s="16">
        <v>9343.5028999999995</v>
      </c>
    </row>
    <row r="18" spans="1:17" x14ac:dyDescent="0.2">
      <c r="A18" s="17">
        <v>43228</v>
      </c>
      <c r="B18" s="14">
        <f t="shared" ca="1" si="0"/>
        <v>0.95783202466226736</v>
      </c>
      <c r="C18" s="14">
        <f t="shared" si="4"/>
        <v>0.99452459756363842</v>
      </c>
      <c r="D18" s="15">
        <f t="shared" ca="1" si="5"/>
        <v>-7.2888941156555381E-4</v>
      </c>
      <c r="E18" s="15">
        <f t="shared" ca="1" si="3"/>
        <v>-4.2167975337732644E-2</v>
      </c>
      <c r="F18" s="12">
        <f>SUM($G$4:G18)</f>
        <v>0</v>
      </c>
      <c r="G18" s="10">
        <v>0</v>
      </c>
      <c r="H18" s="12">
        <f>SUM($I$4:I18)</f>
        <v>0</v>
      </c>
      <c r="I18" s="10">
        <v>0</v>
      </c>
      <c r="J18" s="10">
        <f ca="1">L18-SUM($K$4:K18)</f>
        <v>11.018899611714723</v>
      </c>
      <c r="K18" s="10">
        <f t="shared" ca="1" si="1"/>
        <v>6.0421572763602312E-4</v>
      </c>
      <c r="L18" s="10">
        <f t="shared" si="2"/>
        <v>11.028890131274794</v>
      </c>
      <c r="M18" s="32"/>
      <c r="N18" s="33"/>
      <c r="O18" s="10">
        <v>102580.81</v>
      </c>
      <c r="P18" s="12">
        <v>9301.1</v>
      </c>
      <c r="Q18" s="16">
        <v>9306.2497000000003</v>
      </c>
    </row>
    <row r="19" spans="1:17" x14ac:dyDescent="0.2">
      <c r="A19" s="17">
        <v>43229</v>
      </c>
      <c r="B19" s="14">
        <f t="shared" ca="1" si="0"/>
        <v>0.97668149888660172</v>
      </c>
      <c r="C19" s="14">
        <f t="shared" si="4"/>
        <v>0.97242895065284474</v>
      </c>
      <c r="D19" s="15">
        <f t="shared" ca="1" si="5"/>
        <v>1.9679310921954931E-2</v>
      </c>
      <c r="E19" s="15">
        <f t="shared" ca="1" si="3"/>
        <v>-2.3318501113398282E-2</v>
      </c>
      <c r="F19" s="12">
        <f>SUM($G$4:G19)</f>
        <v>0</v>
      </c>
      <c r="G19" s="10">
        <v>0</v>
      </c>
      <c r="H19" s="12">
        <f>SUM($I$4:I19)</f>
        <v>0</v>
      </c>
      <c r="I19" s="10">
        <v>0</v>
      </c>
      <c r="J19" s="10">
        <f ca="1">L19-SUM($K$4:K19)</f>
        <v>11.235743963191466</v>
      </c>
      <c r="K19" s="10">
        <f t="shared" ca="1" si="1"/>
        <v>6.0377532118984791E-4</v>
      </c>
      <c r="L19" s="10">
        <f t="shared" si="2"/>
        <v>11.246338258072727</v>
      </c>
      <c r="M19" s="32"/>
      <c r="N19" s="33"/>
      <c r="O19" s="10">
        <v>102520.27</v>
      </c>
      <c r="P19" s="12">
        <v>9115.8799999999992</v>
      </c>
      <c r="Q19" s="16">
        <v>9099.49</v>
      </c>
    </row>
    <row r="20" spans="1:17" x14ac:dyDescent="0.2">
      <c r="A20" s="17">
        <v>43230</v>
      </c>
      <c r="B20" s="14">
        <f t="shared" ca="1" si="0"/>
        <v>0.95970578182549904</v>
      </c>
      <c r="C20" s="14">
        <f t="shared" si="4"/>
        <v>0.99758579379928958</v>
      </c>
      <c r="D20" s="15">
        <f t="shared" ca="1" si="5"/>
        <v>-1.7381016309262205E-2</v>
      </c>
      <c r="E20" s="15">
        <f t="shared" ca="1" si="3"/>
        <v>-4.0294218174500962E-2</v>
      </c>
      <c r="F20" s="12">
        <f>SUM($G$4:G20)</f>
        <v>0</v>
      </c>
      <c r="G20" s="10">
        <v>0</v>
      </c>
      <c r="H20" s="12">
        <f>SUM($I$4:I20)</f>
        <v>0</v>
      </c>
      <c r="I20" s="10">
        <v>0</v>
      </c>
      <c r="J20" s="10">
        <f ca="1">L20-SUM($K$4:K20)</f>
        <v>11.040455314120541</v>
      </c>
      <c r="K20" s="10">
        <f t="shared" ca="1" si="1"/>
        <v>6.156572034625461E-4</v>
      </c>
      <c r="L20" s="10">
        <f t="shared" si="2"/>
        <v>11.051665266205264</v>
      </c>
      <c r="M20" s="32"/>
      <c r="N20" s="33"/>
      <c r="O20" s="10">
        <v>103377.94</v>
      </c>
      <c r="P20" s="12">
        <v>9354.06</v>
      </c>
      <c r="Q20" s="16">
        <v>9334.8948</v>
      </c>
    </row>
    <row r="21" spans="1:17" x14ac:dyDescent="0.2">
      <c r="A21" s="17">
        <v>43231</v>
      </c>
      <c r="B21" s="14">
        <f t="shared" ca="1" si="0"/>
        <v>1.0455749063859314</v>
      </c>
      <c r="C21" s="14">
        <f t="shared" si="4"/>
        <v>0.92825550350560526</v>
      </c>
      <c r="D21" s="15">
        <f t="shared" ca="1" si="5"/>
        <v>8.9474426628020215E-2</v>
      </c>
      <c r="E21" s="15">
        <f t="shared" ca="1" si="3"/>
        <v>4.5574906385931424E-2</v>
      </c>
      <c r="F21" s="12">
        <f>SUM($G$4:G21)</f>
        <v>0</v>
      </c>
      <c r="G21" s="10">
        <v>0</v>
      </c>
      <c r="H21" s="12">
        <f>SUM($I$4:I21)</f>
        <v>0</v>
      </c>
      <c r="I21" s="10">
        <v>0</v>
      </c>
      <c r="J21" s="10">
        <f ca="1">L21-SUM($K$4:K21)</f>
        <v>12.028293723063754</v>
      </c>
      <c r="K21" s="10">
        <f t="shared" ca="1" si="1"/>
        <v>6.0495645556824884E-4</v>
      </c>
      <c r="L21" s="10">
        <f t="shared" si="2"/>
        <v>12.040108631604047</v>
      </c>
      <c r="M21" s="32"/>
      <c r="N21" s="33"/>
      <c r="O21" s="10">
        <v>105026.59</v>
      </c>
      <c r="P21" s="12">
        <v>8723.06</v>
      </c>
      <c r="Q21" s="16">
        <v>8686.1376</v>
      </c>
    </row>
    <row r="22" spans="1:17" x14ac:dyDescent="0.2">
      <c r="A22" s="17">
        <v>43232</v>
      </c>
      <c r="B22" s="14">
        <f t="shared" ca="1" si="0"/>
        <v>1.0845520513515963</v>
      </c>
      <c r="C22" s="14">
        <f t="shared" si="4"/>
        <v>0.87996209280875537</v>
      </c>
      <c r="D22" s="15">
        <f t="shared" ca="1" si="5"/>
        <v>3.7278194730582047E-2</v>
      </c>
      <c r="E22" s="15">
        <f t="shared" ca="1" si="3"/>
        <v>8.4552051351596269E-2</v>
      </c>
      <c r="F22" s="12">
        <f>SUM($G$4:G22)</f>
        <v>0</v>
      </c>
      <c r="G22" s="10">
        <v>0</v>
      </c>
      <c r="H22" s="12">
        <f>SUM($I$4:I22)</f>
        <v>0</v>
      </c>
      <c r="I22" s="10">
        <v>0</v>
      </c>
      <c r="J22" s="10">
        <f ca="1">L22-SUM($K$4:K22)</f>
        <v>12.476686798748762</v>
      </c>
      <c r="K22" s="10">
        <f t="shared" ca="1" si="1"/>
        <v>6.5908458756513727E-4</v>
      </c>
      <c r="L22" s="10">
        <f t="shared" si="2"/>
        <v>12.489160791876619</v>
      </c>
      <c r="M22" s="32"/>
      <c r="N22" s="33"/>
      <c r="O22" s="10">
        <v>106205.95</v>
      </c>
      <c r="P22" s="12">
        <v>8503.85</v>
      </c>
      <c r="Q22" s="16">
        <v>8234.2327000000005</v>
      </c>
    </row>
    <row r="23" spans="1:17" x14ac:dyDescent="0.2">
      <c r="A23" s="17">
        <v>43233</v>
      </c>
      <c r="B23" s="14">
        <f t="shared" ca="1" si="0"/>
        <v>1.1019783106187317</v>
      </c>
      <c r="C23" s="14">
        <f t="shared" si="4"/>
        <v>0.89899749459408751</v>
      </c>
      <c r="D23" s="15">
        <f t="shared" ca="1" si="5"/>
        <v>1.6067702094536111E-2</v>
      </c>
      <c r="E23" s="15">
        <f t="shared" ca="1" si="3"/>
        <v>0.10197831061873175</v>
      </c>
      <c r="F23" s="12">
        <f>SUM($G$4:G23)</f>
        <v>0</v>
      </c>
      <c r="G23" s="10">
        <v>0</v>
      </c>
      <c r="H23" s="12">
        <f>SUM($I$4:I23)</f>
        <v>0</v>
      </c>
      <c r="I23" s="10">
        <v>0</v>
      </c>
      <c r="J23" s="10">
        <f ca="1">L23-SUM($K$4:K23)</f>
        <v>12.677158485357889</v>
      </c>
      <c r="K23" s="10">
        <f t="shared" ca="1" si="1"/>
        <v>6.8365407116431577E-4</v>
      </c>
      <c r="L23" s="10">
        <f t="shared" si="2"/>
        <v>12.69031613255691</v>
      </c>
      <c r="M23" s="32"/>
      <c r="N23" s="33"/>
      <c r="O23" s="10">
        <v>108942.43</v>
      </c>
      <c r="P23" s="12">
        <v>8584.69</v>
      </c>
      <c r="Q23" s="16">
        <v>8412.3562000000002</v>
      </c>
    </row>
    <row r="24" spans="1:17" x14ac:dyDescent="0.2">
      <c r="A24" s="17">
        <v>43234</v>
      </c>
      <c r="B24" s="14">
        <f t="shared" ca="1" si="0"/>
        <v>1.1335964479632201</v>
      </c>
      <c r="C24" s="14">
        <f t="shared" si="4"/>
        <v>0.89924315887546602</v>
      </c>
      <c r="D24" s="15">
        <f t="shared" ca="1" si="5"/>
        <v>2.8692159400792221E-2</v>
      </c>
      <c r="E24" s="15">
        <f t="shared" ca="1" si="3"/>
        <v>0.13359644796322012</v>
      </c>
      <c r="F24" s="12">
        <f>SUM($G$4:G24)</f>
        <v>0</v>
      </c>
      <c r="G24" s="10">
        <v>0</v>
      </c>
      <c r="H24" s="12">
        <f>SUM($I$4:I24)</f>
        <v>0</v>
      </c>
      <c r="I24" s="10">
        <v>0</v>
      </c>
      <c r="J24" s="10">
        <f ca="1">L24-SUM($K$4:K24)</f>
        <v>13.040893537368884</v>
      </c>
      <c r="K24" s="10">
        <f t="shared" ca="1" si="1"/>
        <v>6.9463882111550081E-4</v>
      </c>
      <c r="L24" s="10">
        <f t="shared" si="2"/>
        <v>13.054745823389021</v>
      </c>
      <c r="M24" s="32"/>
      <c r="N24" s="33"/>
      <c r="O24" s="10">
        <v>109398.77</v>
      </c>
      <c r="P24" s="12">
        <v>8380</v>
      </c>
      <c r="Q24" s="16">
        <v>8414.6550000000007</v>
      </c>
    </row>
    <row r="25" spans="1:17" x14ac:dyDescent="0.2">
      <c r="A25" s="17">
        <v>43235</v>
      </c>
      <c r="B25" s="14">
        <f t="shared" ca="1" si="0"/>
        <v>1.0957550070581716</v>
      </c>
      <c r="C25" s="14">
        <f t="shared" si="4"/>
        <v>0.93777922631503463</v>
      </c>
      <c r="D25" s="15">
        <f t="shared" ca="1" si="5"/>
        <v>-3.3381756773355961E-2</v>
      </c>
      <c r="E25" s="15">
        <f t="shared" ca="1" si="3"/>
        <v>9.5755007058171637E-2</v>
      </c>
      <c r="F25" s="12">
        <f>SUM($G$4:G25)</f>
        <v>0</v>
      </c>
      <c r="G25" s="10">
        <v>0</v>
      </c>
      <c r="H25" s="12">
        <f>SUM($I$4:I25)</f>
        <v>0</v>
      </c>
      <c r="I25" s="10">
        <v>0</v>
      </c>
      <c r="J25" s="10">
        <f ca="1">L25-SUM($K$4:K25)</f>
        <v>12.605565601197206</v>
      </c>
      <c r="K25" s="10">
        <f t="shared" ca="1" si="1"/>
        <v>7.1456950889692511E-4</v>
      </c>
      <c r="L25" s="10">
        <f t="shared" si="2"/>
        <v>12.620132456726241</v>
      </c>
      <c r="M25" s="32"/>
      <c r="N25" s="33"/>
      <c r="O25" s="10">
        <v>109778.62</v>
      </c>
      <c r="P25" s="12">
        <v>8698.69</v>
      </c>
      <c r="Q25" s="16">
        <v>8775.2556999999997</v>
      </c>
    </row>
    <row r="26" spans="1:17" x14ac:dyDescent="0.2">
      <c r="A26" s="17">
        <v>43236</v>
      </c>
      <c r="B26" s="14">
        <f t="shared" ca="1" si="0"/>
        <v>1.1521755256572992</v>
      </c>
      <c r="C26" s="14">
        <f t="shared" si="4"/>
        <v>0.87801363137535982</v>
      </c>
      <c r="D26" s="15">
        <f t="shared" ca="1" si="5"/>
        <v>5.1490085133722135E-2</v>
      </c>
      <c r="E26" s="15">
        <f t="shared" ca="1" si="3"/>
        <v>0.15217552565729919</v>
      </c>
      <c r="F26" s="12">
        <f>SUM($G$4:G26)</f>
        <v>0</v>
      </c>
      <c r="G26" s="10">
        <v>0</v>
      </c>
      <c r="H26" s="12">
        <f>SUM($I$4:I26)</f>
        <v>0</v>
      </c>
      <c r="I26" s="10">
        <v>0</v>
      </c>
      <c r="J26" s="10">
        <f ca="1">L26-SUM($K$4:K26)</f>
        <v>13.254627247161569</v>
      </c>
      <c r="K26" s="10">
        <f t="shared" ca="1" si="1"/>
        <v>6.907159233532715E-4</v>
      </c>
      <c r="L26" s="10">
        <f t="shared" si="2"/>
        <v>13.269884818613956</v>
      </c>
      <c r="M26" s="32"/>
      <c r="N26" s="33"/>
      <c r="O26" s="10">
        <v>109067.97</v>
      </c>
      <c r="P26" s="12">
        <v>8219.2099999999991</v>
      </c>
      <c r="Q26" s="16">
        <v>8216</v>
      </c>
    </row>
    <row r="27" spans="1:17" x14ac:dyDescent="0.2">
      <c r="A27" s="17">
        <v>43237</v>
      </c>
      <c r="B27" s="14">
        <f t="shared" ca="1" si="0"/>
        <v>1.1456988660526095</v>
      </c>
      <c r="C27" s="14">
        <f t="shared" si="4"/>
        <v>0.8861739430710539</v>
      </c>
      <c r="D27" s="15">
        <f t="shared" ca="1" si="5"/>
        <v>-5.6212438647269859E-3</v>
      </c>
      <c r="E27" s="15">
        <f t="shared" ca="1" si="3"/>
        <v>0.14569886605260951</v>
      </c>
      <c r="F27" s="12">
        <f>SUM($G$4:G27)</f>
        <v>0</v>
      </c>
      <c r="G27" s="10">
        <v>0</v>
      </c>
      <c r="H27" s="12">
        <f>SUM($I$4:I27)</f>
        <v>0</v>
      </c>
      <c r="I27" s="10">
        <v>0</v>
      </c>
      <c r="J27" s="10">
        <f ca="1">L27-SUM($K$4:K27)</f>
        <v>13.180119755069219</v>
      </c>
      <c r="K27" s="10">
        <f t="shared" ca="1" si="1"/>
        <v>7.2628094504994893E-4</v>
      </c>
      <c r="L27" s="10">
        <f t="shared" si="2"/>
        <v>13.196103607466656</v>
      </c>
      <c r="M27" s="32"/>
      <c r="N27" s="33"/>
      <c r="O27" s="10">
        <v>109249.75</v>
      </c>
      <c r="P27" s="12">
        <v>8278.94</v>
      </c>
      <c r="Q27" s="16">
        <v>8292.36</v>
      </c>
    </row>
    <row r="28" spans="1:17" x14ac:dyDescent="0.2">
      <c r="A28" s="17">
        <v>43238</v>
      </c>
      <c r="B28" s="14">
        <f t="shared" ca="1" si="0"/>
        <v>1.1657010183786312</v>
      </c>
      <c r="C28" s="14">
        <f t="shared" si="4"/>
        <v>0.86818191985054283</v>
      </c>
      <c r="D28" s="15">
        <f t="shared" ca="1" si="5"/>
        <v>1.7458472656900724E-2</v>
      </c>
      <c r="E28" s="15">
        <f t="shared" ca="1" si="3"/>
        <v>0.16570101837863116</v>
      </c>
      <c r="F28" s="12">
        <f>SUM($G$4:G28)</f>
        <v>0</v>
      </c>
      <c r="G28" s="10">
        <v>0</v>
      </c>
      <c r="H28" s="12">
        <f>SUM($I$4:I28)</f>
        <v>0</v>
      </c>
      <c r="I28" s="10">
        <v>0</v>
      </c>
      <c r="J28" s="10">
        <f ca="1">L28-SUM($K$4:K28)</f>
        <v>13.410224515427773</v>
      </c>
      <c r="K28" s="10">
        <f t="shared" ca="1" si="1"/>
        <v>7.2219834274351886E-4</v>
      </c>
      <c r="L28" s="10">
        <f t="shared" si="2"/>
        <v>13.426930566167954</v>
      </c>
      <c r="M28" s="32"/>
      <c r="N28" s="33"/>
      <c r="O28" s="10">
        <v>108948.8</v>
      </c>
      <c r="P28" s="12">
        <v>8114.2</v>
      </c>
      <c r="Q28" s="16">
        <v>8123.9998999999998</v>
      </c>
    </row>
    <row r="29" spans="1:17" x14ac:dyDescent="0.2">
      <c r="A29" s="17">
        <v>43239</v>
      </c>
      <c r="B29" s="14">
        <f t="shared" ca="1" si="0"/>
        <v>1.1562761467422185</v>
      </c>
      <c r="C29" s="14">
        <f t="shared" si="4"/>
        <v>0.8764990792345001</v>
      </c>
      <c r="D29" s="15">
        <f t="shared" ca="1" si="5"/>
        <v>-8.0851534723043461E-3</v>
      </c>
      <c r="E29" s="15">
        <f t="shared" ca="1" si="3"/>
        <v>0.15627614674221846</v>
      </c>
      <c r="F29" s="12">
        <f>SUM($G$4:G29)</f>
        <v>0</v>
      </c>
      <c r="G29" s="10">
        <v>0</v>
      </c>
      <c r="H29" s="12">
        <f>SUM($I$4:I29)</f>
        <v>0</v>
      </c>
      <c r="I29" s="10">
        <v>0</v>
      </c>
      <c r="J29" s="10">
        <f ca="1">L29-SUM($K$4:K29)</f>
        <v>13.301800792122481</v>
      </c>
      <c r="K29" s="10">
        <f t="shared" ca="1" si="1"/>
        <v>7.3480682276316571E-4</v>
      </c>
      <c r="L29" s="10">
        <f t="shared" si="2"/>
        <v>13.319241649685425</v>
      </c>
      <c r="M29" s="32"/>
      <c r="N29" s="33"/>
      <c r="O29" s="10">
        <v>109090.05</v>
      </c>
      <c r="P29" s="12">
        <v>8190.41</v>
      </c>
      <c r="Q29" s="16">
        <v>8201.8276000000005</v>
      </c>
    </row>
    <row r="30" spans="1:17" x14ac:dyDescent="0.2">
      <c r="A30" s="17">
        <v>43240</v>
      </c>
      <c r="B30" s="14">
        <f t="shared" ca="1" si="0"/>
        <v>1.1371788826178157</v>
      </c>
      <c r="C30" s="14">
        <f t="shared" si="4"/>
        <v>0.89671929715051568</v>
      </c>
      <c r="D30" s="15">
        <f t="shared" ca="1" si="5"/>
        <v>-1.6516179269293774E-2</v>
      </c>
      <c r="E30" s="15">
        <f t="shared" ca="1" si="3"/>
        <v>0.13717888261781574</v>
      </c>
      <c r="F30" s="12">
        <f>SUM($G$4:G30)</f>
        <v>0</v>
      </c>
      <c r="G30" s="10">
        <v>0</v>
      </c>
      <c r="H30" s="12">
        <f>SUM($I$4:I30)</f>
        <v>0</v>
      </c>
      <c r="I30" s="10">
        <v>0</v>
      </c>
      <c r="J30" s="10">
        <f ca="1">L30-SUM($K$4:K30)</f>
        <v>13.082105865635352</v>
      </c>
      <c r="K30" s="10">
        <f t="shared" ca="1" si="1"/>
        <v>7.288657968286291E-4</v>
      </c>
      <c r="L30" s="10">
        <f t="shared" si="2"/>
        <v>13.100275588995125</v>
      </c>
      <c r="M30" s="32"/>
      <c r="N30" s="33"/>
      <c r="O30" s="10">
        <v>109379.31</v>
      </c>
      <c r="P30" s="12">
        <v>8349.39</v>
      </c>
      <c r="Q30" s="16">
        <v>8391.0380000000005</v>
      </c>
    </row>
    <row r="31" spans="1:17" x14ac:dyDescent="0.2">
      <c r="A31" s="17">
        <v>43241</v>
      </c>
      <c r="B31" s="14">
        <f t="shared" ca="1" si="0"/>
        <v>1.1209112211438781</v>
      </c>
      <c r="C31" s="14">
        <f t="shared" si="4"/>
        <v>0.90735389528834665</v>
      </c>
      <c r="D31" s="15">
        <f t="shared" ca="1" si="5"/>
        <v>-1.4305279250779851E-2</v>
      </c>
      <c r="E31" s="15">
        <f t="shared" ca="1" si="3"/>
        <v>0.12091122114387809</v>
      </c>
      <c r="F31" s="12">
        <f>SUM($G$4:G31)</f>
        <v>0</v>
      </c>
      <c r="G31" s="10">
        <v>0</v>
      </c>
      <c r="H31" s="12">
        <f>SUM($I$4:I31)</f>
        <v>0</v>
      </c>
      <c r="I31" s="10">
        <v>0</v>
      </c>
      <c r="J31" s="10">
        <f ca="1">L31-SUM($K$4:K31)</f>
        <v>12.894962688039174</v>
      </c>
      <c r="K31" s="10">
        <f t="shared" ca="1" si="1"/>
        <v>7.1682771866495075E-4</v>
      </c>
      <c r="L31" s="10">
        <f t="shared" si="2"/>
        <v>12.913849239117612</v>
      </c>
      <c r="M31" s="32"/>
      <c r="N31" s="33"/>
      <c r="O31" s="10">
        <v>109470.7</v>
      </c>
      <c r="P31" s="12">
        <v>8477</v>
      </c>
      <c r="Q31" s="16">
        <v>8490.5511000000006</v>
      </c>
    </row>
    <row r="32" spans="1:17" x14ac:dyDescent="0.2">
      <c r="A32" s="17">
        <v>43242</v>
      </c>
      <c r="B32" s="14">
        <f t="shared" ca="1" si="0"/>
        <v>1.1484360161814335</v>
      </c>
      <c r="C32" s="14">
        <f t="shared" si="4"/>
        <v>0.88082067814434395</v>
      </c>
      <c r="D32" s="15">
        <f t="shared" ca="1" si="5"/>
        <v>2.4555731549789184E-2</v>
      </c>
      <c r="E32" s="15">
        <f t="shared" ca="1" si="3"/>
        <v>0.14843601618143354</v>
      </c>
      <c r="F32" s="12">
        <f>SUM($G$4:G32)</f>
        <v>0</v>
      </c>
      <c r="G32" s="10">
        <v>0</v>
      </c>
      <c r="H32" s="12">
        <f>SUM($I$4:I32)</f>
        <v>0</v>
      </c>
      <c r="I32" s="10">
        <v>0</v>
      </c>
      <c r="J32" s="10">
        <f ca="1">L32-SUM($K$4:K32)</f>
        <v>13.211607930151212</v>
      </c>
      <c r="K32" s="10">
        <f t="shared" ca="1" si="1"/>
        <v>7.0657329797474931E-4</v>
      </c>
      <c r="L32" s="10">
        <f t="shared" si="2"/>
        <v>13.231201054527624</v>
      </c>
      <c r="M32" s="32"/>
      <c r="N32" s="33"/>
      <c r="O32" s="10">
        <v>109008.69</v>
      </c>
      <c r="P32" s="12">
        <v>8238.76</v>
      </c>
      <c r="Q32" s="16">
        <v>8242.2669000000005</v>
      </c>
    </row>
    <row r="33" spans="1:17" x14ac:dyDescent="0.2">
      <c r="A33" s="13">
        <v>43242</v>
      </c>
      <c r="B33" s="14">
        <f t="shared" ca="1" si="0"/>
        <v>1.1484064992349154</v>
      </c>
      <c r="C33" s="14">
        <f t="shared" si="4"/>
        <v>0.88082067814434395</v>
      </c>
      <c r="D33" s="15">
        <f t="shared" ca="1" si="5"/>
        <v>-2.5701864189384804E-5</v>
      </c>
      <c r="E33" s="15">
        <f t="shared" ca="1" si="3"/>
        <v>0.14840649923491545</v>
      </c>
      <c r="F33" s="12">
        <f>SUM($G$4:G33)</f>
        <v>60</v>
      </c>
      <c r="G33" s="10">
        <v>60</v>
      </c>
      <c r="H33" s="12">
        <f>SUM($I$4:I33)</f>
        <v>52.246603970741894</v>
      </c>
      <c r="I33" s="10">
        <f>G33/1.1484</f>
        <v>52.246603970741894</v>
      </c>
      <c r="J33" s="10">
        <f ca="1">L33-SUM($K$4:K33)</f>
        <v>73.211607930151203</v>
      </c>
      <c r="K33" s="10">
        <v>0</v>
      </c>
      <c r="L33" s="10">
        <f>O33/P33+G33</f>
        <v>73.231201054527617</v>
      </c>
      <c r="M33" s="32"/>
      <c r="N33" s="33"/>
      <c r="O33" s="10">
        <f>O32</f>
        <v>109008.69</v>
      </c>
      <c r="P33" s="12">
        <v>8238.76</v>
      </c>
      <c r="Q33" s="16">
        <v>8242.2669000000005</v>
      </c>
    </row>
    <row r="34" spans="1:17" x14ac:dyDescent="0.2">
      <c r="A34" s="17">
        <v>43243</v>
      </c>
      <c r="B34" s="14">
        <f t="shared" ca="1" si="0"/>
        <v>1.1952774163018667</v>
      </c>
      <c r="C34" s="14">
        <f t="shared" si="4"/>
        <v>0.8400252324190034</v>
      </c>
      <c r="D34" s="15">
        <f t="shared" ca="1" si="5"/>
        <v>4.0813873047720731E-2</v>
      </c>
      <c r="E34" s="15">
        <f t="shared" ca="1" si="3"/>
        <v>0.19527741630186668</v>
      </c>
      <c r="F34" s="12">
        <f>SUM($G$4:G34)</f>
        <v>60</v>
      </c>
      <c r="G34" s="10">
        <v>0</v>
      </c>
      <c r="H34" s="12">
        <f>SUM($I$4:I34)</f>
        <v>52.246603970741894</v>
      </c>
      <c r="I34" s="10">
        <v>0</v>
      </c>
      <c r="J34" s="10">
        <f ca="1">L34-SUM($K$4:K34)</f>
        <v>76.199657201831897</v>
      </c>
      <c r="K34" s="10">
        <f ca="1">J33*2%/365</f>
        <v>4.0115949550767784E-3</v>
      </c>
      <c r="L34" s="10">
        <f>O34/P34</f>
        <v>76.223261921163385</v>
      </c>
      <c r="M34" s="32"/>
      <c r="N34" s="33"/>
      <c r="O34" s="10">
        <v>597146.5</v>
      </c>
      <c r="P34" s="12">
        <v>7834.1766666666663</v>
      </c>
      <c r="Q34" s="16">
        <v>7860.5240999999996</v>
      </c>
    </row>
    <row r="35" spans="1:17" x14ac:dyDescent="0.2">
      <c r="A35" s="17">
        <v>43244</v>
      </c>
      <c r="B35" s="14">
        <f t="shared" ca="1" si="0"/>
        <v>1.2763845573371937</v>
      </c>
      <c r="C35" s="14">
        <f t="shared" si="4"/>
        <v>0.78679816737523844</v>
      </c>
      <c r="D35" s="15">
        <f t="shared" ca="1" si="5"/>
        <v>6.785633186835302E-2</v>
      </c>
      <c r="E35" s="15">
        <f t="shared" ca="1" si="3"/>
        <v>0.27638455733719369</v>
      </c>
      <c r="F35" s="12">
        <f>SUM($G$4:G35)</f>
        <v>60</v>
      </c>
      <c r="G35" s="10">
        <v>0</v>
      </c>
      <c r="H35" s="12">
        <f>SUM($I$4:I35)</f>
        <v>52.246603970741894</v>
      </c>
      <c r="I35" s="10">
        <v>0</v>
      </c>
      <c r="J35" s="10">
        <f ca="1">L35-SUM($K$4:K35)</f>
        <v>81.370286429174129</v>
      </c>
      <c r="K35" s="10">
        <f ca="1">J34*2%/365</f>
        <v>4.1753236822921584E-3</v>
      </c>
      <c r="L35" s="10">
        <f t="shared" ref="L35:L89" si="6">O35/P35</f>
        <v>81.398066472187907</v>
      </c>
      <c r="M35" s="32"/>
      <c r="N35" s="33"/>
      <c r="O35" s="10">
        <v>599611.87</v>
      </c>
      <c r="P35" s="12">
        <v>7366.4141666666665</v>
      </c>
      <c r="Q35" s="16">
        <v>7362.4525999999996</v>
      </c>
    </row>
    <row r="36" spans="1:17" x14ac:dyDescent="0.2">
      <c r="A36" s="13">
        <v>43244</v>
      </c>
      <c r="B36" s="14">
        <f t="shared" ca="1" si="0"/>
        <v>1.2763864656666819</v>
      </c>
      <c r="C36" s="14">
        <f t="shared" si="4"/>
        <v>0.78679816737523844</v>
      </c>
      <c r="D36" s="15">
        <f t="shared" ca="1" si="5"/>
        <v>1.4951054345177757E-6</v>
      </c>
      <c r="E36" s="15">
        <f t="shared" ca="1" si="3"/>
        <v>0.2763864656666819</v>
      </c>
      <c r="F36" s="12">
        <f>SUM($G$4:G36)</f>
        <v>71.473280000000003</v>
      </c>
      <c r="G36" s="10">
        <f>157.6*0.0728</f>
        <v>11.473280000000001</v>
      </c>
      <c r="H36" s="12">
        <f>SUM($I$4:I36)</f>
        <v>61.235384917153681</v>
      </c>
      <c r="I36" s="10">
        <f>G36/1.2764</f>
        <v>8.9887809464117847</v>
      </c>
      <c r="J36" s="10">
        <f ca="1">L36-SUM($K$4:K36)</f>
        <v>92.843566429174132</v>
      </c>
      <c r="K36" s="10">
        <v>0</v>
      </c>
      <c r="L36" s="10">
        <f>O36/P36+G36</f>
        <v>92.871346472187909</v>
      </c>
      <c r="M36" s="32"/>
      <c r="N36" s="33"/>
      <c r="O36" s="10">
        <f>O35</f>
        <v>599611.87</v>
      </c>
      <c r="P36" s="12">
        <v>7366.4141666666665</v>
      </c>
      <c r="Q36" s="16">
        <v>7362.4525999999996</v>
      </c>
    </row>
    <row r="37" spans="1:17" x14ac:dyDescent="0.2">
      <c r="A37" s="17">
        <v>43245</v>
      </c>
      <c r="B37" s="14">
        <f t="shared" ca="1" si="0"/>
        <v>1.2862896752364856</v>
      </c>
      <c r="C37" s="14">
        <f t="shared" si="4"/>
        <v>0.78805293819471189</v>
      </c>
      <c r="D37" s="15">
        <f t="shared" ca="1" si="5"/>
        <v>7.7587861013796366E-3</v>
      </c>
      <c r="E37" s="15">
        <f t="shared" ca="1" si="3"/>
        <v>0.28628967523648563</v>
      </c>
      <c r="F37" s="12">
        <f>SUM($G$4:G37)</f>
        <v>71.473280000000003</v>
      </c>
      <c r="G37" s="10">
        <v>0</v>
      </c>
      <c r="H37" s="12">
        <f>SUM($I$4:I37)</f>
        <v>61.235384917153681</v>
      </c>
      <c r="I37" s="10">
        <v>0</v>
      </c>
      <c r="J37" s="10">
        <f ca="1">L37-SUM($K$4:K37)</f>
        <v>93.563919801987311</v>
      </c>
      <c r="K37" s="10">
        <f t="shared" ref="K37:K44" ca="1" si="7">J36*2%/365</f>
        <v>5.0873187084478971E-3</v>
      </c>
      <c r="L37" s="10">
        <f t="shared" si="6"/>
        <v>93.596787163709536</v>
      </c>
      <c r="M37" s="32"/>
      <c r="N37" s="33"/>
      <c r="O37" s="10">
        <v>696316.34</v>
      </c>
      <c r="P37" s="12">
        <v>7439.5325000000003</v>
      </c>
      <c r="Q37" s="16">
        <v>7374.1940999999997</v>
      </c>
    </row>
    <row r="38" spans="1:17" x14ac:dyDescent="0.2">
      <c r="A38" s="17">
        <v>43246</v>
      </c>
      <c r="B38" s="14">
        <f t="shared" ca="1" si="0"/>
        <v>1.2679441483087195</v>
      </c>
      <c r="C38" s="14">
        <f t="shared" si="4"/>
        <v>0.80555621901725172</v>
      </c>
      <c r="D38" s="15">
        <f t="shared" ca="1" si="5"/>
        <v>-1.4262360400578742E-2</v>
      </c>
      <c r="E38" s="15">
        <f t="shared" ca="1" si="3"/>
        <v>0.26794414830871949</v>
      </c>
      <c r="F38" s="12">
        <f>SUM($G$4:G38)</f>
        <v>71.473280000000003</v>
      </c>
      <c r="G38" s="10">
        <v>0</v>
      </c>
      <c r="H38" s="12">
        <f>SUM($I$4:I38)</f>
        <v>61.235384917153681</v>
      </c>
      <c r="I38" s="10">
        <v>0</v>
      </c>
      <c r="J38" s="10">
        <f ca="1">L38-SUM($K$4:K38)</f>
        <v>92.229477457280524</v>
      </c>
      <c r="K38" s="10">
        <f t="shared" ca="1" si="7"/>
        <v>5.1267901261362915E-3</v>
      </c>
      <c r="L38" s="10">
        <f t="shared" si="6"/>
        <v>92.26747160912889</v>
      </c>
      <c r="M38" s="32"/>
      <c r="N38" s="33"/>
      <c r="O38" s="10">
        <v>695959.16</v>
      </c>
      <c r="P38" s="12">
        <v>7542.8441666666658</v>
      </c>
      <c r="Q38" s="16">
        <v>7537.9808000000003</v>
      </c>
    </row>
    <row r="39" spans="1:17" x14ac:dyDescent="0.2">
      <c r="A39" s="17">
        <v>43247</v>
      </c>
      <c r="B39" s="14">
        <f t="shared" ca="1" si="0"/>
        <v>1.3071920464370197</v>
      </c>
      <c r="C39" s="14">
        <f t="shared" si="4"/>
        <v>0.78181434998078603</v>
      </c>
      <c r="D39" s="15">
        <f t="shared" ca="1" si="5"/>
        <v>3.0953964479154737E-2</v>
      </c>
      <c r="E39" s="15">
        <f t="shared" ca="1" si="3"/>
        <v>0.30719204643701969</v>
      </c>
      <c r="F39" s="12">
        <f>SUM($G$4:G39)</f>
        <v>71.473280000000003</v>
      </c>
      <c r="G39" s="10">
        <v>0</v>
      </c>
      <c r="H39" s="12">
        <f>SUM($I$4:I39)</f>
        <v>61.235384917153681</v>
      </c>
      <c r="I39" s="10">
        <v>0</v>
      </c>
      <c r="J39" s="10">
        <f ca="1">L39-SUM($K$4:K39)</f>
        <v>95.084345426424193</v>
      </c>
      <c r="K39" s="10">
        <f t="shared" ca="1" si="7"/>
        <v>5.0536699976592072E-3</v>
      </c>
      <c r="L39" s="10">
        <f t="shared" si="6"/>
        <v>95.127393248270224</v>
      </c>
      <c r="M39" s="32"/>
      <c r="N39" s="33"/>
      <c r="O39" s="10">
        <v>694728.75</v>
      </c>
      <c r="P39" s="12">
        <v>7303.1408333333347</v>
      </c>
      <c r="Q39" s="16">
        <v>7315.8166000000001</v>
      </c>
    </row>
    <row r="40" spans="1:17" x14ac:dyDescent="0.2">
      <c r="A40" s="17">
        <v>43248</v>
      </c>
      <c r="B40" s="14">
        <f t="shared" ca="1" si="0"/>
        <v>1.3164080106391378</v>
      </c>
      <c r="C40" s="14">
        <f t="shared" si="4"/>
        <v>0.77231638195290009</v>
      </c>
      <c r="D40" s="15">
        <f t="shared" ca="1" si="5"/>
        <v>7.0501991097925067E-3</v>
      </c>
      <c r="E40" s="15">
        <f t="shared" ca="1" si="3"/>
        <v>0.31640801063913782</v>
      </c>
      <c r="F40" s="12">
        <f>SUM($G$4:G40)</f>
        <v>71.473280000000003</v>
      </c>
      <c r="G40" s="10">
        <v>0</v>
      </c>
      <c r="H40" s="12">
        <f>SUM($I$4:I40)</f>
        <v>61.235384917153681</v>
      </c>
      <c r="I40" s="10">
        <v>0</v>
      </c>
      <c r="J40" s="10">
        <f ca="1">L40-SUM($K$4:K40)</f>
        <v>95.754708993904771</v>
      </c>
      <c r="K40" s="10">
        <f t="shared" ca="1" si="7"/>
        <v>5.2101011192561206E-3</v>
      </c>
      <c r="L40" s="10">
        <f t="shared" si="6"/>
        <v>95.802966916870048</v>
      </c>
      <c r="M40" s="32"/>
      <c r="N40" s="33"/>
      <c r="O40" s="10">
        <v>692198.79</v>
      </c>
      <c r="P40" s="12">
        <v>7225.2333333333336</v>
      </c>
      <c r="Q40" s="16">
        <v>7226.9395000000004</v>
      </c>
    </row>
    <row r="41" spans="1:17" x14ac:dyDescent="0.2">
      <c r="A41" s="17">
        <v>43249</v>
      </c>
      <c r="B41" s="14">
        <f t="shared" ca="1" si="0"/>
        <v>1.3402066807193651</v>
      </c>
      <c r="C41" s="14">
        <f t="shared" si="4"/>
        <v>0.76220868817357645</v>
      </c>
      <c r="D41" s="15">
        <f t="shared" ca="1" si="5"/>
        <v>1.8078490777849829E-2</v>
      </c>
      <c r="E41" s="15">
        <f t="shared" ca="1" si="3"/>
        <v>0.34020668071936511</v>
      </c>
      <c r="F41" s="12">
        <f>SUM($G$4:G41)</f>
        <v>71.473280000000003</v>
      </c>
      <c r="G41" s="10">
        <v>0</v>
      </c>
      <c r="H41" s="12">
        <f>SUM($I$4:I41)</f>
        <v>61.235384917153681</v>
      </c>
      <c r="I41" s="10">
        <v>0</v>
      </c>
      <c r="J41" s="10">
        <f ca="1">L41-SUM($K$4:K41)</f>
        <v>97.485809617386778</v>
      </c>
      <c r="K41" s="10">
        <f t="shared" ca="1" si="7"/>
        <v>5.2468333695290283E-3</v>
      </c>
      <c r="L41" s="10">
        <f t="shared" si="6"/>
        <v>97.539314373721581</v>
      </c>
      <c r="M41" s="32"/>
      <c r="N41" s="33"/>
      <c r="O41" s="10">
        <v>693907.2</v>
      </c>
      <c r="P41" s="12">
        <v>7114.1283333333331</v>
      </c>
      <c r="Q41" s="16">
        <v>7132.3568999999998</v>
      </c>
    </row>
    <row r="42" spans="1:17" x14ac:dyDescent="0.2">
      <c r="A42" s="17">
        <v>43250</v>
      </c>
      <c r="B42" s="14">
        <f t="shared" ca="1" si="0"/>
        <v>1.2710316334221643</v>
      </c>
      <c r="C42" s="14">
        <f t="shared" si="4"/>
        <v>0.79878095886376832</v>
      </c>
      <c r="D42" s="15">
        <f t="shared" ca="1" si="5"/>
        <v>-5.1615208528934232E-2</v>
      </c>
      <c r="E42" s="15">
        <f t="shared" ca="1" si="3"/>
        <v>0.2710316334221643</v>
      </c>
      <c r="F42" s="12">
        <f>SUM($G$4:G42)</f>
        <v>71.473280000000003</v>
      </c>
      <c r="G42" s="10">
        <v>0</v>
      </c>
      <c r="H42" s="12">
        <f>SUM($I$4:I42)</f>
        <v>61.235384917153681</v>
      </c>
      <c r="I42" s="10">
        <v>0</v>
      </c>
      <c r="J42" s="10">
        <f ca="1">L42-SUM($K$4:K42)</f>
        <v>92.454059225373371</v>
      </c>
      <c r="K42" s="10">
        <f t="shared" ca="1" si="7"/>
        <v>5.3416881982129736E-3</v>
      </c>
      <c r="L42" s="10">
        <f t="shared" si="6"/>
        <v>92.512905669906388</v>
      </c>
      <c r="M42" s="32"/>
      <c r="N42" s="33"/>
      <c r="O42" s="10">
        <v>691197.3</v>
      </c>
      <c r="P42" s="12">
        <v>7471.360833333335</v>
      </c>
      <c r="Q42" s="16">
        <v>7474.5814</v>
      </c>
    </row>
    <row r="43" spans="1:17" x14ac:dyDescent="0.2">
      <c r="A43" s="17">
        <v>43251</v>
      </c>
      <c r="B43" s="14">
        <f t="shared" ca="1" si="0"/>
        <v>1.2711448237804654</v>
      </c>
      <c r="C43" s="14">
        <f t="shared" si="4"/>
        <v>0.80596648948125038</v>
      </c>
      <c r="D43" s="15">
        <f t="shared" ca="1" si="5"/>
        <v>8.9053927002898098E-5</v>
      </c>
      <c r="E43" s="15">
        <f t="shared" ca="1" si="3"/>
        <v>0.27114482378046545</v>
      </c>
      <c r="F43" s="12">
        <f>SUM($G$4:G43)</f>
        <v>71.473280000000003</v>
      </c>
      <c r="G43" s="10">
        <v>0</v>
      </c>
      <c r="H43" s="12">
        <f>SUM($I$4:I43)</f>
        <v>61.235384917153681</v>
      </c>
      <c r="I43" s="10">
        <v>0</v>
      </c>
      <c r="J43" s="10">
        <f ca="1">L43-SUM($K$4:K43)</f>
        <v>92.462292622414751</v>
      </c>
      <c r="K43" s="10">
        <f t="shared" ca="1" si="7"/>
        <v>5.0659758479656642E-3</v>
      </c>
      <c r="L43" s="10">
        <f t="shared" si="6"/>
        <v>92.526205042795738</v>
      </c>
      <c r="M43" s="32"/>
      <c r="N43" s="33"/>
      <c r="O43" s="10">
        <v>697402.7</v>
      </c>
      <c r="P43" s="12">
        <v>7537.3533333333335</v>
      </c>
      <c r="Q43" s="16">
        <v>7541.8199000000004</v>
      </c>
    </row>
    <row r="44" spans="1:17" x14ac:dyDescent="0.2">
      <c r="A44" s="17">
        <v>43252</v>
      </c>
      <c r="B44" s="14">
        <f t="shared" ca="1" si="0"/>
        <v>1.2877125018937934</v>
      </c>
      <c r="C44" s="14">
        <f t="shared" si="4"/>
        <v>0.8118633833445239</v>
      </c>
      <c r="D44" s="15">
        <f t="shared" ca="1" si="5"/>
        <v>1.3033666820161849E-2</v>
      </c>
      <c r="E44" s="15">
        <f t="shared" ca="1" si="3"/>
        <v>0.28771250189379338</v>
      </c>
      <c r="F44" s="12">
        <f>SUM($G$4:G44)</f>
        <v>71.473280000000003</v>
      </c>
      <c r="G44" s="10">
        <v>0</v>
      </c>
      <c r="H44" s="12">
        <f>SUM($I$4:I44)</f>
        <v>61.235384917153681</v>
      </c>
      <c r="I44" s="10">
        <v>0</v>
      </c>
      <c r="J44" s="10">
        <f ca="1">L44-SUM($K$4:K44)</f>
        <v>93.667415337883611</v>
      </c>
      <c r="K44" s="10">
        <f t="shared" ca="1" si="7"/>
        <v>5.066426993009028E-3</v>
      </c>
      <c r="L44" s="10">
        <f t="shared" si="6"/>
        <v>93.736394185257609</v>
      </c>
      <c r="M44" s="32"/>
      <c r="N44" s="33"/>
      <c r="O44" s="10">
        <v>706012.21</v>
      </c>
      <c r="P44" s="12">
        <v>7531.89</v>
      </c>
      <c r="Q44" s="16">
        <v>7597</v>
      </c>
    </row>
    <row r="45" spans="1:17" x14ac:dyDescent="0.2">
      <c r="A45" s="13">
        <v>43252</v>
      </c>
      <c r="B45" s="14">
        <f t="shared" ca="1" si="0"/>
        <v>1.2877173764506589</v>
      </c>
      <c r="C45" s="14">
        <f t="shared" si="4"/>
        <v>0.8118633833445239</v>
      </c>
      <c r="D45" s="15">
        <f t="shared" ca="1" si="5"/>
        <v>3.7854387981147761E-6</v>
      </c>
      <c r="E45" s="15">
        <f t="shared" ca="1" si="3"/>
        <v>0.28771737645065887</v>
      </c>
      <c r="F45" s="12">
        <f>SUM($G$4:G45)</f>
        <v>76.999769367210618</v>
      </c>
      <c r="G45" s="10">
        <f>41624.91/7531.89</f>
        <v>5.5264893672106208</v>
      </c>
      <c r="H45" s="12">
        <f>SUM($I$4:I45)</f>
        <v>65.526803900855043</v>
      </c>
      <c r="I45" s="10">
        <f>G45/1.2878</f>
        <v>4.2914189837013668</v>
      </c>
      <c r="J45" s="10">
        <f ca="1">L45-SUM($K$4:K45)</f>
        <v>99.193904705094226</v>
      </c>
      <c r="K45" s="10">
        <v>0</v>
      </c>
      <c r="L45" s="10">
        <f>O45/P45+G45</f>
        <v>99.262883552468224</v>
      </c>
      <c r="M45" s="32"/>
      <c r="N45" s="33"/>
      <c r="O45" s="10">
        <f>O44</f>
        <v>706012.21</v>
      </c>
      <c r="P45" s="12">
        <v>7531.89</v>
      </c>
      <c r="Q45" s="16">
        <v>7597</v>
      </c>
    </row>
    <row r="46" spans="1:17" x14ac:dyDescent="0.2">
      <c r="A46" s="17">
        <v>43253</v>
      </c>
      <c r="B46" s="14">
        <f t="shared" ca="1" si="0"/>
        <v>1.2713219475076438</v>
      </c>
      <c r="C46" s="14">
        <f t="shared" si="4"/>
        <v>0.81538997168865568</v>
      </c>
      <c r="D46" s="15">
        <f t="shared" ca="1" si="5"/>
        <v>-1.2732164093495297E-2</v>
      </c>
      <c r="E46" s="15">
        <f t="shared" ca="1" si="3"/>
        <v>0.27132194750764382</v>
      </c>
      <c r="F46" s="12">
        <f>SUM($G$4:G46)</f>
        <v>76.999769367210618</v>
      </c>
      <c r="G46" s="10">
        <v>0</v>
      </c>
      <c r="H46" s="12">
        <f>SUM($I$4:I46)</f>
        <v>65.526803900855043</v>
      </c>
      <c r="I46" s="10">
        <v>0</v>
      </c>
      <c r="J46" s="10">
        <f ca="1">L46-SUM($K$4:K46)</f>
        <v>97.930951633314422</v>
      </c>
      <c r="K46" s="10">
        <f t="shared" ref="K46:K109" ca="1" si="8">J45*2%/365</f>
        <v>5.4352824495942044E-3</v>
      </c>
      <c r="L46" s="10">
        <f t="shared" si="6"/>
        <v>98.005365763138016</v>
      </c>
      <c r="M46" s="32"/>
      <c r="N46" s="33"/>
      <c r="O46" s="10">
        <v>749958.62</v>
      </c>
      <c r="P46" s="12">
        <v>7652.22</v>
      </c>
      <c r="Q46" s="16">
        <v>7630</v>
      </c>
    </row>
    <row r="47" spans="1:17" x14ac:dyDescent="0.2">
      <c r="A47" s="17">
        <v>43254</v>
      </c>
      <c r="B47" s="14">
        <f t="shared" ca="1" si="0"/>
        <v>1.2661964150671512</v>
      </c>
      <c r="C47" s="14">
        <f t="shared" si="4"/>
        <v>0.82949632506518289</v>
      </c>
      <c r="D47" s="15">
        <f t="shared" ca="1" si="5"/>
        <v>-4.0316557505681019E-3</v>
      </c>
      <c r="E47" s="15">
        <f t="shared" ca="1" si="3"/>
        <v>0.26619641506715119</v>
      </c>
      <c r="F47" s="12">
        <f>SUM($G$4:G47)</f>
        <v>76.999769367210618</v>
      </c>
      <c r="G47" s="10">
        <v>0</v>
      </c>
      <c r="H47" s="12">
        <f>SUM($I$4:I47)</f>
        <v>65.526803900855043</v>
      </c>
      <c r="I47" s="10">
        <v>0</v>
      </c>
      <c r="J47" s="10">
        <f ca="1">L47-SUM($K$4:K47)</f>
        <v>97.53612774900337</v>
      </c>
      <c r="K47" s="10">
        <f t="shared" ca="1" si="8"/>
        <v>5.3660795415514748E-3</v>
      </c>
      <c r="L47" s="10">
        <f t="shared" si="6"/>
        <v>97.61590795836851</v>
      </c>
      <c r="M47" s="32"/>
      <c r="N47" s="33"/>
      <c r="O47" s="10">
        <v>756138.68</v>
      </c>
      <c r="P47" s="12">
        <v>7746.06</v>
      </c>
      <c r="Q47" s="16">
        <v>7762</v>
      </c>
    </row>
    <row r="48" spans="1:17" x14ac:dyDescent="0.2">
      <c r="A48" s="17">
        <v>43255</v>
      </c>
      <c r="B48" s="14">
        <f t="shared" ca="1" si="0"/>
        <v>1.2851683676838042</v>
      </c>
      <c r="C48" s="14">
        <f t="shared" si="4"/>
        <v>0.81207141999693366</v>
      </c>
      <c r="D48" s="15">
        <f t="shared" ca="1" si="5"/>
        <v>1.4983419942510902E-2</v>
      </c>
      <c r="E48" s="15">
        <f t="shared" ca="1" si="3"/>
        <v>0.28516836768380416</v>
      </c>
      <c r="F48" s="12">
        <f>SUM($G$4:G48)</f>
        <v>76.999769367210618</v>
      </c>
      <c r="G48" s="10">
        <v>0</v>
      </c>
      <c r="H48" s="12">
        <f>SUM($I$4:I48)</f>
        <v>65.526803900855043</v>
      </c>
      <c r="I48" s="10">
        <v>0</v>
      </c>
      <c r="J48" s="10">
        <f ca="1">L48-SUM($K$4:K48)</f>
        <v>98.997552510633071</v>
      </c>
      <c r="K48" s="10">
        <f t="shared" ca="1" si="8"/>
        <v>5.3444453561097742E-3</v>
      </c>
      <c r="L48" s="10">
        <f t="shared" si="6"/>
        <v>99.082677165354326</v>
      </c>
      <c r="M48" s="32"/>
      <c r="N48" s="33"/>
      <c r="O48" s="10">
        <v>755010</v>
      </c>
      <c r="P48" s="12">
        <v>7620</v>
      </c>
      <c r="Q48" s="16">
        <v>7598.9467000000004</v>
      </c>
    </row>
    <row r="49" spans="1:17" x14ac:dyDescent="0.2">
      <c r="A49" s="17">
        <v>43256</v>
      </c>
      <c r="B49" s="14">
        <f t="shared" ca="1" si="0"/>
        <v>1.3304048731370983</v>
      </c>
      <c r="C49" s="14">
        <f t="shared" si="4"/>
        <v>0.79582563508486048</v>
      </c>
      <c r="D49" s="15">
        <f t="shared" ca="1" si="5"/>
        <v>3.5198894238909484E-2</v>
      </c>
      <c r="E49" s="15">
        <f t="shared" ca="1" si="3"/>
        <v>0.33040487313709832</v>
      </c>
      <c r="F49" s="12">
        <f>SUM($G$4:G49)</f>
        <v>76.999769367210618</v>
      </c>
      <c r="G49" s="10">
        <v>0</v>
      </c>
      <c r="H49" s="12">
        <f>SUM($I$4:I49)</f>
        <v>65.526803900855043</v>
      </c>
      <c r="I49" s="10">
        <v>0</v>
      </c>
      <c r="J49" s="10">
        <f ca="1">L49-SUM($K$4:K49)</f>
        <v>102.48215689136575</v>
      </c>
      <c r="K49" s="10">
        <f t="shared" ca="1" si="8"/>
        <v>5.4245234252401683E-3</v>
      </c>
      <c r="L49" s="10">
        <f t="shared" si="6"/>
        <v>102.57270606951224</v>
      </c>
      <c r="M49" s="32"/>
      <c r="N49" s="33"/>
      <c r="O49" s="10">
        <v>760822.79</v>
      </c>
      <c r="P49" s="12">
        <v>7417.4</v>
      </c>
      <c r="Q49" s="16">
        <v>7446.9269999999997</v>
      </c>
    </row>
    <row r="50" spans="1:17" x14ac:dyDescent="0.2">
      <c r="A50" s="17">
        <v>43257</v>
      </c>
      <c r="B50" s="14">
        <f t="shared" ca="1" si="0"/>
        <v>1.2992404544247418</v>
      </c>
      <c r="C50" s="14">
        <f t="shared" si="4"/>
        <v>0.81271829247892946</v>
      </c>
      <c r="D50" s="15">
        <f t="shared" ca="1" si="5"/>
        <v>-2.3424762898583459E-2</v>
      </c>
      <c r="E50" s="15">
        <f t="shared" ca="1" si="3"/>
        <v>0.29924045442474179</v>
      </c>
      <c r="F50" s="12">
        <f>SUM($G$4:G50)</f>
        <v>76.999769367210618</v>
      </c>
      <c r="G50" s="10">
        <v>0</v>
      </c>
      <c r="H50" s="12">
        <f>SUM($I$4:I50)</f>
        <v>65.526803900855043</v>
      </c>
      <c r="I50" s="10">
        <v>0</v>
      </c>
      <c r="J50" s="10">
        <f ca="1">L50-SUM($K$4:K50)</f>
        <v>100.08153666485006</v>
      </c>
      <c r="K50" s="10">
        <f t="shared" ca="1" si="8"/>
        <v>5.6154606515816845E-3</v>
      </c>
      <c r="L50" s="10">
        <f t="shared" si="6"/>
        <v>100.17770130364813</v>
      </c>
      <c r="M50" s="32"/>
      <c r="N50" s="33"/>
      <c r="O50" s="10">
        <v>760065.25</v>
      </c>
      <c r="P50" s="12">
        <v>7587.17</v>
      </c>
      <c r="Q50" s="16">
        <v>7604.9997999999996</v>
      </c>
    </row>
    <row r="51" spans="1:17" x14ac:dyDescent="0.2">
      <c r="A51" s="17">
        <v>43258</v>
      </c>
      <c r="B51" s="14">
        <f t="shared" ca="1" si="0"/>
        <v>1.2889644238989211</v>
      </c>
      <c r="C51" s="14">
        <f t="shared" si="4"/>
        <v>0.82296885583271584</v>
      </c>
      <c r="D51" s="15">
        <f t="shared" ca="1" si="5"/>
        <v>-7.9092599763379273E-3</v>
      </c>
      <c r="E51" s="15">
        <f t="shared" ca="1" si="3"/>
        <v>0.28896442389892107</v>
      </c>
      <c r="F51" s="12">
        <f>SUM($G$4:G51)</f>
        <v>76.999769367210618</v>
      </c>
      <c r="G51" s="10">
        <v>0</v>
      </c>
      <c r="H51" s="12">
        <f>SUM($I$4:I51)</f>
        <v>65.526803900855043</v>
      </c>
      <c r="I51" s="10">
        <v>0</v>
      </c>
      <c r="J51" s="10">
        <f ca="1">L51-SUM($K$4:K51)</f>
        <v>99.289965772536362</v>
      </c>
      <c r="K51" s="10">
        <f t="shared" ca="1" si="8"/>
        <v>5.4839198172520589E-3</v>
      </c>
      <c r="L51" s="10">
        <f t="shared" si="6"/>
        <v>99.391614331151686</v>
      </c>
      <c r="M51" s="32"/>
      <c r="N51" s="33"/>
      <c r="O51" s="10">
        <v>761021.05</v>
      </c>
      <c r="P51" s="12">
        <v>7656.7933333333331</v>
      </c>
      <c r="Q51" s="16">
        <v>7700.9192999999996</v>
      </c>
    </row>
    <row r="52" spans="1:17" x14ac:dyDescent="0.2">
      <c r="A52" s="17">
        <v>43259</v>
      </c>
      <c r="B52" s="14">
        <f t="shared" ca="1" si="0"/>
        <v>1.2968838834877066</v>
      </c>
      <c r="C52" s="14">
        <f t="shared" si="4"/>
        <v>0.81515379713591229</v>
      </c>
      <c r="D52" s="15">
        <f t="shared" ca="1" si="5"/>
        <v>6.144048231238472E-3</v>
      </c>
      <c r="E52" s="15">
        <f t="shared" ca="1" si="3"/>
        <v>0.29688388348770656</v>
      </c>
      <c r="F52" s="12">
        <f>SUM($G$4:G52)</f>
        <v>76.999769367210618</v>
      </c>
      <c r="G52" s="10">
        <v>0</v>
      </c>
      <c r="H52" s="12">
        <f>SUM($I$4:I52)</f>
        <v>65.526803900855043</v>
      </c>
      <c r="I52" s="10">
        <v>0</v>
      </c>
      <c r="J52" s="10">
        <f ca="1">L52-SUM($K$4:K52)</f>
        <v>99.900008111120854</v>
      </c>
      <c r="K52" s="10">
        <f t="shared" ca="1" si="8"/>
        <v>5.4405460697280195E-3</v>
      </c>
      <c r="L52" s="10">
        <f t="shared" si="6"/>
        <v>100.00709721580591</v>
      </c>
      <c r="M52" s="32"/>
      <c r="N52" s="33"/>
      <c r="O52" s="10">
        <v>763264.25</v>
      </c>
      <c r="P52" s="12">
        <v>7632.100833333333</v>
      </c>
      <c r="Q52" s="16">
        <v>7627.79</v>
      </c>
    </row>
    <row r="53" spans="1:17" x14ac:dyDescent="0.2">
      <c r="A53" s="17">
        <v>43260</v>
      </c>
      <c r="B53" s="14">
        <f t="shared" ca="1" si="0"/>
        <v>1.3034295564071312</v>
      </c>
      <c r="C53" s="14">
        <f t="shared" si="4"/>
        <v>0.81447649981447479</v>
      </c>
      <c r="D53" s="15">
        <f t="shared" ca="1" si="5"/>
        <v>5.0472312924588038E-3</v>
      </c>
      <c r="E53" s="15">
        <f t="shared" ca="1" si="3"/>
        <v>0.30342955640713121</v>
      </c>
      <c r="F53" s="12">
        <f>SUM($G$4:G53)</f>
        <v>76.999769367210618</v>
      </c>
      <c r="G53" s="10">
        <v>0</v>
      </c>
      <c r="H53" s="12">
        <f>SUM($I$4:I53)</f>
        <v>65.526803900855043</v>
      </c>
      <c r="I53" s="10">
        <v>0</v>
      </c>
      <c r="J53" s="10">
        <f ca="1">L53-SUM($K$4:K53)</f>
        <v>100.40422655817619</v>
      </c>
      <c r="K53" s="10">
        <f t="shared" ca="1" si="8"/>
        <v>5.4739730471847041E-3</v>
      </c>
      <c r="L53" s="10">
        <f t="shared" si="6"/>
        <v>100.51678963590842</v>
      </c>
      <c r="M53" s="32"/>
      <c r="N53" s="33"/>
      <c r="O53" s="10">
        <v>767699.41</v>
      </c>
      <c r="P53" s="12">
        <v>7637.5241666666661</v>
      </c>
      <c r="Q53" s="16">
        <v>7621.4521999999997</v>
      </c>
    </row>
    <row r="54" spans="1:17" x14ac:dyDescent="0.2">
      <c r="A54" s="17">
        <v>43261</v>
      </c>
      <c r="B54" s="14">
        <f t="shared" ca="1" si="0"/>
        <v>1.3534166679672825</v>
      </c>
      <c r="C54" s="14">
        <f t="shared" si="4"/>
        <v>0.77011934947439997</v>
      </c>
      <c r="D54" s="15">
        <f t="shared" ca="1" si="5"/>
        <v>3.8350451172781047E-2</v>
      </c>
      <c r="E54" s="15">
        <f t="shared" ca="1" si="3"/>
        <v>0.35341666796728255</v>
      </c>
      <c r="F54" s="12">
        <f>SUM($G$4:G54)</f>
        <v>76.999769367210618</v>
      </c>
      <c r="G54" s="10">
        <v>0</v>
      </c>
      <c r="H54" s="12">
        <f>SUM($I$4:I54)</f>
        <v>65.526803900855043</v>
      </c>
      <c r="I54" s="10">
        <v>0</v>
      </c>
      <c r="J54" s="10">
        <f ca="1">L54-SUM($K$4:K54)</f>
        <v>104.25477394633637</v>
      </c>
      <c r="K54" s="10">
        <f t="shared" ca="1" si="8"/>
        <v>5.5016014552425312E-3</v>
      </c>
      <c r="L54" s="10">
        <f t="shared" si="6"/>
        <v>104.37283862552385</v>
      </c>
      <c r="M54" s="32"/>
      <c r="N54" s="33"/>
      <c r="O54" s="10">
        <v>754028.7</v>
      </c>
      <c r="P54" s="12">
        <v>7224.376666666667</v>
      </c>
      <c r="Q54" s="16">
        <v>7206.3807999999999</v>
      </c>
    </row>
    <row r="55" spans="1:17" x14ac:dyDescent="0.2">
      <c r="A55" s="17">
        <v>43262</v>
      </c>
      <c r="B55" s="14">
        <f t="shared" ca="1" si="0"/>
        <v>1.4217719099391299</v>
      </c>
      <c r="C55" s="14">
        <f t="shared" si="4"/>
        <v>0.72614196995246283</v>
      </c>
      <c r="D55" s="15">
        <f t="shared" ca="1" si="5"/>
        <v>5.0505689481799558E-2</v>
      </c>
      <c r="E55" s="15">
        <f t="shared" ca="1" si="3"/>
        <v>0.42177190993912994</v>
      </c>
      <c r="F55" s="12">
        <f>SUM($G$4:G55)</f>
        <v>76.999769367210618</v>
      </c>
      <c r="G55" s="10">
        <v>0</v>
      </c>
      <c r="H55" s="12">
        <f>SUM($I$4:I55)</f>
        <v>65.526803900855043</v>
      </c>
      <c r="I55" s="10">
        <v>0</v>
      </c>
      <c r="J55" s="10">
        <f ca="1">L55-SUM($K$4:K55)</f>
        <v>109.52023318626524</v>
      </c>
      <c r="K55" s="10">
        <f t="shared" ca="1" si="8"/>
        <v>5.7125903532239111E-3</v>
      </c>
      <c r="L55" s="10">
        <f t="shared" si="6"/>
        <v>109.64401045580595</v>
      </c>
      <c r="M55" s="32"/>
      <c r="N55" s="33"/>
      <c r="O55" s="10">
        <v>744116.62</v>
      </c>
      <c r="P55" s="12">
        <v>6786.66</v>
      </c>
      <c r="Q55" s="16">
        <v>6794.8630999999996</v>
      </c>
    </row>
    <row r="56" spans="1:17" x14ac:dyDescent="0.2">
      <c r="A56" s="17">
        <v>43263</v>
      </c>
      <c r="B56" s="14">
        <f t="shared" ca="1" si="0"/>
        <v>1.4140335680378984</v>
      </c>
      <c r="C56" s="14">
        <f t="shared" si="4"/>
        <v>0.73182051456407793</v>
      </c>
      <c r="D56" s="15">
        <f t="shared" ca="1" si="5"/>
        <v>-5.442744962912421E-3</v>
      </c>
      <c r="E56" s="15">
        <f t="shared" ca="1" si="3"/>
        <v>0.41403356803789837</v>
      </c>
      <c r="F56" s="12">
        <f>SUM($G$4:G56)</f>
        <v>76.999769367210618</v>
      </c>
      <c r="G56" s="10">
        <v>0</v>
      </c>
      <c r="H56" s="12">
        <f>SUM($I$4:I56)</f>
        <v>65.526803900855043</v>
      </c>
      <c r="I56" s="10">
        <v>0</v>
      </c>
      <c r="J56" s="10">
        <f ca="1">L56-SUM($K$4:K56)</f>
        <v>108.9241424887537</v>
      </c>
      <c r="K56" s="10">
        <f t="shared" ca="1" si="8"/>
        <v>6.0011086677405614E-3</v>
      </c>
      <c r="L56" s="10">
        <f t="shared" si="6"/>
        <v>109.05392086696214</v>
      </c>
      <c r="M56" s="32"/>
      <c r="N56" s="33"/>
      <c r="O56" s="10">
        <v>747267.91</v>
      </c>
      <c r="P56" s="12">
        <v>6852.2791666666672</v>
      </c>
      <c r="Q56" s="16">
        <v>6848</v>
      </c>
    </row>
    <row r="57" spans="1:17" x14ac:dyDescent="0.2">
      <c r="A57" s="17">
        <v>43264</v>
      </c>
      <c r="B57" s="14">
        <f t="shared" ca="1" si="0"/>
        <v>1.4622469859959777</v>
      </c>
      <c r="C57" s="14">
        <f t="shared" si="4"/>
        <v>0.69743948419819657</v>
      </c>
      <c r="D57" s="15">
        <f t="shared" ca="1" si="5"/>
        <v>3.4096374405722114E-2</v>
      </c>
      <c r="E57" s="15">
        <f t="shared" ca="1" si="3"/>
        <v>0.46224698599597769</v>
      </c>
      <c r="F57" s="12">
        <f>SUM($G$4:G57)</f>
        <v>76.999769367210618</v>
      </c>
      <c r="G57" s="10">
        <v>0</v>
      </c>
      <c r="H57" s="12">
        <f>SUM($I$4:I57)</f>
        <v>65.526803900855043</v>
      </c>
      <c r="I57" s="10">
        <v>0</v>
      </c>
      <c r="J57" s="10">
        <f ca="1">L57-SUM($K$4:K57)</f>
        <v>112.63806083287247</v>
      </c>
      <c r="K57" s="10">
        <f t="shared" ca="1" si="8"/>
        <v>5.9684461637673266E-3</v>
      </c>
      <c r="L57" s="10">
        <f t="shared" si="6"/>
        <v>112.77380765724469</v>
      </c>
      <c r="M57" s="32"/>
      <c r="N57" s="33"/>
      <c r="O57" s="10">
        <v>736042.69</v>
      </c>
      <c r="P57" s="12">
        <v>6526.7166666666672</v>
      </c>
      <c r="Q57" s="16">
        <v>6526.28</v>
      </c>
    </row>
    <row r="58" spans="1:17" x14ac:dyDescent="0.2">
      <c r="A58" s="17">
        <v>43265</v>
      </c>
      <c r="B58" s="14">
        <f t="shared" ca="1" si="0"/>
        <v>1.4722742433856175</v>
      </c>
      <c r="C58" s="14">
        <f t="shared" si="4"/>
        <v>0.69260057752479387</v>
      </c>
      <c r="D58" s="15">
        <f t="shared" ca="1" si="5"/>
        <v>6.8574307115497205E-3</v>
      </c>
      <c r="E58" s="15">
        <f t="shared" ca="1" si="3"/>
        <v>0.47227424338561752</v>
      </c>
      <c r="F58" s="12">
        <f>SUM($G$4:G58)</f>
        <v>76.999769367210618</v>
      </c>
      <c r="G58" s="10">
        <v>0</v>
      </c>
      <c r="H58" s="12">
        <f>SUM($I$4:I58)</f>
        <v>65.526803900855043</v>
      </c>
      <c r="I58" s="10">
        <v>0</v>
      </c>
      <c r="J58" s="10">
        <f ca="1">L58-SUM($K$4:K58)</f>
        <v>113.41046853051722</v>
      </c>
      <c r="K58" s="10">
        <f t="shared" ca="1" si="8"/>
        <v>6.1719485387875328E-3</v>
      </c>
      <c r="L58" s="10">
        <f t="shared" si="6"/>
        <v>113.55238730342822</v>
      </c>
      <c r="M58" s="32"/>
      <c r="N58" s="33"/>
      <c r="O58" s="10">
        <v>736599.48</v>
      </c>
      <c r="P58" s="12">
        <v>6486.8691666666664</v>
      </c>
      <c r="Q58" s="16">
        <v>6481</v>
      </c>
    </row>
    <row r="59" spans="1:17" x14ac:dyDescent="0.2">
      <c r="A59" s="17">
        <v>43266</v>
      </c>
      <c r="B59" s="14">
        <f t="shared" ca="1" si="0"/>
        <v>1.4479243539919555</v>
      </c>
      <c r="C59" s="14">
        <f t="shared" si="4"/>
        <v>0.70268260201562482</v>
      </c>
      <c r="D59" s="15">
        <f t="shared" ca="1" si="5"/>
        <v>-1.6538963106267079E-2</v>
      </c>
      <c r="E59" s="15">
        <f t="shared" ca="1" si="3"/>
        <v>0.44792435399195552</v>
      </c>
      <c r="F59" s="12">
        <f>SUM($G$4:G59)</f>
        <v>76.999769367210618</v>
      </c>
      <c r="G59" s="10">
        <v>0</v>
      </c>
      <c r="H59" s="12">
        <f>SUM($I$4:I59)</f>
        <v>65.526803900855043</v>
      </c>
      <c r="I59" s="10">
        <v>0</v>
      </c>
      <c r="J59" s="10">
        <f ca="1">L59-SUM($K$4:K59)</f>
        <v>111.53477697562653</v>
      </c>
      <c r="K59" s="10">
        <f t="shared" ca="1" si="8"/>
        <v>6.2142722482475187E-3</v>
      </c>
      <c r="L59" s="10">
        <f t="shared" si="6"/>
        <v>111.68291002078578</v>
      </c>
      <c r="M59" s="32"/>
      <c r="N59" s="33"/>
      <c r="O59" s="10">
        <v>735479.8</v>
      </c>
      <c r="P59" s="12">
        <v>6585.4283333333342</v>
      </c>
      <c r="Q59" s="16">
        <v>6575.3424000000005</v>
      </c>
    </row>
    <row r="60" spans="1:17" x14ac:dyDescent="0.2">
      <c r="A60" s="17">
        <v>43267</v>
      </c>
      <c r="B60" s="14">
        <f t="shared" ca="1" si="0"/>
        <v>1.4722482069325422</v>
      </c>
      <c r="C60" s="14">
        <f t="shared" si="4"/>
        <v>0.68939458812103771</v>
      </c>
      <c r="D60" s="15">
        <f t="shared" ca="1" si="5"/>
        <v>1.6799118595888913E-2</v>
      </c>
      <c r="E60" s="15">
        <f t="shared" ca="1" si="3"/>
        <v>0.47224820693254221</v>
      </c>
      <c r="F60" s="12">
        <f>SUM($G$4:G60)</f>
        <v>76.999769367210618</v>
      </c>
      <c r="G60" s="10">
        <v>0</v>
      </c>
      <c r="H60" s="12">
        <f>SUM($I$4:I60)</f>
        <v>65.526803900855043</v>
      </c>
      <c r="I60" s="10">
        <v>0</v>
      </c>
      <c r="J60" s="10">
        <f ca="1">L60-SUM($K$4:K60)</f>
        <v>113.4084629216061</v>
      </c>
      <c r="K60" s="10">
        <f t="shared" ca="1" si="8"/>
        <v>6.1114946288014539E-3</v>
      </c>
      <c r="L60" s="10">
        <f t="shared" si="6"/>
        <v>113.56270746139415</v>
      </c>
      <c r="M60" s="32"/>
      <c r="N60" s="33"/>
      <c r="O60" s="10">
        <v>733106.14</v>
      </c>
      <c r="P60" s="12">
        <v>6455.5183333333325</v>
      </c>
      <c r="Q60" s="16">
        <v>6451</v>
      </c>
    </row>
    <row r="61" spans="1:17" x14ac:dyDescent="0.2">
      <c r="A61" s="17">
        <v>43268</v>
      </c>
      <c r="B61" s="14">
        <f t="shared" ca="1" si="0"/>
        <v>1.4628592639632993</v>
      </c>
      <c r="C61" s="14">
        <f t="shared" si="4"/>
        <v>0.69618059902565499</v>
      </c>
      <c r="D61" s="15">
        <f t="shared" ca="1" si="5"/>
        <v>-6.3772826654038923E-3</v>
      </c>
      <c r="E61" s="15">
        <f t="shared" ca="1" si="3"/>
        <v>0.46285926396329935</v>
      </c>
      <c r="F61" s="12">
        <f>SUM($G$4:G61)</f>
        <v>76.999769367210618</v>
      </c>
      <c r="G61" s="10">
        <v>0</v>
      </c>
      <c r="H61" s="12">
        <f>SUM($I$4:I61)</f>
        <v>65.526803900855043</v>
      </c>
      <c r="I61" s="10">
        <v>0</v>
      </c>
      <c r="J61" s="10">
        <f ca="1">L61-SUM($K$4:K61)</f>
        <v>112.68522509690604</v>
      </c>
      <c r="K61" s="10">
        <f t="shared" ca="1" si="8"/>
        <v>6.214162351868828E-3</v>
      </c>
      <c r="L61" s="10">
        <f t="shared" si="6"/>
        <v>112.84568379904596</v>
      </c>
      <c r="M61" s="32"/>
      <c r="N61" s="33"/>
      <c r="O61" s="10">
        <v>735500.99</v>
      </c>
      <c r="P61" s="12">
        <v>6517.7591666666667</v>
      </c>
      <c r="Q61" s="16">
        <v>6514.5</v>
      </c>
    </row>
    <row r="62" spans="1:17" x14ac:dyDescent="0.2">
      <c r="A62" s="17">
        <v>43269</v>
      </c>
      <c r="B62" s="14">
        <f t="shared" ca="1" si="0"/>
        <v>1.4732652460985232</v>
      </c>
      <c r="C62" s="14">
        <f t="shared" si="4"/>
        <v>0.69028157852274363</v>
      </c>
      <c r="D62" s="15">
        <f t="shared" ca="1" si="5"/>
        <v>7.1134540359207655E-3</v>
      </c>
      <c r="E62" s="15">
        <f t="shared" ca="1" si="3"/>
        <v>0.47326524609852316</v>
      </c>
      <c r="F62" s="12">
        <f>SUM($G$4:G62)</f>
        <v>76.999769367210618</v>
      </c>
      <c r="G62" s="10">
        <v>0</v>
      </c>
      <c r="H62" s="12">
        <f>SUM($I$4:I62)</f>
        <v>65.526803900855043</v>
      </c>
      <c r="I62" s="10">
        <v>0</v>
      </c>
      <c r="J62" s="10">
        <f ca="1">L62-SUM($K$4:K62)</f>
        <v>113.48680626616027</v>
      </c>
      <c r="K62" s="10">
        <f t="shared" ca="1" si="8"/>
        <v>6.1745328820222486E-3</v>
      </c>
      <c r="L62" s="10">
        <f t="shared" si="6"/>
        <v>113.65343950118222</v>
      </c>
      <c r="M62" s="32"/>
      <c r="N62" s="33"/>
      <c r="O62" s="10">
        <v>734938.83</v>
      </c>
      <c r="P62" s="12">
        <v>6466.4900000000016</v>
      </c>
      <c r="Q62" s="16">
        <v>6459.3</v>
      </c>
    </row>
    <row r="63" spans="1:17" x14ac:dyDescent="0.2">
      <c r="A63" s="17">
        <v>43270</v>
      </c>
      <c r="B63" s="14">
        <f t="shared" ca="1" si="0"/>
        <v>1.4239689039642651</v>
      </c>
      <c r="C63" s="14">
        <f t="shared" si="4"/>
        <v>0.71593269974219687</v>
      </c>
      <c r="D63" s="15">
        <f t="shared" ca="1" si="5"/>
        <v>-3.3460602063887547E-2</v>
      </c>
      <c r="E63" s="15">
        <f t="shared" ca="1" si="3"/>
        <v>0.42396890396426512</v>
      </c>
      <c r="F63" s="12">
        <f>SUM($G$4:G63)</f>
        <v>76.999769367210618</v>
      </c>
      <c r="G63" s="10">
        <v>0</v>
      </c>
      <c r="H63" s="12">
        <f>SUM($I$4:I63)</f>
        <v>65.526803900855043</v>
      </c>
      <c r="I63" s="10">
        <v>0</v>
      </c>
      <c r="J63" s="10">
        <f ca="1">L63-SUM($K$4:K63)</f>
        <v>109.68946940218679</v>
      </c>
      <c r="K63" s="10">
        <f t="shared" ca="1" si="8"/>
        <v>6.2184551378717959E-3</v>
      </c>
      <c r="L63" s="10">
        <f t="shared" si="6"/>
        <v>109.8623210923466</v>
      </c>
      <c r="M63" s="32"/>
      <c r="N63" s="33"/>
      <c r="O63" s="10">
        <v>736554.72</v>
      </c>
      <c r="P63" s="12">
        <v>6704.3433333333332</v>
      </c>
      <c r="Q63" s="16">
        <v>6699.33</v>
      </c>
    </row>
    <row r="64" spans="1:17" x14ac:dyDescent="0.2">
      <c r="A64" s="17">
        <v>43271</v>
      </c>
      <c r="B64" s="14">
        <f t="shared" ca="1" si="0"/>
        <v>1.455501835055163</v>
      </c>
      <c r="C64" s="14">
        <f t="shared" si="4"/>
        <v>0.70747764006735281</v>
      </c>
      <c r="D64" s="15">
        <f t="shared" ca="1" si="5"/>
        <v>2.2144395852403499E-2</v>
      </c>
      <c r="E64" s="15">
        <f t="shared" ca="1" si="3"/>
        <v>0.45550183505516295</v>
      </c>
      <c r="F64" s="12">
        <f>SUM($G$4:G64)</f>
        <v>76.999769367210618</v>
      </c>
      <c r="G64" s="10">
        <v>0</v>
      </c>
      <c r="H64" s="12">
        <f>SUM($I$4:I64)</f>
        <v>65.526803900855043</v>
      </c>
      <c r="I64" s="10">
        <v>0</v>
      </c>
      <c r="J64" s="10">
        <f ca="1">L64-SUM($K$4:K64)</f>
        <v>112.11847643346891</v>
      </c>
      <c r="K64" s="10">
        <f t="shared" ca="1" si="8"/>
        <v>6.0103818850513312E-3</v>
      </c>
      <c r="L64" s="10">
        <f t="shared" si="6"/>
        <v>112.29733850551378</v>
      </c>
      <c r="M64" s="32"/>
      <c r="N64" s="33"/>
      <c r="O64" s="10">
        <v>745173.04</v>
      </c>
      <c r="P64" s="12">
        <v>6635.7141666666676</v>
      </c>
      <c r="Q64" s="16">
        <v>6620.2119000000002</v>
      </c>
    </row>
    <row r="65" spans="1:17" x14ac:dyDescent="0.2">
      <c r="A65" s="17">
        <v>43272</v>
      </c>
      <c r="B65" s="14">
        <f t="shared" ca="1" si="0"/>
        <v>1.4290969098627992</v>
      </c>
      <c r="C65" s="14">
        <f t="shared" si="4"/>
        <v>0.71788121460874899</v>
      </c>
      <c r="D65" s="15">
        <f t="shared" ca="1" si="5"/>
        <v>-1.8141457850764556E-2</v>
      </c>
      <c r="E65" s="15">
        <f t="shared" ca="1" si="3"/>
        <v>0.42909690986279925</v>
      </c>
      <c r="F65" s="12">
        <f>SUM($G$4:G65)</f>
        <v>76.999769367210618</v>
      </c>
      <c r="G65" s="10">
        <v>0</v>
      </c>
      <c r="H65" s="12">
        <f>SUM($I$4:I65)</f>
        <v>65.526803900855043</v>
      </c>
      <c r="I65" s="10">
        <v>0</v>
      </c>
      <c r="J65" s="10">
        <f ca="1">L65-SUM($K$4:K65)</f>
        <v>110.08448381895919</v>
      </c>
      <c r="K65" s="10">
        <f t="shared" ca="1" si="8"/>
        <v>6.1434781607380218E-3</v>
      </c>
      <c r="L65" s="10">
        <f t="shared" si="6"/>
        <v>110.26948936916479</v>
      </c>
      <c r="M65" s="32"/>
      <c r="N65" s="33"/>
      <c r="O65" s="10">
        <v>741952.67</v>
      </c>
      <c r="P65" s="12">
        <v>6728.54</v>
      </c>
      <c r="Q65" s="16">
        <v>6717.5631999999996</v>
      </c>
    </row>
    <row r="66" spans="1:17" x14ac:dyDescent="0.2">
      <c r="A66" s="17">
        <v>43273</v>
      </c>
      <c r="B66" s="14">
        <f t="shared" ca="1" si="0"/>
        <v>1.5036263469217386</v>
      </c>
      <c r="C66" s="14">
        <f t="shared" si="4"/>
        <v>0.68347901402617162</v>
      </c>
      <c r="D66" s="15">
        <f t="shared" ca="1" si="5"/>
        <v>5.2151422723385882E-2</v>
      </c>
      <c r="E66" s="15">
        <f t="shared" ca="1" si="3"/>
        <v>0.50362634692173858</v>
      </c>
      <c r="F66" s="12">
        <f>SUM($G$4:G66)</f>
        <v>76.999769367210618</v>
      </c>
      <c r="G66" s="10">
        <v>0</v>
      </c>
      <c r="H66" s="12">
        <f>SUM($I$4:I66)</f>
        <v>65.526803900855043</v>
      </c>
      <c r="I66" s="10">
        <v>0</v>
      </c>
      <c r="J66" s="10">
        <f ca="1">L66-SUM($K$4:K66)</f>
        <v>115.82554626988747</v>
      </c>
      <c r="K66" s="10">
        <f t="shared" ca="1" si="8"/>
        <v>6.0320265106279004E-3</v>
      </c>
      <c r="L66" s="10">
        <f t="shared" si="6"/>
        <v>116.01658384660369</v>
      </c>
      <c r="M66" s="32"/>
      <c r="N66" s="33"/>
      <c r="O66" s="10">
        <v>740920.77</v>
      </c>
      <c r="P66" s="12">
        <v>6386.3350000000019</v>
      </c>
      <c r="Q66" s="16">
        <v>6395.6450999999997</v>
      </c>
    </row>
    <row r="67" spans="1:17" x14ac:dyDescent="0.2">
      <c r="A67" s="17">
        <v>43274</v>
      </c>
      <c r="B67" s="14">
        <f t="shared" ref="B67:B106" ca="1" si="9">J67/H67</f>
        <v>1.5576525317229688</v>
      </c>
      <c r="C67" s="14">
        <f t="shared" si="4"/>
        <v>0.64962963288311515</v>
      </c>
      <c r="D67" s="15">
        <f t="shared" ca="1" si="5"/>
        <v>3.5930592006341189E-2</v>
      </c>
      <c r="E67" s="15">
        <f t="shared" ca="1" si="3"/>
        <v>0.5576525317229688</v>
      </c>
      <c r="F67" s="12">
        <f>SUM($G$4:G67)</f>
        <v>76.999769367210618</v>
      </c>
      <c r="G67" s="10">
        <v>0</v>
      </c>
      <c r="H67" s="12">
        <f>SUM($I$4:I67)</f>
        <v>65.526803900855043</v>
      </c>
      <c r="I67" s="10">
        <v>0</v>
      </c>
      <c r="J67" s="10">
        <f ca="1">L67-SUM($K$4:K67)</f>
        <v>119.98722671682239</v>
      </c>
      <c r="K67" s="10">
        <f t="shared" ca="1" si="8"/>
        <v>6.3466052750623279E-3</v>
      </c>
      <c r="L67" s="10">
        <f t="shared" si="6"/>
        <v>120.18461089881369</v>
      </c>
      <c r="M67" s="32"/>
      <c r="N67" s="33"/>
      <c r="O67" s="10">
        <v>733694.8</v>
      </c>
      <c r="P67" s="12">
        <v>6104.7316666666693</v>
      </c>
      <c r="Q67" s="16">
        <v>6078.9</v>
      </c>
    </row>
    <row r="68" spans="1:17" x14ac:dyDescent="0.2">
      <c r="A68" s="17">
        <v>43275</v>
      </c>
      <c r="B68" s="14">
        <f t="shared" ca="1" si="9"/>
        <v>1.5918487625358742</v>
      </c>
      <c r="C68" s="14">
        <f t="shared" si="4"/>
        <v>0.62337899164515964</v>
      </c>
      <c r="D68" s="15">
        <f t="shared" ca="1" si="5"/>
        <v>2.1953696422320718E-2</v>
      </c>
      <c r="E68" s="15">
        <f t="shared" ref="E68:E131" ca="1" si="10">B68-1</f>
        <v>0.59184876253587415</v>
      </c>
      <c r="F68" s="12">
        <f>SUM($G$4:G68)</f>
        <v>76.999769367210618</v>
      </c>
      <c r="G68" s="10">
        <v>0</v>
      </c>
      <c r="H68" s="12">
        <f>SUM($I$4:I68)</f>
        <v>65.526803900855043</v>
      </c>
      <c r="I68" s="10">
        <v>0</v>
      </c>
      <c r="J68" s="10">
        <f ca="1">L68-SUM($K$4:K68)</f>
        <v>122.62138986671967</v>
      </c>
      <c r="K68" s="10">
        <f t="shared" ca="1" si="8"/>
        <v>6.5746425598258848E-3</v>
      </c>
      <c r="L68" s="10">
        <f t="shared" si="6"/>
        <v>122.82534869127079</v>
      </c>
      <c r="M68" s="32"/>
      <c r="N68" s="33"/>
      <c r="O68" s="10">
        <v>720762.79</v>
      </c>
      <c r="P68" s="12">
        <v>5868.1925000000001</v>
      </c>
      <c r="Q68" s="16">
        <v>5833.26</v>
      </c>
    </row>
    <row r="69" spans="1:17" x14ac:dyDescent="0.2">
      <c r="A69" s="17">
        <v>43276</v>
      </c>
      <c r="B69" s="14">
        <f t="shared" ca="1" si="9"/>
        <v>1.5252481646337559</v>
      </c>
      <c r="C69" s="14">
        <f t="shared" ref="C69:C132" si="11">Q69/$Q$4</f>
        <v>0.6581212301505307</v>
      </c>
      <c r="D69" s="15">
        <f t="shared" ref="D69:D113" ca="1" si="12">(B69-B68)/B68</f>
        <v>-4.1838521013780876E-2</v>
      </c>
      <c r="E69" s="15">
        <f t="shared" ca="1" si="10"/>
        <v>0.5252481646337559</v>
      </c>
      <c r="F69" s="12">
        <f>SUM($G$4:G69)</f>
        <v>76.999769367210618</v>
      </c>
      <c r="G69" s="10">
        <v>0</v>
      </c>
      <c r="H69" s="12">
        <f>SUM($I$4:I69)</f>
        <v>65.526803900855043</v>
      </c>
      <c r="I69" s="10">
        <v>0</v>
      </c>
      <c r="J69" s="10">
        <f ca="1">L69-SUM($K$4:K69)</f>
        <v>117.4910922700419</v>
      </c>
      <c r="K69" s="10">
        <f t="shared" ca="1" si="8"/>
        <v>6.7189802666695704E-3</v>
      </c>
      <c r="L69" s="10">
        <f>O69/P69</f>
        <v>117.7017700748597</v>
      </c>
      <c r="M69" s="32"/>
      <c r="N69" s="33"/>
      <c r="O69" s="10">
        <v>724777.29</v>
      </c>
      <c r="P69" s="12">
        <v>6157.7433333333329</v>
      </c>
      <c r="Q69" s="16">
        <v>6158.36</v>
      </c>
    </row>
    <row r="70" spans="1:17" x14ac:dyDescent="0.2">
      <c r="A70" s="17">
        <v>43277</v>
      </c>
      <c r="B70" s="14">
        <f t="shared" ca="1" si="9"/>
        <v>1.5121588835433231</v>
      </c>
      <c r="C70" s="14">
        <f t="shared" si="11"/>
        <v>0.66450033688002319</v>
      </c>
      <c r="D70" s="15">
        <f t="shared" ca="1" si="12"/>
        <v>-8.5817386271537302E-3</v>
      </c>
      <c r="E70" s="15">
        <f t="shared" ca="1" si="10"/>
        <v>0.51215888354332306</v>
      </c>
      <c r="F70" s="12">
        <f>SUM($G$4:G70)</f>
        <v>76.999769367210618</v>
      </c>
      <c r="G70" s="10">
        <v>0</v>
      </c>
      <c r="H70" s="12">
        <f>SUM($I$4:I70)</f>
        <v>65.526803900855043</v>
      </c>
      <c r="I70" s="10">
        <v>0</v>
      </c>
      <c r="J70" s="10">
        <f ca="1">L70-SUM($K$4:K70)</f>
        <v>116.48281442516161</v>
      </c>
      <c r="K70" s="10">
        <f t="shared" ca="1" si="8"/>
        <v>6.4378680695913373E-3</v>
      </c>
      <c r="L70" s="10">
        <f t="shared" si="6"/>
        <v>116.69993009804898</v>
      </c>
      <c r="M70" s="32"/>
      <c r="N70" s="33"/>
      <c r="O70" s="10">
        <v>725806.56</v>
      </c>
      <c r="P70" s="12">
        <v>6219.4258333333337</v>
      </c>
      <c r="Q70" s="16">
        <v>6218.0523999999996</v>
      </c>
    </row>
    <row r="71" spans="1:17" x14ac:dyDescent="0.2">
      <c r="A71" s="17">
        <v>43278</v>
      </c>
      <c r="B71" s="14">
        <f t="shared" ca="1" si="9"/>
        <v>1.5412938255584661</v>
      </c>
      <c r="C71" s="14">
        <f t="shared" si="11"/>
        <v>0.64941269426679438</v>
      </c>
      <c r="D71" s="15">
        <f t="shared" ca="1" si="12"/>
        <v>1.9267116922841717E-2</v>
      </c>
      <c r="E71" s="15">
        <f t="shared" ca="1" si="10"/>
        <v>0.54129382555846606</v>
      </c>
      <c r="F71" s="12">
        <f>SUM($G$4:G71)</f>
        <v>76.999769367210618</v>
      </c>
      <c r="G71" s="10">
        <v>0</v>
      </c>
      <c r="H71" s="12">
        <f>SUM($I$4:I71)</f>
        <v>65.526803900855043</v>
      </c>
      <c r="I71" s="10">
        <v>0</v>
      </c>
      <c r="J71" s="10">
        <f ca="1">L71-SUM($K$4:K71)</f>
        <v>118.72710243019286</v>
      </c>
      <c r="K71" s="10">
        <f t="shared" ca="1" si="8"/>
        <v>6.3826199685020069E-3</v>
      </c>
      <c r="L71" s="10">
        <f>O71/P71</f>
        <v>118.95060072304874</v>
      </c>
      <c r="M71" s="32"/>
      <c r="N71" s="33"/>
      <c r="O71" s="10">
        <v>722621.43</v>
      </c>
      <c r="P71" s="12">
        <v>6074.9708333333338</v>
      </c>
      <c r="Q71" s="16">
        <v>6076.87</v>
      </c>
    </row>
    <row r="72" spans="1:17" x14ac:dyDescent="0.2">
      <c r="A72" s="17">
        <v>43279</v>
      </c>
      <c r="B72" s="14">
        <f t="shared" ca="1" si="9"/>
        <v>1.5347030309132896</v>
      </c>
      <c r="C72" s="14">
        <f t="shared" si="11"/>
        <v>0.65370123942588554</v>
      </c>
      <c r="D72" s="15">
        <f t="shared" ca="1" si="12"/>
        <v>-4.2761441951461405E-3</v>
      </c>
      <c r="E72" s="15">
        <f t="shared" ca="1" si="10"/>
        <v>0.53470303091328963</v>
      </c>
      <c r="F72" s="12">
        <f>SUM($G$4:G72)</f>
        <v>76.999769367210618</v>
      </c>
      <c r="G72" s="10">
        <v>0</v>
      </c>
      <c r="H72" s="12">
        <f>SUM($I$4:I72)</f>
        <v>65.526803900855043</v>
      </c>
      <c r="I72" s="10">
        <v>0</v>
      </c>
      <c r="J72" s="10">
        <f ca="1">L72-SUM($K$4:K72)</f>
        <v>118.21940822032947</v>
      </c>
      <c r="K72" s="10">
        <f t="shared" ca="1" si="8"/>
        <v>6.5055946537091978E-3</v>
      </c>
      <c r="L72" s="10">
        <f t="shared" si="6"/>
        <v>118.44941210783907</v>
      </c>
      <c r="M72" s="32"/>
      <c r="N72" s="33"/>
      <c r="O72" s="10">
        <v>724242.15</v>
      </c>
      <c r="P72" s="12">
        <v>6114.3583333333336</v>
      </c>
      <c r="Q72" s="16">
        <v>6117</v>
      </c>
    </row>
    <row r="73" spans="1:17" x14ac:dyDescent="0.2">
      <c r="A73" s="17">
        <v>43280</v>
      </c>
      <c r="B73" s="14">
        <f t="shared" ca="1" si="9"/>
        <v>1.5795955565031436</v>
      </c>
      <c r="C73" s="14">
        <f t="shared" si="11"/>
        <v>0.62997691783808984</v>
      </c>
      <c r="D73" s="15">
        <f t="shared" ca="1" si="12"/>
        <v>2.9251604177219111E-2</v>
      </c>
      <c r="E73" s="15">
        <f t="shared" ca="1" si="10"/>
        <v>0.57959555650314365</v>
      </c>
      <c r="F73" s="12">
        <f>SUM($G$4:G73)</f>
        <v>76.999769367210618</v>
      </c>
      <c r="G73" s="10">
        <v>0</v>
      </c>
      <c r="H73" s="12">
        <f>SUM($I$4:I73)</f>
        <v>65.526803900855043</v>
      </c>
      <c r="I73" s="10">
        <v>0</v>
      </c>
      <c r="J73" s="10">
        <f ca="1">L73-SUM($K$4:K73)</f>
        <v>121.67751555565563</v>
      </c>
      <c r="K73" s="10">
        <f t="shared" ca="1" si="8"/>
        <v>6.4777757928947662E-3</v>
      </c>
      <c r="L73" s="10">
        <f>O73/P73</f>
        <v>121.91399721895812</v>
      </c>
      <c r="M73" s="32"/>
      <c r="N73" s="33"/>
      <c r="O73" s="10">
        <v>719593</v>
      </c>
      <c r="P73" s="12">
        <v>5902.4641666666676</v>
      </c>
      <c r="Q73" s="16">
        <v>5895</v>
      </c>
    </row>
    <row r="74" spans="1:17" x14ac:dyDescent="0.2">
      <c r="A74" s="17">
        <v>43281</v>
      </c>
      <c r="B74" s="14">
        <f t="shared" ca="1" si="9"/>
        <v>1.4632093495252645</v>
      </c>
      <c r="C74" s="14">
        <f t="shared" si="11"/>
        <v>0.68287574300006681</v>
      </c>
      <c r="D74" s="15">
        <f t="shared" ca="1" si="12"/>
        <v>-7.3681016953182049E-2</v>
      </c>
      <c r="E74" s="15">
        <f t="shared" ca="1" si="10"/>
        <v>0.46320934952526449</v>
      </c>
      <c r="F74" s="12">
        <f>SUM($G$4:G74)</f>
        <v>76.999769367210618</v>
      </c>
      <c r="G74" s="10">
        <v>0</v>
      </c>
      <c r="H74" s="12">
        <f>SUM($I$4:I74)</f>
        <v>65.526803900855043</v>
      </c>
      <c r="I74" s="10">
        <v>0</v>
      </c>
      <c r="J74" s="10">
        <f ca="1">L74-SUM($K$4:K74)</f>
        <v>112.71219246917831</v>
      </c>
      <c r="K74" s="10">
        <f t="shared" ca="1" si="8"/>
        <v>6.6672611263372946E-3</v>
      </c>
      <c r="L74" s="10">
        <f t="shared" si="6"/>
        <v>112.95534139360713</v>
      </c>
      <c r="M74" s="32"/>
      <c r="N74" s="33"/>
      <c r="O74" s="10">
        <v>721533.4</v>
      </c>
      <c r="P74" s="12">
        <v>6387.775833333334</v>
      </c>
      <c r="Q74" s="16">
        <v>6390</v>
      </c>
    </row>
    <row r="75" spans="1:17" x14ac:dyDescent="0.2">
      <c r="A75" s="17">
        <v>43282</v>
      </c>
      <c r="B75" s="14">
        <f t="shared" ca="1" si="9"/>
        <v>1.4614503886472074</v>
      </c>
      <c r="C75" s="14">
        <f t="shared" si="11"/>
        <v>0.68191394617893997</v>
      </c>
      <c r="D75" s="15">
        <f t="shared" ca="1" si="12"/>
        <v>-1.2021252315177859E-3</v>
      </c>
      <c r="E75" s="15">
        <f t="shared" ca="1" si="10"/>
        <v>0.46145038864720744</v>
      </c>
      <c r="F75" s="12">
        <f>SUM($G$4:G75)</f>
        <v>76.999769367210618</v>
      </c>
      <c r="G75" s="10">
        <v>0</v>
      </c>
      <c r="H75" s="12">
        <f>SUM($I$4:I75)</f>
        <v>65.526803900855043</v>
      </c>
      <c r="I75" s="10">
        <v>0</v>
      </c>
      <c r="J75" s="10">
        <f ca="1">L75-SUM($K$4:K75)</f>
        <v>112.57669829871142</v>
      </c>
      <c r="K75" s="10">
        <f t="shared" ca="1" si="8"/>
        <v>6.1760105462563466E-3</v>
      </c>
      <c r="L75" s="10">
        <f t="shared" si="6"/>
        <v>112.8260232336865</v>
      </c>
      <c r="M75" s="32"/>
      <c r="N75" s="33"/>
      <c r="O75" s="10">
        <v>719777</v>
      </c>
      <c r="P75" s="12">
        <v>6379.53</v>
      </c>
      <c r="Q75" s="16">
        <v>6381</v>
      </c>
    </row>
    <row r="76" spans="1:17" x14ac:dyDescent="0.2">
      <c r="A76" s="17">
        <v>43283</v>
      </c>
      <c r="B76" s="14">
        <f t="shared" ca="1" si="9"/>
        <v>1.4719363247097257</v>
      </c>
      <c r="C76" s="14">
        <f t="shared" si="11"/>
        <v>0.67860109046172523</v>
      </c>
      <c r="D76" s="15">
        <f t="shared" ca="1" si="12"/>
        <v>7.1750202018315218E-3</v>
      </c>
      <c r="E76" s="15">
        <f t="shared" ca="1" si="10"/>
        <v>0.47193632470972569</v>
      </c>
      <c r="F76" s="12">
        <f>SUM($G$4:G76)</f>
        <v>76.999769367210618</v>
      </c>
      <c r="G76" s="10">
        <v>0</v>
      </c>
      <c r="H76" s="12">
        <f>SUM($I$4:I76)</f>
        <v>65.526803900855043</v>
      </c>
      <c r="I76" s="10">
        <v>0</v>
      </c>
      <c r="J76" s="10">
        <f ca="1">L76-SUM($K$4:K76)</f>
        <v>113.38443838326016</v>
      </c>
      <c r="K76" s="10">
        <f t="shared" ca="1" si="8"/>
        <v>6.1685862081485706E-3</v>
      </c>
      <c r="L76" s="10">
        <f t="shared" si="6"/>
        <v>113.63993190444339</v>
      </c>
      <c r="M76" s="32"/>
      <c r="N76" s="33"/>
      <c r="O76" s="10">
        <v>719099</v>
      </c>
      <c r="P76" s="12">
        <v>6327.8725000000004</v>
      </c>
      <c r="Q76" s="16">
        <v>6350</v>
      </c>
    </row>
    <row r="77" spans="1:17" x14ac:dyDescent="0.2">
      <c r="A77" s="17">
        <v>43284</v>
      </c>
      <c r="B77" s="14">
        <f t="shared" ca="1" si="9"/>
        <v>1.4270373380056112</v>
      </c>
      <c r="C77" s="14">
        <f t="shared" si="11"/>
        <v>0.70905798979740897</v>
      </c>
      <c r="D77" s="15">
        <f t="shared" ca="1" si="12"/>
        <v>-3.050334851473202E-2</v>
      </c>
      <c r="E77" s="15">
        <f t="shared" ca="1" si="10"/>
        <v>0.42703733800561117</v>
      </c>
      <c r="F77" s="12">
        <f>SUM($G$4:G77)</f>
        <v>76.999769367210618</v>
      </c>
      <c r="G77" s="10">
        <v>0</v>
      </c>
      <c r="H77" s="12">
        <f>SUM($I$4:I77)</f>
        <v>65.526803900855043</v>
      </c>
      <c r="I77" s="10">
        <v>0</v>
      </c>
      <c r="J77" s="10">
        <f ca="1">L77-SUM($K$4:K77)</f>
        <v>109.92583334310842</v>
      </c>
      <c r="K77" s="10">
        <f t="shared" ca="1" si="8"/>
        <v>6.2128459388087753E-3</v>
      </c>
      <c r="L77" s="10">
        <f t="shared" si="6"/>
        <v>110.18753971023045</v>
      </c>
      <c r="M77" s="32"/>
      <c r="N77" s="33"/>
      <c r="O77" s="10">
        <v>730839.15</v>
      </c>
      <c r="P77" s="12">
        <v>6632.684166666666</v>
      </c>
      <c r="Q77" s="16">
        <v>6635</v>
      </c>
    </row>
    <row r="78" spans="1:17" x14ac:dyDescent="0.2">
      <c r="A78" s="17">
        <v>43285</v>
      </c>
      <c r="B78" s="14">
        <f t="shared" ca="1" si="9"/>
        <v>1.4562668460472341</v>
      </c>
      <c r="C78" s="14">
        <f t="shared" si="11"/>
        <v>0.71586216797531421</v>
      </c>
      <c r="D78" s="15">
        <f t="shared" ca="1" si="12"/>
        <v>2.0482651198512655E-2</v>
      </c>
      <c r="E78" s="15">
        <f t="shared" ca="1" si="10"/>
        <v>0.45626684604723411</v>
      </c>
      <c r="F78" s="12">
        <f>SUM($G$4:G78)</f>
        <v>76.999769367210618</v>
      </c>
      <c r="G78" s="10">
        <v>0</v>
      </c>
      <c r="H78" s="12">
        <f>SUM($I$4:I78)</f>
        <v>65.526803900855043</v>
      </c>
      <c r="I78" s="10">
        <v>0</v>
      </c>
      <c r="J78" s="10">
        <f ca="1">L78-SUM($K$4:K78)</f>
        <v>112.17740584518114</v>
      </c>
      <c r="K78" s="10">
        <f t="shared" ca="1" si="8"/>
        <v>6.0233333338689538E-3</v>
      </c>
      <c r="L78" s="10">
        <f t="shared" si="6"/>
        <v>112.44513554563704</v>
      </c>
      <c r="M78" s="32"/>
      <c r="N78" s="33"/>
      <c r="O78" s="10">
        <v>731566.74</v>
      </c>
      <c r="P78" s="12">
        <v>6505.9883333333337</v>
      </c>
      <c r="Q78" s="16">
        <v>6698.67</v>
      </c>
    </row>
    <row r="79" spans="1:17" x14ac:dyDescent="0.2">
      <c r="A79" s="17">
        <v>43286</v>
      </c>
      <c r="B79" s="14">
        <f t="shared" ca="1" si="9"/>
        <v>1.4237556125875814</v>
      </c>
      <c r="C79" s="14">
        <f t="shared" si="11"/>
        <v>0.70820412795287524</v>
      </c>
      <c r="D79" s="15">
        <f t="shared" ca="1" si="12"/>
        <v>-2.2325052271771745E-2</v>
      </c>
      <c r="E79" s="15">
        <f t="shared" ca="1" si="10"/>
        <v>0.42375561258758143</v>
      </c>
      <c r="F79" s="12">
        <f>SUM($G$4:G79)</f>
        <v>76.999769367210618</v>
      </c>
      <c r="G79" s="10">
        <v>0</v>
      </c>
      <c r="H79" s="12">
        <f>SUM($I$4:I79)</f>
        <v>65.526803900855043</v>
      </c>
      <c r="I79" s="10">
        <v>0</v>
      </c>
      <c r="J79" s="10">
        <f ca="1">L79-SUM($K$4:K79)</f>
        <v>109.67303939597572</v>
      </c>
      <c r="K79" s="10">
        <f t="shared" ca="1" si="8"/>
        <v>6.1467071695989672E-3</v>
      </c>
      <c r="L79" s="10">
        <f>O79/P79</f>
        <v>109.94691580360123</v>
      </c>
      <c r="M79" s="32"/>
      <c r="N79" s="33"/>
      <c r="O79" s="10">
        <v>726908.17</v>
      </c>
      <c r="P79" s="12">
        <v>6611.4466666666667</v>
      </c>
      <c r="Q79" s="16">
        <v>6627.01</v>
      </c>
    </row>
    <row r="80" spans="1:17" x14ac:dyDescent="0.2">
      <c r="A80" s="17">
        <v>43287</v>
      </c>
      <c r="B80" s="14">
        <f t="shared" ca="1" si="9"/>
        <v>1.426572251925214</v>
      </c>
      <c r="C80" s="14">
        <f t="shared" si="11"/>
        <v>0.69485011342309622</v>
      </c>
      <c r="D80" s="15">
        <f t="shared" ca="1" si="12"/>
        <v>1.9783165823757404E-3</v>
      </c>
      <c r="E80" s="15">
        <f t="shared" ca="1" si="10"/>
        <v>0.42657225192521397</v>
      </c>
      <c r="F80" s="12">
        <f>SUM($G$4:G80)</f>
        <v>76.999769367210618</v>
      </c>
      <c r="G80" s="10">
        <v>0</v>
      </c>
      <c r="H80" s="12">
        <f>SUM($I$4:I80)</f>
        <v>65.526803900855043</v>
      </c>
      <c r="I80" s="10">
        <v>0</v>
      </c>
      <c r="J80" s="10">
        <f ca="1">L80-SUM($K$4:K80)</f>
        <v>109.89000738845232</v>
      </c>
      <c r="K80" s="10">
        <f t="shared" ca="1" si="8"/>
        <v>6.0094816107383962E-3</v>
      </c>
      <c r="L80" s="10">
        <f>O80/P80</f>
        <v>110.16989327768856</v>
      </c>
      <c r="M80" s="32"/>
      <c r="N80" s="33"/>
      <c r="O80" s="10">
        <v>717287.99</v>
      </c>
      <c r="P80" s="12">
        <v>6510.7441666666664</v>
      </c>
      <c r="Q80" s="16">
        <v>6502.05</v>
      </c>
    </row>
    <row r="81" spans="1:17" x14ac:dyDescent="0.2">
      <c r="A81" s="17">
        <v>43288</v>
      </c>
      <c r="B81" s="14">
        <f t="shared" ca="1" si="9"/>
        <v>1.4165306354561895</v>
      </c>
      <c r="C81" s="14">
        <f t="shared" si="11"/>
        <v>0.70275287730335512</v>
      </c>
      <c r="D81" s="15">
        <f t="shared" ca="1" si="12"/>
        <v>-7.0389820462811578E-3</v>
      </c>
      <c r="E81" s="15">
        <f t="shared" ca="1" si="10"/>
        <v>0.41653063545618951</v>
      </c>
      <c r="F81" s="12">
        <f>SUM($G$4:G81)</f>
        <v>76.999769367210618</v>
      </c>
      <c r="G81" s="10">
        <v>0</v>
      </c>
      <c r="H81" s="12">
        <f>SUM($I$4:I81)</f>
        <v>65.526803900855043</v>
      </c>
      <c r="I81" s="10">
        <v>0</v>
      </c>
      <c r="J81" s="10">
        <f ca="1">L81-SUM($K$4:K81)</f>
        <v>109.1164935993793</v>
      </c>
      <c r="K81" s="10">
        <f t="shared" ca="1" si="8"/>
        <v>6.0213702678604012E-3</v>
      </c>
      <c r="L81" s="10">
        <f>O81/P81</f>
        <v>109.4024008588834</v>
      </c>
      <c r="M81" s="32"/>
      <c r="N81" s="33"/>
      <c r="O81" s="10">
        <v>719428</v>
      </c>
      <c r="P81" s="12">
        <v>6575.98</v>
      </c>
      <c r="Q81" s="16">
        <v>6576</v>
      </c>
    </row>
    <row r="82" spans="1:17" x14ac:dyDescent="0.2">
      <c r="A82" s="17">
        <v>43289</v>
      </c>
      <c r="B82" s="14">
        <f t="shared" ca="1" si="9"/>
        <v>1.3826304899096307</v>
      </c>
      <c r="C82" s="14">
        <f t="shared" si="11"/>
        <v>0.71974462114326299</v>
      </c>
      <c r="D82" s="15">
        <f t="shared" ca="1" si="12"/>
        <v>-2.3931812484691801E-2</v>
      </c>
      <c r="E82" s="15">
        <f t="shared" ca="1" si="10"/>
        <v>0.38263048990963067</v>
      </c>
      <c r="F82" s="12">
        <f>SUM($G$4:G82)</f>
        <v>76.999769367210618</v>
      </c>
      <c r="G82" s="10">
        <v>0</v>
      </c>
      <c r="H82" s="12">
        <f>SUM($I$4:I82)</f>
        <v>65.526803900855043</v>
      </c>
      <c r="I82" s="10">
        <v>0</v>
      </c>
      <c r="J82" s="10">
        <f ca="1">L82-SUM($K$4:K82)</f>
        <v>106.50513813557188</v>
      </c>
      <c r="K82" s="10">
        <f t="shared" ca="1" si="8"/>
        <v>5.97898595065092E-3</v>
      </c>
      <c r="L82" s="10">
        <f t="shared" si="6"/>
        <v>106.79702438102663</v>
      </c>
      <c r="M82" s="32"/>
      <c r="N82" s="33"/>
      <c r="O82" s="10">
        <v>718747</v>
      </c>
      <c r="P82" s="12">
        <v>6730.0283333333327</v>
      </c>
      <c r="Q82" s="16">
        <v>6735</v>
      </c>
    </row>
    <row r="83" spans="1:17" x14ac:dyDescent="0.2">
      <c r="A83" s="17">
        <v>43290</v>
      </c>
      <c r="B83" s="14">
        <f t="shared" ca="1" si="9"/>
        <v>1.390872229083354</v>
      </c>
      <c r="C83" s="14">
        <f t="shared" si="11"/>
        <v>0.71675236436642387</v>
      </c>
      <c r="D83" s="15">
        <f t="shared" ca="1" si="12"/>
        <v>5.9609123579084152E-3</v>
      </c>
      <c r="E83" s="15">
        <f t="shared" ca="1" si="10"/>
        <v>0.39087222908335395</v>
      </c>
      <c r="F83" s="12">
        <f>SUM($G$4:G83)</f>
        <v>76.999769367210618</v>
      </c>
      <c r="G83" s="10">
        <v>0</v>
      </c>
      <c r="H83" s="12">
        <f>SUM($I$4:I83)</f>
        <v>65.526803900855043</v>
      </c>
      <c r="I83" s="10">
        <v>0</v>
      </c>
      <c r="J83" s="10">
        <f ca="1">L83-SUM($K$4:K83)</f>
        <v>107.14000592966495</v>
      </c>
      <c r="K83" s="10">
        <f t="shared" ca="1" si="8"/>
        <v>5.8358979800313352E-3</v>
      </c>
      <c r="L83" s="10">
        <f t="shared" si="6"/>
        <v>107.43772807309973</v>
      </c>
      <c r="M83" s="32"/>
      <c r="N83" s="33"/>
      <c r="O83" s="10">
        <v>720291</v>
      </c>
      <c r="P83" s="12">
        <v>6704.2650000000003</v>
      </c>
      <c r="Q83" s="16">
        <v>6707</v>
      </c>
    </row>
    <row r="84" spans="1:17" x14ac:dyDescent="0.2">
      <c r="A84" s="17">
        <v>43291</v>
      </c>
      <c r="B84" s="14">
        <f t="shared" ca="1" si="9"/>
        <v>1.4193569355016786</v>
      </c>
      <c r="C84" s="14">
        <f t="shared" si="11"/>
        <v>0.70104301628801857</v>
      </c>
      <c r="D84" s="15">
        <f t="shared" ca="1" si="12"/>
        <v>2.04797434463821E-2</v>
      </c>
      <c r="E84" s="15">
        <f t="shared" ca="1" si="10"/>
        <v>0.41935693550167863</v>
      </c>
      <c r="F84" s="12">
        <f>SUM($G$4:G84)</f>
        <v>76.999769367210618</v>
      </c>
      <c r="G84" s="10">
        <v>0</v>
      </c>
      <c r="H84" s="12">
        <f>SUM($I$4:I84)</f>
        <v>65.526803900855043</v>
      </c>
      <c r="I84" s="10">
        <v>0</v>
      </c>
      <c r="J84" s="10">
        <f ca="1">L84-SUM($K$4:K84)</f>
        <v>109.33420576394836</v>
      </c>
      <c r="K84" s="10">
        <f t="shared" ca="1" si="8"/>
        <v>5.8706852564199968E-3</v>
      </c>
      <c r="L84" s="10">
        <f t="shared" si="6"/>
        <v>109.63779859263957</v>
      </c>
      <c r="M84" s="32"/>
      <c r="N84" s="33"/>
      <c r="O84" s="10">
        <v>720915.67</v>
      </c>
      <c r="P84" s="12">
        <v>6575.43</v>
      </c>
      <c r="Q84" s="16">
        <v>6560</v>
      </c>
    </row>
    <row r="85" spans="1:17" x14ac:dyDescent="0.2">
      <c r="A85" s="17">
        <v>43292</v>
      </c>
      <c r="B85" s="14">
        <f t="shared" ca="1" si="9"/>
        <v>1.4721788170275902</v>
      </c>
      <c r="C85" s="14">
        <f t="shared" si="11"/>
        <v>0.68105794700813704</v>
      </c>
      <c r="D85" s="15">
        <f t="shared" ca="1" si="12"/>
        <v>3.7215361551913968E-2</v>
      </c>
      <c r="E85" s="15">
        <f t="shared" ca="1" si="10"/>
        <v>0.47217881702759024</v>
      </c>
      <c r="F85" s="12">
        <f>SUM($G$4:G85)</f>
        <v>76.999769367210618</v>
      </c>
      <c r="G85" s="10">
        <v>0</v>
      </c>
      <c r="H85" s="12">
        <f>SUM($I$4:I85)</f>
        <v>65.526803900855043</v>
      </c>
      <c r="I85" s="10">
        <v>0</v>
      </c>
      <c r="J85" s="10">
        <f ca="1">L85-SUM($K$4:K85)</f>
        <v>113.40311776144505</v>
      </c>
      <c r="K85" s="10">
        <f t="shared" ca="1" si="8"/>
        <v>5.9909153843259377E-3</v>
      </c>
      <c r="L85" s="10">
        <f t="shared" si="6"/>
        <v>113.71270150552057</v>
      </c>
      <c r="M85" s="32"/>
      <c r="N85" s="33"/>
      <c r="O85" s="10">
        <v>723223.3</v>
      </c>
      <c r="P85" s="12">
        <v>6360.0924999999997</v>
      </c>
      <c r="Q85" s="16">
        <v>6372.99</v>
      </c>
    </row>
    <row r="86" spans="1:17" x14ac:dyDescent="0.2">
      <c r="A86" s="17">
        <v>43293</v>
      </c>
      <c r="B86" s="14">
        <f t="shared" ca="1" si="9"/>
        <v>1.5176815246522328</v>
      </c>
      <c r="C86" s="14">
        <f t="shared" si="11"/>
        <v>0.66016772005326185</v>
      </c>
      <c r="D86" s="15">
        <f t="shared" ca="1" si="12"/>
        <v>3.0908410784306117E-2</v>
      </c>
      <c r="E86" s="15">
        <f t="shared" ca="1" si="10"/>
        <v>0.51768152465223283</v>
      </c>
      <c r="F86" s="12">
        <f>SUM($G$4:G86)</f>
        <v>76.999769367210618</v>
      </c>
      <c r="G86" s="10">
        <v>0</v>
      </c>
      <c r="H86" s="12">
        <f>SUM($I$4:I86)</f>
        <v>65.526803900855043</v>
      </c>
      <c r="I86" s="10">
        <v>0</v>
      </c>
      <c r="J86" s="10">
        <f ca="1">L86-SUM($K$4:K86)</f>
        <v>116.90822790943683</v>
      </c>
      <c r="K86" s="10">
        <f t="shared" ca="1" si="8"/>
        <v>6.2138694663805508E-3</v>
      </c>
      <c r="L86" s="10">
        <f t="shared" si="6"/>
        <v>117.22402552297875</v>
      </c>
      <c r="M86" s="32"/>
      <c r="N86" s="33"/>
      <c r="O86" s="10">
        <v>725675.33</v>
      </c>
      <c r="P86" s="12">
        <v>6190.5</v>
      </c>
      <c r="Q86" s="16">
        <v>6177.51</v>
      </c>
    </row>
    <row r="87" spans="1:17" x14ac:dyDescent="0.2">
      <c r="A87" s="17">
        <v>43294</v>
      </c>
      <c r="B87" s="14">
        <f t="shared" ca="1" si="9"/>
        <v>1.4930103841338689</v>
      </c>
      <c r="C87" s="14">
        <f t="shared" si="11"/>
        <v>0.66665343661706056</v>
      </c>
      <c r="D87" s="15">
        <f t="shared" ca="1" si="12"/>
        <v>-1.6255808690836624E-2</v>
      </c>
      <c r="E87" s="15">
        <f t="shared" ca="1" si="10"/>
        <v>0.49301038413386888</v>
      </c>
      <c r="F87" s="12">
        <f>SUM($G$4:G87)</f>
        <v>76.999769367210618</v>
      </c>
      <c r="G87" s="10">
        <v>0</v>
      </c>
      <c r="H87" s="12">
        <f>SUM($I$4:I87)</f>
        <v>65.526803900855043</v>
      </c>
      <c r="I87" s="10">
        <v>0</v>
      </c>
      <c r="J87" s="10">
        <f ca="1">L87-SUM($K$4:K87)</f>
        <v>115.00779012215629</v>
      </c>
      <c r="K87" s="10">
        <f t="shared" ca="1" si="8"/>
        <v>6.4059302964074973E-3</v>
      </c>
      <c r="L87" s="10">
        <f t="shared" si="6"/>
        <v>115.32999366599461</v>
      </c>
      <c r="M87" s="32"/>
      <c r="N87" s="33"/>
      <c r="O87" s="10">
        <v>719522.11</v>
      </c>
      <c r="P87" s="12">
        <v>6238.8116666666674</v>
      </c>
      <c r="Q87" s="16">
        <v>6238.2</v>
      </c>
    </row>
    <row r="88" spans="1:17" x14ac:dyDescent="0.2">
      <c r="A88" s="17">
        <v>43295</v>
      </c>
      <c r="B88" s="14">
        <f t="shared" ca="1" si="9"/>
        <v>1.5010691169017969</v>
      </c>
      <c r="C88" s="14">
        <f t="shared" si="11"/>
        <v>0.66446695184369886</v>
      </c>
      <c r="D88" s="15">
        <f t="shared" ca="1" si="12"/>
        <v>5.3976401326927652E-3</v>
      </c>
      <c r="E88" s="15">
        <f t="shared" ca="1" si="10"/>
        <v>0.5010691169017969</v>
      </c>
      <c r="F88" s="12">
        <f>SUM($G$4:G88)</f>
        <v>76.999769367210618</v>
      </c>
      <c r="G88" s="10">
        <v>0</v>
      </c>
      <c r="H88" s="12">
        <f>SUM($I$4:I88)</f>
        <v>65.526803900855043</v>
      </c>
      <c r="I88" s="10">
        <v>0</v>
      </c>
      <c r="J88" s="10">
        <f ca="1">L88-SUM($K$4:K88)</f>
        <v>115.62856078569196</v>
      </c>
      <c r="K88" s="10">
        <f t="shared" ca="1" si="8"/>
        <v>6.3017967190222629E-3</v>
      </c>
      <c r="L88" s="10">
        <f t="shared" si="6"/>
        <v>115.9570661262493</v>
      </c>
      <c r="M88" s="32"/>
      <c r="N88" s="33"/>
      <c r="O88" s="10">
        <v>720095.12</v>
      </c>
      <c r="P88" s="12">
        <v>6210.0149999999994</v>
      </c>
      <c r="Q88" s="16">
        <v>6217.74</v>
      </c>
    </row>
    <row r="89" spans="1:17" x14ac:dyDescent="0.2">
      <c r="A89" s="17">
        <v>43296</v>
      </c>
      <c r="B89" s="14">
        <f t="shared" ca="1" si="9"/>
        <v>1.4753732186735529</v>
      </c>
      <c r="C89" s="14">
        <f t="shared" si="11"/>
        <v>0.67539510105796907</v>
      </c>
      <c r="D89" s="15">
        <f t="shared" ca="1" si="12"/>
        <v>-1.711839777323532E-2</v>
      </c>
      <c r="E89" s="15">
        <f t="shared" ca="1" si="10"/>
        <v>0.47537321867355287</v>
      </c>
      <c r="F89" s="12">
        <f>SUM($G$4:G89)</f>
        <v>76.999769367210618</v>
      </c>
      <c r="G89" s="10">
        <v>0</v>
      </c>
      <c r="H89" s="12">
        <f>SUM($I$4:I89)</f>
        <v>65.526803900855043</v>
      </c>
      <c r="I89" s="10">
        <v>0</v>
      </c>
      <c r="J89" s="10">
        <f ca="1">L89-SUM($K$4:K89)</f>
        <v>113.64918508821576</v>
      </c>
      <c r="K89" s="10">
        <f t="shared" ca="1" si="8"/>
        <v>6.3358115499009297E-3</v>
      </c>
      <c r="L89" s="10">
        <f t="shared" si="6"/>
        <v>113.984026240323</v>
      </c>
      <c r="M89" s="32"/>
      <c r="N89" s="33"/>
      <c r="O89" s="10">
        <v>719457.39</v>
      </c>
      <c r="P89" s="12">
        <v>6311.9141666666683</v>
      </c>
      <c r="Q89" s="16">
        <v>6320</v>
      </c>
    </row>
    <row r="90" spans="1:17" x14ac:dyDescent="0.2">
      <c r="A90" s="17">
        <v>43297</v>
      </c>
      <c r="B90" s="14">
        <f t="shared" ca="1" si="9"/>
        <v>1.4528301005030961</v>
      </c>
      <c r="C90" s="14">
        <f t="shared" si="11"/>
        <v>0.68129732755028416</v>
      </c>
      <c r="D90" s="15">
        <f t="shared" ca="1" si="12"/>
        <v>-1.5279603753905958E-2</v>
      </c>
      <c r="E90" s="15">
        <f t="shared" ca="1" si="10"/>
        <v>0.45283010050309613</v>
      </c>
      <c r="F90" s="12">
        <f>SUM($G$4:G90)</f>
        <v>76.999769367210618</v>
      </c>
      <c r="G90" s="10">
        <v>0</v>
      </c>
      <c r="H90" s="12">
        <f>SUM($I$4:I90)</f>
        <v>65.526803900855043</v>
      </c>
      <c r="I90" s="10">
        <v>0</v>
      </c>
      <c r="J90" s="10">
        <f ca="1">L90-SUM($K$4:K90)</f>
        <v>111.9126705731135</v>
      </c>
      <c r="K90" s="10">
        <f t="shared" ca="1" si="8"/>
        <v>6.2273526075734657E-3</v>
      </c>
      <c r="L90" s="10">
        <f>O90/P90</f>
        <v>112.25373907782831</v>
      </c>
      <c r="M90" s="32"/>
      <c r="N90" s="33"/>
      <c r="O90" s="10">
        <v>718083.24</v>
      </c>
      <c r="P90" s="12">
        <v>6396.9650000000001</v>
      </c>
      <c r="Q90" s="16">
        <v>6375.23</v>
      </c>
    </row>
    <row r="91" spans="1:17" x14ac:dyDescent="0.2">
      <c r="A91" s="17">
        <v>43298</v>
      </c>
      <c r="B91" s="14">
        <f t="shared" ca="1" si="9"/>
        <v>1.4002515649573302</v>
      </c>
      <c r="C91" s="14">
        <f t="shared" si="11"/>
        <v>0.71784133210056633</v>
      </c>
      <c r="D91" s="15">
        <f t="shared" ca="1" si="12"/>
        <v>-3.6190422766955825E-2</v>
      </c>
      <c r="E91" s="15">
        <f t="shared" ca="1" si="10"/>
        <v>0.40025156495733016</v>
      </c>
      <c r="F91" s="12">
        <f>SUM($G$4:G91)</f>
        <v>76.999769367210618</v>
      </c>
      <c r="G91" s="10">
        <v>0</v>
      </c>
      <c r="H91" s="12">
        <f>SUM($I$4:I91)</f>
        <v>65.526803900855043</v>
      </c>
      <c r="I91" s="10">
        <v>0</v>
      </c>
      <c r="J91" s="10">
        <f ca="1">L91-SUM($K$4:K91)</f>
        <v>107.86250371209347</v>
      </c>
      <c r="K91" s="10">
        <f t="shared" ca="1" si="8"/>
        <v>6.132201127293891E-3</v>
      </c>
      <c r="L91" s="10">
        <f>O91/P91</f>
        <v>108.20970441793558</v>
      </c>
      <c r="M91" s="32"/>
      <c r="N91" s="33"/>
      <c r="O91" s="10">
        <v>726176.57</v>
      </c>
      <c r="P91" s="12">
        <v>6710.8266666666668</v>
      </c>
      <c r="Q91" s="16">
        <v>6717.19</v>
      </c>
    </row>
    <row r="92" spans="1:17" x14ac:dyDescent="0.2">
      <c r="A92" s="17">
        <v>43299</v>
      </c>
      <c r="B92" s="14">
        <f t="shared" ca="1" si="9"/>
        <v>1.3017185785639029</v>
      </c>
      <c r="C92" s="14">
        <f t="shared" si="11"/>
        <v>0.78952832383168914</v>
      </c>
      <c r="D92" s="15">
        <f t="shared" ca="1" si="12"/>
        <v>-7.0368060182407169E-2</v>
      </c>
      <c r="E92" s="15">
        <f t="shared" ca="1" si="10"/>
        <v>0.30171857856390294</v>
      </c>
      <c r="F92" s="12">
        <f>SUM($G$4:G92)</f>
        <v>76.999769367210618</v>
      </c>
      <c r="G92" s="10">
        <v>0</v>
      </c>
      <c r="H92" s="12">
        <f>SUM($I$4:I92)</f>
        <v>65.526803900855043</v>
      </c>
      <c r="I92" s="10">
        <v>0</v>
      </c>
      <c r="J92" s="10">
        <f ca="1">L92-SUM($K$4:K92)</f>
        <v>100.27242855945576</v>
      </c>
      <c r="K92" s="10">
        <f t="shared" ca="1" si="8"/>
        <v>5.910274176005122E-3</v>
      </c>
      <c r="L92" s="10">
        <f>O92/P92</f>
        <v>100.62553953947388</v>
      </c>
      <c r="M92" s="32"/>
      <c r="N92" s="33"/>
      <c r="O92" s="10">
        <v>741775.42</v>
      </c>
      <c r="P92" s="12">
        <v>7371.6416666666692</v>
      </c>
      <c r="Q92" s="16">
        <v>7388</v>
      </c>
    </row>
    <row r="93" spans="1:17" x14ac:dyDescent="0.2">
      <c r="A93" s="13">
        <v>43299</v>
      </c>
      <c r="B93" s="14">
        <f t="shared" ca="1" si="9"/>
        <v>1.3017232707842803</v>
      </c>
      <c r="C93" s="14">
        <f t="shared" si="11"/>
        <v>0.78952832383168914</v>
      </c>
      <c r="D93" s="15">
        <f t="shared" ca="1" si="12"/>
        <v>3.6046350222122846E-6</v>
      </c>
      <c r="E93" s="15">
        <f t="shared" ca="1" si="10"/>
        <v>0.3017232707842803</v>
      </c>
      <c r="F93" s="12">
        <f>SUM($G$4:G93)</f>
        <v>56.781558765499199</v>
      </c>
      <c r="G93" s="34">
        <f>-149041.37/7371.64</f>
        <v>-20.218210601711423</v>
      </c>
      <c r="H93" s="12">
        <f>SUM($I$4:I93)</f>
        <v>49.994645491304901</v>
      </c>
      <c r="I93" s="34">
        <f>G93/1.3017</f>
        <v>-15.532158409550144</v>
      </c>
      <c r="J93" s="10">
        <f ca="1">L93-SUM($K$4:K93)</f>
        <v>80.054217957744342</v>
      </c>
      <c r="K93" s="10">
        <v>0</v>
      </c>
      <c r="L93" s="10">
        <f>L92+G93</f>
        <v>80.407328937762458</v>
      </c>
      <c r="M93" s="32">
        <v>77.680000000000007</v>
      </c>
      <c r="N93" s="33">
        <f>20151.31/P93</f>
        <v>2.7336258205714006</v>
      </c>
      <c r="O93" s="10">
        <f>741775.42-149041.38</f>
        <v>592734.04</v>
      </c>
      <c r="P93" s="12">
        <v>7371.6416666666692</v>
      </c>
      <c r="Q93" s="16">
        <v>7388</v>
      </c>
    </row>
    <row r="94" spans="1:17" x14ac:dyDescent="0.2">
      <c r="A94" s="17">
        <v>43300</v>
      </c>
      <c r="B94" s="14">
        <f t="shared" ca="1" si="9"/>
        <v>1.2885856168063103</v>
      </c>
      <c r="C94" s="14">
        <f t="shared" si="11"/>
        <v>0.78290261239725967</v>
      </c>
      <c r="D94" s="15">
        <f t="shared" ca="1" si="12"/>
        <v>-1.0092509116822194E-2</v>
      </c>
      <c r="E94" s="15">
        <f t="shared" ca="1" si="10"/>
        <v>0.28858561680631034</v>
      </c>
      <c r="F94" s="12">
        <f>SUM($G$4:G94)</f>
        <v>56.781558765499199</v>
      </c>
      <c r="G94" s="10">
        <v>0</v>
      </c>
      <c r="H94" s="12">
        <f>SUM($I$4:I94)</f>
        <v>49.994645491304901</v>
      </c>
      <c r="I94" s="10">
        <f t="shared" ref="I94:I114" si="13">G94/1.3017</f>
        <v>0</v>
      </c>
      <c r="J94" s="10">
        <f ca="1">L94-SUM($K$94:K94)</f>
        <v>79.246270033165729</v>
      </c>
      <c r="K94" s="10">
        <f t="shared" ca="1" si="8"/>
        <v>4.3865324908353067E-3</v>
      </c>
      <c r="L94" s="10">
        <f t="shared" ref="L94:L100" si="14">M94+N94</f>
        <v>79.25065656565657</v>
      </c>
      <c r="M94" s="32">
        <v>76.5</v>
      </c>
      <c r="N94" s="33">
        <f>20151.31/Q94</f>
        <v>2.7506565656565658</v>
      </c>
      <c r="O94" s="10">
        <f>560742.6271+20151.31</f>
        <v>580893.9371000001</v>
      </c>
      <c r="P94" s="12">
        <v>7326</v>
      </c>
      <c r="Q94" s="16">
        <v>7326</v>
      </c>
    </row>
    <row r="95" spans="1:17" x14ac:dyDescent="0.2">
      <c r="A95" s="35">
        <v>43301</v>
      </c>
      <c r="B95" s="36">
        <f t="shared" ca="1" si="9"/>
        <v>1.2478134085903398</v>
      </c>
      <c r="C95" s="14">
        <f t="shared" si="11"/>
        <v>0.7983116661348465</v>
      </c>
      <c r="D95" s="15">
        <f t="shared" ca="1" si="12"/>
        <v>-3.1641054877690013E-2</v>
      </c>
      <c r="E95" s="37">
        <f t="shared" ca="1" si="10"/>
        <v>0.24781340859033985</v>
      </c>
      <c r="F95" s="38">
        <f>SUM($G$4:G95)</f>
        <v>56.781558765499199</v>
      </c>
      <c r="G95" s="39">
        <v>0</v>
      </c>
      <c r="H95" s="38">
        <f>SUM($I$4:I95)</f>
        <v>49.994645491304901</v>
      </c>
      <c r="I95" s="39">
        <f t="shared" si="13"/>
        <v>0</v>
      </c>
      <c r="J95" s="39">
        <f ca="1">L95-SUM($K$94:K95)</f>
        <v>76.738834454194091</v>
      </c>
      <c r="K95" s="39">
        <f t="shared" ca="1" si="8"/>
        <v>4.3422613716803142E-3</v>
      </c>
      <c r="L95" s="39">
        <f t="shared" si="14"/>
        <v>76.747563248056608</v>
      </c>
      <c r="M95" s="40">
        <v>74.05</v>
      </c>
      <c r="N95" s="41">
        <f t="shared" ref="N95:N118" si="15">20151.31/Q95</f>
        <v>2.6975632480566092</v>
      </c>
      <c r="O95" s="39">
        <f>553199.333+20151.31</f>
        <v>573350.64300000004</v>
      </c>
      <c r="P95" s="42">
        <v>7470.19</v>
      </c>
      <c r="Q95" s="42">
        <v>7470.19</v>
      </c>
    </row>
    <row r="96" spans="1:17" x14ac:dyDescent="0.2">
      <c r="A96" s="17">
        <v>43302</v>
      </c>
      <c r="B96" s="14">
        <f t="shared" ca="1" si="9"/>
        <v>1.2117555265224702</v>
      </c>
      <c r="C96" s="14">
        <f t="shared" si="11"/>
        <v>0.78194081557613282</v>
      </c>
      <c r="D96" s="15">
        <f t="shared" ca="1" si="12"/>
        <v>-2.8896854144726963E-2</v>
      </c>
      <c r="E96" s="15">
        <f t="shared" ca="1" si="10"/>
        <v>0.21175552652247021</v>
      </c>
      <c r="F96" s="12">
        <f>SUM($G$4:G96)</f>
        <v>56.781558765499199</v>
      </c>
      <c r="G96" s="10">
        <v>0</v>
      </c>
      <c r="H96" s="12">
        <f>SUM($I$4:I96)</f>
        <v>49.994645491304901</v>
      </c>
      <c r="I96" s="10">
        <f t="shared" si="13"/>
        <v>0</v>
      </c>
      <c r="J96" s="10">
        <f ca="1">L96-SUM($K$94:K96)</f>
        <v>74.521323547734895</v>
      </c>
      <c r="K96" s="10">
        <f t="shared" ca="1" si="8"/>
        <v>4.2048676413257036E-3</v>
      </c>
      <c r="L96" s="10">
        <f t="shared" si="14"/>
        <v>74.534257209238731</v>
      </c>
      <c r="M96" s="32">
        <v>71.780217302173</v>
      </c>
      <c r="N96" s="33">
        <f t="shared" si="15"/>
        <v>2.7540399070657373</v>
      </c>
      <c r="O96" s="39">
        <f>525214.26+20151.31</f>
        <v>545365.57000000007</v>
      </c>
      <c r="P96" s="16">
        <v>7317</v>
      </c>
      <c r="Q96" s="16">
        <v>7317</v>
      </c>
    </row>
    <row r="97" spans="1:17" x14ac:dyDescent="0.2">
      <c r="A97" s="17">
        <v>43303</v>
      </c>
      <c r="B97" s="14">
        <f t="shared" ca="1" si="9"/>
        <v>1.2086928546263767</v>
      </c>
      <c r="C97" s="14">
        <f t="shared" si="11"/>
        <v>0.79561970369882595</v>
      </c>
      <c r="D97" s="15">
        <f t="shared" ca="1" si="12"/>
        <v>-2.5274668273087154E-3</v>
      </c>
      <c r="E97" s="15">
        <f t="shared" ca="1" si="10"/>
        <v>0.20869285462637666</v>
      </c>
      <c r="F97" s="12">
        <f>SUM($G$4:G97)</f>
        <v>56.781558765499199</v>
      </c>
      <c r="G97" s="10">
        <v>0</v>
      </c>
      <c r="H97" s="12">
        <f>SUM($I$4:I97)</f>
        <v>49.994645491304901</v>
      </c>
      <c r="I97" s="10">
        <f t="shared" si="13"/>
        <v>0</v>
      </c>
      <c r="J97" s="10">
        <f ca="1">L97-SUM($K$94:K97)</f>
        <v>74.332973374540856</v>
      </c>
      <c r="K97" s="10">
        <f t="shared" ca="1" si="8"/>
        <v>4.0833601943964324E-3</v>
      </c>
      <c r="L97" s="10">
        <f t="shared" si="14"/>
        <v>74.349990396239093</v>
      </c>
      <c r="M97" s="32">
        <f>40.4774+17.513+2.9271+10.7258</f>
        <v>71.643300000000011</v>
      </c>
      <c r="N97" s="33">
        <f t="shared" si="15"/>
        <v>2.7066903962390869</v>
      </c>
      <c r="O97" s="10">
        <f>533384.3685+20151.31</f>
        <v>553535.67850000004</v>
      </c>
      <c r="P97" s="16">
        <v>7445</v>
      </c>
      <c r="Q97" s="16">
        <v>7445</v>
      </c>
    </row>
    <row r="98" spans="1:17" x14ac:dyDescent="0.2">
      <c r="A98" s="17">
        <v>43304</v>
      </c>
      <c r="B98" s="14">
        <f t="shared" ca="1" si="9"/>
        <v>1.1820269698880397</v>
      </c>
      <c r="C98" s="14">
        <f t="shared" si="11"/>
        <v>0.82767959773638777</v>
      </c>
      <c r="D98" s="15">
        <f t="shared" ca="1" si="12"/>
        <v>-2.2061754263104139E-2</v>
      </c>
      <c r="E98" s="15">
        <f t="shared" ca="1" si="10"/>
        <v>0.18202696988803968</v>
      </c>
      <c r="F98" s="12">
        <f>SUM($G$4:G98)</f>
        <v>56.781558765499199</v>
      </c>
      <c r="G98" s="10">
        <v>0</v>
      </c>
      <c r="H98" s="12">
        <f>SUM($I$4:I98)</f>
        <v>49.994645491304901</v>
      </c>
      <c r="I98" s="10">
        <f t="shared" si="13"/>
        <v>0</v>
      </c>
      <c r="J98" s="10">
        <f ca="1">L98-SUM($K$94:K98)</f>
        <v>72.693057582305869</v>
      </c>
      <c r="K98" s="10">
        <f t="shared" ca="1" si="8"/>
        <v>4.0730396369611432E-3</v>
      </c>
      <c r="L98" s="10">
        <f t="shared" si="14"/>
        <v>72.71414764364107</v>
      </c>
      <c r="M98" s="32">
        <v>70.112300000000005</v>
      </c>
      <c r="N98" s="33">
        <f t="shared" si="15"/>
        <v>2.6018476436410589</v>
      </c>
      <c r="O98" s="10"/>
      <c r="P98" s="16"/>
      <c r="Q98" s="16">
        <v>7745</v>
      </c>
    </row>
    <row r="99" spans="1:17" x14ac:dyDescent="0.2">
      <c r="A99" s="17">
        <v>43305</v>
      </c>
      <c r="B99" s="14">
        <f t="shared" ca="1" si="9"/>
        <v>1.1541586847821643</v>
      </c>
      <c r="C99" s="14">
        <f t="shared" si="11"/>
        <v>0.85599917080290067</v>
      </c>
      <c r="D99" s="15">
        <f t="shared" ca="1" si="12"/>
        <v>-2.3576691408754413E-2</v>
      </c>
      <c r="E99" s="15">
        <f t="shared" ca="1" si="10"/>
        <v>0.15415868478216432</v>
      </c>
      <c r="F99" s="12">
        <f>SUM($G$4:G99)</f>
        <v>56.781558765499199</v>
      </c>
      <c r="G99" s="10">
        <v>0</v>
      </c>
      <c r="H99" s="12">
        <f>SUM($I$4:I99)</f>
        <v>49.994645491304901</v>
      </c>
      <c r="I99" s="10">
        <f t="shared" si="13"/>
        <v>0</v>
      </c>
      <c r="J99" s="10">
        <f ca="1">L99-SUM($K$94:K99)</f>
        <v>70.979195796129034</v>
      </c>
      <c r="K99" s="10">
        <f t="shared" ca="1" si="8"/>
        <v>3.9831812373866231E-3</v>
      </c>
      <c r="L99" s="10">
        <f t="shared" si="14"/>
        <v>71.004269038701622</v>
      </c>
      <c r="M99" s="32">
        <v>68.488500000000002</v>
      </c>
      <c r="N99" s="33">
        <f t="shared" si="15"/>
        <v>2.5157690387016229</v>
      </c>
      <c r="O99" s="10"/>
      <c r="P99" s="16"/>
      <c r="Q99" s="16">
        <v>8010</v>
      </c>
    </row>
    <row r="100" spans="1:17" x14ac:dyDescent="0.2">
      <c r="A100" s="17">
        <v>43306</v>
      </c>
      <c r="B100" s="14">
        <f t="shared" ca="1" si="9"/>
        <v>1.1417188263059872</v>
      </c>
      <c r="C100" s="14">
        <f t="shared" si="11"/>
        <v>0.88624020018539806</v>
      </c>
      <c r="D100" s="15">
        <f t="shared" ca="1" si="12"/>
        <v>-1.0778291269822243E-2</v>
      </c>
      <c r="E100" s="15">
        <f t="shared" ca="1" si="10"/>
        <v>0.1417188263059872</v>
      </c>
      <c r="F100" s="12">
        <f>SUM($G$4:G100)</f>
        <v>56.781558765499199</v>
      </c>
      <c r="G100" s="10">
        <v>0</v>
      </c>
      <c r="H100" s="12">
        <f>SUM($I$4:I100)</f>
        <v>49.994645491304901</v>
      </c>
      <c r="I100" s="10">
        <f t="shared" si="13"/>
        <v>0</v>
      </c>
      <c r="J100" s="10">
        <f ca="1">L100-SUM($K$94:K100)</f>
        <v>70.214161349740607</v>
      </c>
      <c r="K100" s="10">
        <f t="shared" ca="1" si="8"/>
        <v>3.8892710025276184E-3</v>
      </c>
      <c r="L100" s="10">
        <f t="shared" si="14"/>
        <v>70.243123863315716</v>
      </c>
      <c r="M100" s="32">
        <v>67.813199999999995</v>
      </c>
      <c r="N100" s="33">
        <f t="shared" si="15"/>
        <v>2.4299238633157203</v>
      </c>
      <c r="O100" s="10"/>
      <c r="P100" s="16"/>
      <c r="Q100" s="16">
        <v>8292.98</v>
      </c>
    </row>
    <row r="101" spans="1:17" x14ac:dyDescent="0.2">
      <c r="A101" s="17">
        <v>43307</v>
      </c>
      <c r="B101" s="14">
        <f t="shared" ca="1" si="9"/>
        <v>1.1439176892139726</v>
      </c>
      <c r="C101" s="14">
        <f t="shared" si="11"/>
        <v>0.88271574916753548</v>
      </c>
      <c r="D101" s="15">
        <f t="shared" ca="1" si="12"/>
        <v>1.925923316075831E-3</v>
      </c>
      <c r="E101" s="15">
        <f t="shared" ca="1" si="10"/>
        <v>0.14391768921397263</v>
      </c>
      <c r="F101" s="12">
        <f>SUM($G$4:G101)</f>
        <v>56.781558765499199</v>
      </c>
      <c r="G101" s="10">
        <v>0</v>
      </c>
      <c r="H101" s="12">
        <f>SUM($I$4:I101)</f>
        <v>49.994645491304901</v>
      </c>
      <c r="I101" s="10">
        <f t="shared" si="13"/>
        <v>0</v>
      </c>
      <c r="J101" s="10">
        <f ca="1">L101-SUM($K$94:K101)</f>
        <v>70.349388440202787</v>
      </c>
      <c r="K101" s="10">
        <f t="shared" ca="1" si="8"/>
        <v>3.8473513068351022E-3</v>
      </c>
      <c r="L101" s="10">
        <v>70.382198305084742</v>
      </c>
      <c r="M101" s="32"/>
      <c r="N101" s="33">
        <f t="shared" si="15"/>
        <v>2.4396259079903149</v>
      </c>
      <c r="O101" s="10"/>
      <c r="P101" s="16"/>
      <c r="Q101" s="16">
        <v>8260</v>
      </c>
    </row>
    <row r="102" spans="1:17" x14ac:dyDescent="0.2">
      <c r="A102" s="17">
        <v>43308</v>
      </c>
      <c r="B102" s="14">
        <f t="shared" ca="1" si="9"/>
        <v>1.1426094804647811</v>
      </c>
      <c r="C102" s="14">
        <f t="shared" si="11"/>
        <v>0.85332751296643716</v>
      </c>
      <c r="D102" s="15">
        <f t="shared" ca="1" si="12"/>
        <v>-1.1436213999719618E-3</v>
      </c>
      <c r="E102" s="15">
        <f t="shared" ca="1" si="10"/>
        <v>0.14260948046478106</v>
      </c>
      <c r="F102" s="12">
        <f>SUM($G$4:G102)</f>
        <v>56.781558765499199</v>
      </c>
      <c r="G102" s="10">
        <v>0</v>
      </c>
      <c r="H102" s="12">
        <f>SUM($I$4:I102)</f>
        <v>49.994645491304901</v>
      </c>
      <c r="I102" s="10">
        <f t="shared" si="13"/>
        <v>0</v>
      </c>
      <c r="J102" s="10">
        <f ca="1">L102-SUM($K$94:K102)</f>
        <v>70.268935374107627</v>
      </c>
      <c r="K102" s="10">
        <f t="shared" ca="1" si="8"/>
        <v>3.8547610104220707E-3</v>
      </c>
      <c r="L102" s="10">
        <v>70.305599999999998</v>
      </c>
      <c r="M102" s="32"/>
      <c r="N102" s="33">
        <f t="shared" si="15"/>
        <v>2.5236455854727615</v>
      </c>
      <c r="O102" s="10"/>
      <c r="P102" s="16"/>
      <c r="Q102" s="16">
        <v>7985</v>
      </c>
    </row>
    <row r="103" spans="1:17" x14ac:dyDescent="0.2">
      <c r="A103" s="17">
        <v>43309.291666666664</v>
      </c>
      <c r="B103" s="14">
        <f t="shared" ca="1" si="9"/>
        <v>1.1466445229505842</v>
      </c>
      <c r="C103" s="14">
        <f t="shared" si="11"/>
        <v>0.8776930324349842</v>
      </c>
      <c r="D103" s="15">
        <f t="shared" ca="1" si="12"/>
        <v>3.5314274516274522E-3</v>
      </c>
      <c r="E103" s="15">
        <f t="shared" ca="1" si="10"/>
        <v>0.14664452295058417</v>
      </c>
      <c r="F103" s="12">
        <f>SUM($G$4:G103)</f>
        <v>56.781558765499199</v>
      </c>
      <c r="G103" s="10">
        <v>0</v>
      </c>
      <c r="H103" s="12">
        <f>SUM($I$4:I103)</f>
        <v>49.994645491304901</v>
      </c>
      <c r="I103" s="10">
        <f t="shared" si="13"/>
        <v>0</v>
      </c>
      <c r="J103" s="10">
        <f ca="1">L103-SUM($K$94:K103)</f>
        <v>70.517085021484391</v>
      </c>
      <c r="K103" s="10">
        <f t="shared" ca="1" si="8"/>
        <v>3.8503526232387744E-3</v>
      </c>
      <c r="L103" s="10">
        <v>70.557599999999994</v>
      </c>
      <c r="M103" s="10"/>
      <c r="N103" s="33">
        <f t="shared" si="15"/>
        <v>2.4535869962254964</v>
      </c>
      <c r="O103" s="10"/>
      <c r="P103" s="16"/>
      <c r="Q103" s="16">
        <v>8213</v>
      </c>
    </row>
    <row r="104" spans="1:17" x14ac:dyDescent="0.2">
      <c r="A104" s="17">
        <v>43310</v>
      </c>
      <c r="B104" s="14">
        <f t="shared" ca="1" si="9"/>
        <v>1.1435588623096353</v>
      </c>
      <c r="C104" s="14">
        <f t="shared" si="11"/>
        <v>0.87125219972283796</v>
      </c>
      <c r="D104" s="15">
        <f t="shared" ca="1" si="12"/>
        <v>-2.6910350847084799E-3</v>
      </c>
      <c r="E104" s="15">
        <f t="shared" ca="1" si="10"/>
        <v>0.14355886230963533</v>
      </c>
      <c r="F104" s="12">
        <f>SUM($G$4:G104)</f>
        <v>56.781558765499199</v>
      </c>
      <c r="G104" s="10">
        <v>0</v>
      </c>
      <c r="H104" s="12">
        <f>SUM($I$4:I104)</f>
        <v>49.994645491304901</v>
      </c>
      <c r="I104" s="10">
        <f t="shared" si="13"/>
        <v>0</v>
      </c>
      <c r="J104" s="10">
        <f ca="1">L104-SUM($K$94:K104)</f>
        <v>70.327321071620204</v>
      </c>
      <c r="K104" s="10">
        <f t="shared" ca="1" si="8"/>
        <v>3.8639498641909256E-3</v>
      </c>
      <c r="L104" s="10">
        <v>70.371700000000004</v>
      </c>
      <c r="M104" s="10"/>
      <c r="N104" s="33">
        <f t="shared" si="15"/>
        <v>2.471725422036545</v>
      </c>
      <c r="O104" s="10"/>
      <c r="P104" s="16"/>
      <c r="Q104" s="16">
        <v>8152.73</v>
      </c>
    </row>
    <row r="105" spans="1:17" x14ac:dyDescent="0.2">
      <c r="A105" s="17">
        <v>43311</v>
      </c>
      <c r="B105" s="14">
        <f t="shared" ca="1" si="9"/>
        <v>1.1440945887129934</v>
      </c>
      <c r="C105" s="14">
        <f t="shared" si="11"/>
        <v>0.87096045468709615</v>
      </c>
      <c r="D105" s="15">
        <f t="shared" ca="1" si="12"/>
        <v>4.6847295842391672E-4</v>
      </c>
      <c r="E105" s="15">
        <f t="shared" ca="1" si="10"/>
        <v>0.14409458871299341</v>
      </c>
      <c r="F105" s="12">
        <f>SUM($G$4:G105)</f>
        <v>56.781558765499199</v>
      </c>
      <c r="G105" s="10">
        <v>0</v>
      </c>
      <c r="H105" s="12">
        <f>SUM($I$4:I105)</f>
        <v>49.994645491304901</v>
      </c>
      <c r="I105" s="10">
        <f t="shared" si="13"/>
        <v>0</v>
      </c>
      <c r="J105" s="10">
        <f ca="1">L105-SUM($K$94:K105)</f>
        <v>70.360267519780663</v>
      </c>
      <c r="K105" s="10">
        <f t="shared" ca="1" si="8"/>
        <v>3.8535518395408333E-3</v>
      </c>
      <c r="L105" s="10">
        <v>70.408500000000004</v>
      </c>
      <c r="M105" s="10"/>
      <c r="N105" s="33">
        <f t="shared" si="15"/>
        <v>2.4725533742331289</v>
      </c>
      <c r="O105" s="10"/>
      <c r="P105" s="16"/>
      <c r="Q105" s="16">
        <v>8150</v>
      </c>
    </row>
    <row r="106" spans="1:17" x14ac:dyDescent="0.2">
      <c r="A106" s="17">
        <v>43312</v>
      </c>
      <c r="B106" s="14">
        <f t="shared" ca="1" si="9"/>
        <v>1.1406887355360487</v>
      </c>
      <c r="C106" s="14">
        <f t="shared" si="11"/>
        <v>0.86882312841792542</v>
      </c>
      <c r="D106" s="15">
        <f t="shared" ca="1" si="12"/>
        <v>-2.9768982482261705E-3</v>
      </c>
      <c r="E106" s="15">
        <f t="shared" ca="1" si="10"/>
        <v>0.14068873553604866</v>
      </c>
      <c r="F106" s="12">
        <f>SUM($G$4:G106)</f>
        <v>56.781558765499199</v>
      </c>
      <c r="G106" s="10">
        <v>0</v>
      </c>
      <c r="H106" s="12">
        <f>SUM($I$4:I106)</f>
        <v>49.994645491304901</v>
      </c>
      <c r="I106" s="10">
        <f t="shared" si="13"/>
        <v>0</v>
      </c>
      <c r="J106" s="10">
        <f ca="1">L106-SUM($K$94:K106)</f>
        <v>70.150812162656294</v>
      </c>
      <c r="K106" s="10">
        <f t="shared" ca="1" si="8"/>
        <v>3.8553571243715432E-3</v>
      </c>
      <c r="L106" s="10">
        <v>70.2029</v>
      </c>
      <c r="M106" s="10"/>
      <c r="N106" s="33">
        <f t="shared" si="15"/>
        <v>2.4786359163591638</v>
      </c>
      <c r="O106" s="10"/>
      <c r="P106" s="16"/>
      <c r="Q106" s="16">
        <v>8130</v>
      </c>
    </row>
    <row r="107" spans="1:17" x14ac:dyDescent="0.2">
      <c r="A107" s="17">
        <v>43313</v>
      </c>
      <c r="B107" s="14">
        <f ca="1">J107/H107</f>
        <v>1.1364261395386202</v>
      </c>
      <c r="C107" s="14">
        <f t="shared" si="11"/>
        <v>0.8127140391996539</v>
      </c>
      <c r="D107" s="15">
        <f t="shared" ca="1" si="12"/>
        <v>-3.7368616561514207E-3</v>
      </c>
      <c r="E107" s="15">
        <f t="shared" ca="1" si="10"/>
        <v>0.13642613953862015</v>
      </c>
      <c r="F107" s="12">
        <f>SUM($G$4:G107)</f>
        <v>56.781558765499199</v>
      </c>
      <c r="G107" s="10">
        <v>0</v>
      </c>
      <c r="H107" s="12">
        <f>SUM($I$4:I107)</f>
        <v>49.994645491304901</v>
      </c>
      <c r="I107" s="10">
        <f t="shared" si="13"/>
        <v>0</v>
      </c>
      <c r="J107" s="10">
        <f ca="1">L107-SUM($K$94:K107)</f>
        <v>69.888668282537779</v>
      </c>
      <c r="K107" s="10">
        <f t="shared" ca="1" si="8"/>
        <v>3.843880118501715E-3</v>
      </c>
      <c r="L107" s="20">
        <v>69.944599999999994</v>
      </c>
      <c r="M107" s="20"/>
      <c r="N107" s="20">
        <f t="shared" si="15"/>
        <v>2.649758841598115</v>
      </c>
      <c r="O107" s="20"/>
      <c r="P107" s="20"/>
      <c r="Q107" s="20">
        <v>7604.96</v>
      </c>
    </row>
    <row r="108" spans="1:17" x14ac:dyDescent="0.2">
      <c r="A108" s="17">
        <v>43314</v>
      </c>
      <c r="B108" s="14">
        <f t="shared" ref="B108:B112" ca="1" si="16">J108/H108</f>
        <v>1.13631508805097</v>
      </c>
      <c r="C108" s="14">
        <f t="shared" si="11"/>
        <v>0.8152638694387746</v>
      </c>
      <c r="D108" s="15">
        <f t="shared" ca="1" si="12"/>
        <v>-9.7719934262689202E-5</v>
      </c>
      <c r="E108" s="15">
        <f t="shared" ca="1" si="10"/>
        <v>0.13631508805097003</v>
      </c>
      <c r="F108" s="12">
        <f>SUM($G$4:G108)</f>
        <v>56.781558765499199</v>
      </c>
      <c r="G108" s="10">
        <v>0</v>
      </c>
      <c r="H108" s="12">
        <f>SUM($I$4:I108)</f>
        <v>49.994645491304901</v>
      </c>
      <c r="I108" s="10">
        <f t="shared" si="13"/>
        <v>0</v>
      </c>
      <c r="J108" s="10">
        <f ca="1">L108-SUM($K$94:K108)</f>
        <v>69.88183876646751</v>
      </c>
      <c r="K108" s="10">
        <f t="shared" ca="1" si="8"/>
        <v>3.8295160702760426E-3</v>
      </c>
      <c r="L108" s="20">
        <v>69.941599999999994</v>
      </c>
      <c r="M108" s="20"/>
      <c r="N108" s="20">
        <f t="shared" si="15"/>
        <v>2.641471420219641</v>
      </c>
      <c r="O108" s="20"/>
      <c r="P108" s="20"/>
      <c r="Q108" s="20">
        <v>7628.82</v>
      </c>
    </row>
    <row r="109" spans="1:17" x14ac:dyDescent="0.2">
      <c r="A109" s="17">
        <v>43315</v>
      </c>
      <c r="B109" s="14">
        <f t="shared" ca="1" si="16"/>
        <v>1.1315275168858159</v>
      </c>
      <c r="C109" s="14">
        <f t="shared" si="11"/>
        <v>0.78892666648691756</v>
      </c>
      <c r="D109" s="15">
        <f t="shared" ca="1" si="12"/>
        <v>-4.2132426256575499E-3</v>
      </c>
      <c r="E109" s="15">
        <f t="shared" ca="1" si="10"/>
        <v>0.13152751688581588</v>
      </c>
      <c r="F109" s="12">
        <f>SUM($G$4:G109)</f>
        <v>56.781558765499199</v>
      </c>
      <c r="G109" s="10">
        <v>0</v>
      </c>
      <c r="H109" s="12">
        <f>SUM($I$4:I109)</f>
        <v>49.994645491304901</v>
      </c>
      <c r="I109" s="10">
        <f t="shared" si="13"/>
        <v>0</v>
      </c>
      <c r="J109" s="10">
        <f ca="1">L109-SUM($K$94:K109)</f>
        <v>69.587409624617294</v>
      </c>
      <c r="K109" s="10">
        <f t="shared" ca="1" si="8"/>
        <v>3.8291418502173977E-3</v>
      </c>
      <c r="L109" s="20">
        <v>69.650999999999996</v>
      </c>
      <c r="M109" s="20"/>
      <c r="N109" s="20">
        <f t="shared" si="15"/>
        <v>2.7296532143471541</v>
      </c>
      <c r="O109" s="20"/>
      <c r="P109" s="20"/>
      <c r="Q109" s="20">
        <v>7382.37</v>
      </c>
    </row>
    <row r="110" spans="1:17" x14ac:dyDescent="0.2">
      <c r="A110" s="17">
        <v>43316</v>
      </c>
      <c r="B110" s="14">
        <f t="shared" ca="1" si="16"/>
        <v>1.1282621927938412</v>
      </c>
      <c r="C110" s="21">
        <f t="shared" si="11"/>
        <v>0.79759993648721261</v>
      </c>
      <c r="D110" s="15">
        <f t="shared" ca="1" si="12"/>
        <v>-2.8857664027132739E-3</v>
      </c>
      <c r="E110" s="15">
        <f t="shared" ca="1" si="10"/>
        <v>0.12826219279384121</v>
      </c>
      <c r="F110" s="12">
        <f>SUM($G$4:G110)</f>
        <v>56.781558765499199</v>
      </c>
      <c r="G110" s="22">
        <v>0</v>
      </c>
      <c r="H110" s="12">
        <f>SUM($I$4:I110)</f>
        <v>49.994645491304901</v>
      </c>
      <c r="I110" s="22">
        <f t="shared" si="13"/>
        <v>0</v>
      </c>
      <c r="J110" s="10">
        <f ca="1">L110-SUM($K$94:K110)</f>
        <v>69.386596615870729</v>
      </c>
      <c r="K110" s="10">
        <f t="shared" ref="K110:K113" ca="1" si="17">J109*2%/365</f>
        <v>3.8130087465543723E-3</v>
      </c>
      <c r="L110" s="10">
        <v>69.453999999999994</v>
      </c>
      <c r="M110" s="32"/>
      <c r="N110" s="33">
        <f t="shared" si="15"/>
        <v>2.6999703893465963</v>
      </c>
      <c r="O110" s="10"/>
      <c r="P110" s="12"/>
      <c r="Q110" s="16">
        <v>7463.53</v>
      </c>
    </row>
    <row r="111" spans="1:17" x14ac:dyDescent="0.2">
      <c r="A111" s="17">
        <v>43317</v>
      </c>
      <c r="B111" s="14">
        <f t="shared" ca="1" si="16"/>
        <v>1.1209481779614721</v>
      </c>
      <c r="C111" s="21">
        <f t="shared" si="11"/>
        <v>0.74780878372060988</v>
      </c>
      <c r="D111" s="15">
        <f t="shared" ca="1" si="12"/>
        <v>-6.4825488960663846E-3</v>
      </c>
      <c r="E111" s="15">
        <f t="shared" ca="1" si="10"/>
        <v>0.12094817796147206</v>
      </c>
      <c r="F111" s="12">
        <f>SUM($G$4:G111)</f>
        <v>56.781558765499199</v>
      </c>
      <c r="G111" s="22">
        <v>0</v>
      </c>
      <c r="H111" s="12">
        <f>SUM($I$4:I111)</f>
        <v>49.994645491304901</v>
      </c>
      <c r="I111" s="22">
        <f t="shared" si="13"/>
        <v>0</v>
      </c>
      <c r="J111" s="10">
        <f ca="1">L111-SUM($K$94:K111)</f>
        <v>68.936794610576712</v>
      </c>
      <c r="K111" s="10">
        <f t="shared" ca="1" si="17"/>
        <v>3.802005294020314E-3</v>
      </c>
      <c r="L111" s="10">
        <v>69.007999999999996</v>
      </c>
      <c r="M111" s="32"/>
      <c r="N111" s="33">
        <f t="shared" si="15"/>
        <v>2.8797417975565947</v>
      </c>
      <c r="O111" s="10"/>
      <c r="P111" s="12"/>
      <c r="Q111" s="16">
        <v>6997.61</v>
      </c>
    </row>
    <row r="112" spans="1:17" x14ac:dyDescent="0.2">
      <c r="A112" s="17">
        <v>43318</v>
      </c>
      <c r="B112" s="14">
        <f t="shared" ca="1" si="16"/>
        <v>1.121236357339239</v>
      </c>
      <c r="C112" s="21">
        <f t="shared" si="11"/>
        <v>0.74394663515221837</v>
      </c>
      <c r="D112" s="15">
        <f t="shared" ca="1" si="12"/>
        <v>2.5708537061098049E-4</v>
      </c>
      <c r="E112" s="15">
        <f t="shared" ca="1" si="10"/>
        <v>0.12123635733923899</v>
      </c>
      <c r="F112" s="12">
        <f>SUM($G$4:G112)</f>
        <v>56.781558765499199</v>
      </c>
      <c r="G112" s="22">
        <v>0</v>
      </c>
      <c r="H112" s="12">
        <f>SUM($I$4:I112)</f>
        <v>49.994645491304901</v>
      </c>
      <c r="I112" s="22">
        <f t="shared" si="13"/>
        <v>0</v>
      </c>
      <c r="J112" s="10">
        <f ca="1">L112-SUM($K$94:K112)</f>
        <v>68.954517251967914</v>
      </c>
      <c r="K112" s="10">
        <f t="shared" ca="1" si="17"/>
        <v>3.7773586087987239E-3</v>
      </c>
      <c r="L112" s="10">
        <v>69.029499999999999</v>
      </c>
      <c r="M112" s="32"/>
      <c r="N112" s="33">
        <f t="shared" si="15"/>
        <v>2.8946917820517792</v>
      </c>
      <c r="O112" s="10"/>
      <c r="P112" s="12"/>
      <c r="Q112" s="16">
        <v>6961.47</v>
      </c>
    </row>
    <row r="113" spans="1:17" x14ac:dyDescent="0.2">
      <c r="A113" s="17">
        <v>43319</v>
      </c>
      <c r="B113" s="14">
        <f ca="1">J113/H113</f>
        <v>1.122918047553086</v>
      </c>
      <c r="C113" s="21">
        <f t="shared" si="11"/>
        <v>0.75271703594481587</v>
      </c>
      <c r="D113" s="15">
        <f t="shared" ca="1" si="12"/>
        <v>1.4998534455641099E-3</v>
      </c>
      <c r="E113" s="15">
        <f t="shared" ca="1" si="10"/>
        <v>0.122918047553086</v>
      </c>
      <c r="F113" s="12">
        <f>SUM($G$4:G113)</f>
        <v>56.781558765499199</v>
      </c>
      <c r="G113" s="22">
        <v>0</v>
      </c>
      <c r="H113" s="12">
        <f>SUM($I$4:I113)</f>
        <v>49.994645491304901</v>
      </c>
      <c r="I113" s="22">
        <f t="shared" si="13"/>
        <v>0</v>
      </c>
      <c r="J113" s="10">
        <f ca="1">L113-SUM($K$94:K113)</f>
        <v>69.057938922255488</v>
      </c>
      <c r="K113" s="10">
        <f t="shared" ca="1" si="17"/>
        <v>3.7783297124365984E-3</v>
      </c>
      <c r="L113" s="10">
        <v>69.136700000000005</v>
      </c>
      <c r="M113" s="10"/>
      <c r="N113" s="10">
        <f t="shared" si="15"/>
        <v>2.8609638260108143</v>
      </c>
      <c r="O113" s="10"/>
      <c r="P113" s="12"/>
      <c r="Q113" s="10">
        <v>7043.5388999999996</v>
      </c>
    </row>
    <row r="114" spans="1:17" x14ac:dyDescent="0.2">
      <c r="A114" s="17">
        <v>43320</v>
      </c>
      <c r="B114" s="14">
        <f t="shared" ref="B114:B156" ca="1" si="18">J114/H114</f>
        <v>1.1099668951602248</v>
      </c>
      <c r="C114" s="21">
        <f t="shared" si="11"/>
        <v>0.6923120384784559</v>
      </c>
      <c r="D114" s="15">
        <f t="shared" ref="D114:D115" ca="1" si="19">(B114-B112)/B112</f>
        <v>-1.0050924682604169E-2</v>
      </c>
      <c r="E114" s="15">
        <f t="shared" ca="1" si="10"/>
        <v>0.10996689516022484</v>
      </c>
      <c r="F114" s="12">
        <f>SUM($G$4:G114)</f>
        <v>56.781558765499199</v>
      </c>
      <c r="G114" s="34">
        <v>0</v>
      </c>
      <c r="H114" s="12">
        <f>SUM($I$4:I114)</f>
        <v>49.994645491304901</v>
      </c>
      <c r="I114" s="34">
        <f t="shared" si="13"/>
        <v>0</v>
      </c>
      <c r="J114" s="10">
        <f ca="1">L114-SUM($K$94:K114)</f>
        <v>68.261460592543045</v>
      </c>
      <c r="K114" s="10">
        <f t="shared" ref="K114:K157" ca="1" si="20">J112*2%/365</f>
        <v>3.7783297124365984E-3</v>
      </c>
      <c r="L114" s="10">
        <v>68.343999999999994</v>
      </c>
      <c r="M114" s="10"/>
      <c r="N114" s="10">
        <f t="shared" si="15"/>
        <v>3.1105861105536947</v>
      </c>
      <c r="O114" s="10"/>
      <c r="P114" s="12"/>
      <c r="Q114" s="10">
        <v>6478.3</v>
      </c>
    </row>
    <row r="115" spans="1:17" x14ac:dyDescent="0.2">
      <c r="A115" s="13">
        <v>43320</v>
      </c>
      <c r="B115" s="14">
        <f t="shared" ca="1" si="18"/>
        <v>1.1099126951330895</v>
      </c>
      <c r="C115" s="21">
        <f t="shared" si="11"/>
        <v>0.6923120384784559</v>
      </c>
      <c r="D115" s="15">
        <f t="shared" ca="1" si="19"/>
        <v>-1.1581746725271706E-2</v>
      </c>
      <c r="E115" s="15">
        <f t="shared" ca="1" si="10"/>
        <v>0.10991269513308954</v>
      </c>
      <c r="F115" s="12">
        <f>SUM($G$4:G115)</f>
        <v>62.512658765499197</v>
      </c>
      <c r="G115" s="34">
        <f>100*0.057311</f>
        <v>5.7310999999999996</v>
      </c>
      <c r="H115" s="12">
        <f>SUM($I$4:I115)</f>
        <v>55.157798644458055</v>
      </c>
      <c r="I115" s="34">
        <f>G115/1.11</f>
        <v>5.1631531531531527</v>
      </c>
      <c r="J115" s="10">
        <f ca="1">L115-SUM($K$94:K115)</f>
        <v>73.98877659588976</v>
      </c>
      <c r="K115" s="10">
        <f t="shared" ca="1" si="20"/>
        <v>3.7839966532742736E-3</v>
      </c>
      <c r="L115" s="10">
        <f>L114+G115</f>
        <v>74.075099999999992</v>
      </c>
      <c r="M115" s="10"/>
      <c r="N115" s="10">
        <f t="shared" si="15"/>
        <v>3.1105861105536947</v>
      </c>
      <c r="O115" s="10"/>
      <c r="P115" s="12"/>
      <c r="Q115" s="10">
        <v>6478.3</v>
      </c>
    </row>
    <row r="116" spans="1:17" x14ac:dyDescent="0.2">
      <c r="A116" s="13">
        <v>43321</v>
      </c>
      <c r="B116" s="14">
        <f t="shared" ca="1" si="18"/>
        <v>1.1036294065689274</v>
      </c>
      <c r="C116" s="21">
        <f t="shared" si="11"/>
        <v>0.6745401705503008</v>
      </c>
      <c r="D116" s="27">
        <f t="shared" ref="D116:D148" ca="1" si="21">(B116-B115)/B115</f>
        <v>-5.6610655880539604E-3</v>
      </c>
      <c r="E116" s="15">
        <f t="shared" ca="1" si="10"/>
        <v>0.10362940656892738</v>
      </c>
      <c r="F116" s="12">
        <f>SUM($G$4:G116)</f>
        <v>62.512658765499197</v>
      </c>
      <c r="G116" s="22">
        <v>0</v>
      </c>
      <c r="H116" s="12">
        <v>66.66</v>
      </c>
      <c r="I116" s="22">
        <v>0</v>
      </c>
      <c r="J116" s="10">
        <f ca="1">L116-SUM($K$94:K116)</f>
        <v>73.567936241884695</v>
      </c>
      <c r="K116" s="10">
        <f t="shared" ca="1" si="20"/>
        <v>3.7403540050708517E-3</v>
      </c>
      <c r="L116" s="20">
        <v>73.658000000000001</v>
      </c>
      <c r="M116" s="10"/>
      <c r="N116" s="10">
        <f t="shared" si="15"/>
        <v>3.1925396070975922</v>
      </c>
      <c r="O116" s="10"/>
      <c r="P116" s="12"/>
      <c r="Q116" s="20">
        <v>6312</v>
      </c>
    </row>
    <row r="117" spans="1:17" x14ac:dyDescent="0.2">
      <c r="A117" s="13">
        <v>43322</v>
      </c>
      <c r="B117" s="26">
        <f t="shared" ca="1" si="18"/>
        <v>1.0977825091860967</v>
      </c>
      <c r="C117" s="21">
        <f t="shared" si="11"/>
        <v>0.68544053452307174</v>
      </c>
      <c r="D117" s="27">
        <f t="shared" ca="1" si="21"/>
        <v>-5.2978811075795303E-3</v>
      </c>
      <c r="E117" s="15">
        <f t="shared" ca="1" si="10"/>
        <v>9.7782509186096656E-2</v>
      </c>
      <c r="F117" s="12">
        <f>SUM($G$4:G117)</f>
        <v>62.512658765499197</v>
      </c>
      <c r="G117" s="22">
        <v>0</v>
      </c>
      <c r="H117" s="12">
        <v>66.66</v>
      </c>
      <c r="I117" s="22">
        <v>0</v>
      </c>
      <c r="J117" s="10">
        <f ca="1">L117-SUM($K$94:K117)</f>
        <v>73.178182062345201</v>
      </c>
      <c r="K117" s="10">
        <f t="shared" ca="1" si="20"/>
        <v>4.0541795395008084E-3</v>
      </c>
      <c r="L117" s="20">
        <v>73.272300000000001</v>
      </c>
      <c r="M117" s="10"/>
      <c r="N117" s="10">
        <f t="shared" si="15"/>
        <v>3.1417695665731213</v>
      </c>
      <c r="O117" s="10"/>
      <c r="P117" s="12"/>
      <c r="Q117" s="20">
        <v>6414</v>
      </c>
    </row>
    <row r="118" spans="1:17" x14ac:dyDescent="0.2">
      <c r="A118" s="13">
        <v>43323</v>
      </c>
      <c r="B118" s="26">
        <f t="shared" ca="1" si="18"/>
        <v>1.1063899031285798</v>
      </c>
      <c r="C118" s="21">
        <f t="shared" si="11"/>
        <v>0.65145704684325623</v>
      </c>
      <c r="D118" s="27">
        <f t="shared" ca="1" si="21"/>
        <v>7.8407096765138757E-3</v>
      </c>
      <c r="E118" s="15">
        <f t="shared" ca="1" si="10"/>
        <v>0.10638990312857977</v>
      </c>
      <c r="F118" s="12">
        <f>SUM($G$4:G118)</f>
        <v>62.512658765499197</v>
      </c>
      <c r="G118" s="22">
        <v>0</v>
      </c>
      <c r="H118" s="12">
        <v>66.66</v>
      </c>
      <c r="I118" s="22">
        <v>0</v>
      </c>
      <c r="J118" s="10">
        <f ca="1">L118-SUM($K$94:K118)</f>
        <v>73.751950942551119</v>
      </c>
      <c r="K118" s="10">
        <f t="shared" ca="1" si="20"/>
        <v>4.0311197940758742E-3</v>
      </c>
      <c r="L118" s="20">
        <v>73.850099999999998</v>
      </c>
      <c r="M118" s="20"/>
      <c r="N118" s="20">
        <f t="shared" si="15"/>
        <v>3.3056610892388454</v>
      </c>
      <c r="O118" s="20"/>
      <c r="P118" s="25"/>
      <c r="Q118" s="20">
        <v>6096</v>
      </c>
    </row>
    <row r="119" spans="1:17" x14ac:dyDescent="0.2">
      <c r="A119" s="13">
        <v>43324</v>
      </c>
      <c r="B119" s="26">
        <f t="shared" ca="1" si="18"/>
        <v>1.102276345321789</v>
      </c>
      <c r="C119" s="21">
        <f t="shared" si="11"/>
        <v>0.6745401705503008</v>
      </c>
      <c r="D119" s="27">
        <f t="shared" ca="1" si="21"/>
        <v>-3.7180001328272526E-3</v>
      </c>
      <c r="E119" s="15">
        <f t="shared" ca="1" si="10"/>
        <v>0.10227634532178898</v>
      </c>
      <c r="F119" s="12">
        <f>SUM($G$4:G119)</f>
        <v>62.512658765499197</v>
      </c>
      <c r="G119" s="22">
        <v>0</v>
      </c>
      <c r="H119" s="12">
        <v>66.66</v>
      </c>
      <c r="I119" s="22">
        <v>0</v>
      </c>
      <c r="J119" s="10">
        <f ca="1">L119-SUM($K$94:K119)</f>
        <v>73.477741179150442</v>
      </c>
      <c r="K119" s="10">
        <f t="shared" ca="1" si="20"/>
        <v>4.009763400676449E-3</v>
      </c>
      <c r="L119" s="20">
        <v>73.579899999999995</v>
      </c>
      <c r="M119" s="20"/>
      <c r="N119" s="20"/>
      <c r="O119" s="20"/>
      <c r="P119" s="25"/>
      <c r="Q119" s="20">
        <v>6312</v>
      </c>
    </row>
    <row r="120" spans="1:17" x14ac:dyDescent="0.2">
      <c r="A120" s="13">
        <v>43325</v>
      </c>
      <c r="B120" s="26">
        <f t="shared" ca="1" si="18"/>
        <v>1.1016156612115073</v>
      </c>
      <c r="C120" s="21">
        <f t="shared" si="11"/>
        <v>0.69046325125562313</v>
      </c>
      <c r="D120" s="27">
        <f t="shared" ca="1" si="21"/>
        <v>-5.9938155534741634E-4</v>
      </c>
      <c r="E120" s="15">
        <f t="shared" ca="1" si="10"/>
        <v>0.10161566121150734</v>
      </c>
      <c r="F120" s="12">
        <f>SUM($G$4:G120)</f>
        <v>62.512658765499197</v>
      </c>
      <c r="G120" s="22">
        <v>0</v>
      </c>
      <c r="H120" s="12">
        <v>66.66</v>
      </c>
      <c r="I120" s="22">
        <v>0</v>
      </c>
      <c r="J120" s="10">
        <f ca="1">L120-SUM($K$94:K120)</f>
        <v>73.43369997635908</v>
      </c>
      <c r="K120" s="10">
        <f t="shared" ca="1" si="20"/>
        <v>4.0412027913726643E-3</v>
      </c>
      <c r="L120" s="20">
        <v>73.539900000000003</v>
      </c>
      <c r="M120" s="20"/>
      <c r="N120" s="20"/>
      <c r="O120" s="20"/>
      <c r="P120" s="25"/>
      <c r="Q120" s="20">
        <v>6461</v>
      </c>
    </row>
    <row r="121" spans="1:17" x14ac:dyDescent="0.2">
      <c r="A121" s="13">
        <v>43326</v>
      </c>
      <c r="B121" s="26">
        <f t="shared" ca="1" si="18"/>
        <v>1.0835894659279961</v>
      </c>
      <c r="C121" s="21">
        <f t="shared" si="11"/>
        <v>0.64269400913965602</v>
      </c>
      <c r="D121" s="27">
        <f t="shared" ca="1" si="21"/>
        <v>-1.6363415951881836E-2</v>
      </c>
      <c r="E121" s="15">
        <f t="shared" ca="1" si="10"/>
        <v>8.3589465927996098E-2</v>
      </c>
      <c r="F121" s="12">
        <f>SUM($G$4:G121)</f>
        <v>62.512658765499197</v>
      </c>
      <c r="G121" s="22">
        <v>0</v>
      </c>
      <c r="H121" s="12">
        <v>66.66</v>
      </c>
      <c r="I121" s="22">
        <v>0</v>
      </c>
      <c r="J121" s="10">
        <f ca="1">L121-SUM($K$94:K121)</f>
        <v>72.232073798760212</v>
      </c>
      <c r="K121" s="10">
        <f t="shared" ca="1" si="20"/>
        <v>4.0261775988575587E-3</v>
      </c>
      <c r="L121" s="20">
        <v>72.342299999999994</v>
      </c>
      <c r="M121" s="20"/>
      <c r="N121" s="20"/>
      <c r="O121" s="20"/>
      <c r="P121" s="25"/>
      <c r="Q121" s="20">
        <v>6014</v>
      </c>
    </row>
    <row r="122" spans="1:17" x14ac:dyDescent="0.2">
      <c r="A122" s="13">
        <v>43327</v>
      </c>
      <c r="B122" s="26">
        <f t="shared" ca="1" si="18"/>
        <v>1.0527595264683163</v>
      </c>
      <c r="C122" s="21">
        <f t="shared" si="11"/>
        <v>0.68749216469548013</v>
      </c>
      <c r="D122" s="27">
        <f t="shared" ca="1" si="21"/>
        <v>-2.8451678822179003E-2</v>
      </c>
      <c r="E122" s="15">
        <f t="shared" ca="1" si="10"/>
        <v>5.2759526468316276E-2</v>
      </c>
      <c r="F122" s="12">
        <f>SUM($G$4:G122)</f>
        <v>62.512658765499197</v>
      </c>
      <c r="G122" s="22">
        <v>0</v>
      </c>
      <c r="H122" s="12">
        <v>66.66</v>
      </c>
      <c r="I122" s="22">
        <v>0</v>
      </c>
      <c r="J122" s="10">
        <f ca="1">L122-SUM($K$94:K122)</f>
        <v>70.176950034377953</v>
      </c>
      <c r="K122" s="10">
        <f t="shared" ca="1" si="20"/>
        <v>4.0237643822662508E-3</v>
      </c>
      <c r="L122" s="20">
        <v>70.291200000000003</v>
      </c>
      <c r="M122" s="20"/>
      <c r="N122" s="20"/>
      <c r="O122" s="20"/>
      <c r="P122" s="25"/>
      <c r="Q122" s="20">
        <v>6433.1980999999996</v>
      </c>
    </row>
    <row r="123" spans="1:17" x14ac:dyDescent="0.2">
      <c r="A123" s="13">
        <v>43328</v>
      </c>
      <c r="B123" s="26">
        <f t="shared" ca="1" si="18"/>
        <v>1.0556164433322228</v>
      </c>
      <c r="C123" s="21">
        <f t="shared" si="11"/>
        <v>0.68180707986548139</v>
      </c>
      <c r="D123" s="27">
        <f t="shared" ca="1" si="21"/>
        <v>2.7137411650793794E-3</v>
      </c>
      <c r="E123" s="15">
        <f t="shared" ca="1" si="10"/>
        <v>5.561644333222282E-2</v>
      </c>
      <c r="F123" s="12">
        <f>SUM($G$4:G123)</f>
        <v>62.512658765499197</v>
      </c>
      <c r="G123" s="22">
        <v>0</v>
      </c>
      <c r="H123" s="12">
        <v>66.66</v>
      </c>
      <c r="I123" s="22">
        <v>0</v>
      </c>
      <c r="J123" s="10">
        <f ca="1">L123-SUM($K$94:K123)</f>
        <v>70.367392112525962</v>
      </c>
      <c r="K123" s="10">
        <f t="shared" ca="1" si="20"/>
        <v>3.9579218519868609E-3</v>
      </c>
      <c r="L123" s="20">
        <v>70.485600000000005</v>
      </c>
      <c r="M123" s="20"/>
      <c r="N123" s="20"/>
      <c r="O123" s="20"/>
      <c r="P123" s="25"/>
      <c r="Q123" s="20">
        <v>6380</v>
      </c>
    </row>
    <row r="124" spans="1:17" x14ac:dyDescent="0.2">
      <c r="A124" s="13">
        <v>43329</v>
      </c>
      <c r="B124" s="26">
        <f t="shared" ca="1" si="18"/>
        <v>1.057006402643194</v>
      </c>
      <c r="C124" s="21">
        <f t="shared" si="11"/>
        <v>0.68960832074795486</v>
      </c>
      <c r="D124" s="27">
        <f t="shared" ca="1" si="21"/>
        <v>1.3167276047572351E-3</v>
      </c>
      <c r="E124" s="15">
        <f t="shared" ca="1" si="10"/>
        <v>5.700640264319401E-2</v>
      </c>
      <c r="F124" s="12">
        <f>SUM($G$4:G124)</f>
        <v>62.512658765499197</v>
      </c>
      <c r="G124" s="22">
        <v>0</v>
      </c>
      <c r="H124" s="12">
        <v>66.66</v>
      </c>
      <c r="I124" s="22">
        <v>0</v>
      </c>
      <c r="J124" s="10">
        <f ca="1">L124-SUM($K$94:K124)</f>
        <v>70.460046800195315</v>
      </c>
      <c r="K124" s="10">
        <f t="shared" ca="1" si="20"/>
        <v>3.8453123306508466E-3</v>
      </c>
      <c r="L124" s="20">
        <v>70.582099999999997</v>
      </c>
      <c r="M124" s="20"/>
      <c r="N124" s="20"/>
      <c r="O124" s="20"/>
      <c r="P124" s="25"/>
      <c r="Q124" s="20">
        <v>6453</v>
      </c>
    </row>
    <row r="125" spans="1:17" x14ac:dyDescent="0.2">
      <c r="A125" s="13">
        <v>43330</v>
      </c>
      <c r="B125" s="26">
        <f t="shared" ca="1" si="18"/>
        <v>1.0597328390741421</v>
      </c>
      <c r="C125" s="21">
        <f t="shared" si="11"/>
        <v>0.69497300968357345</v>
      </c>
      <c r="D125" s="27">
        <f t="shared" ca="1" si="21"/>
        <v>2.5793944333073232E-3</v>
      </c>
      <c r="E125" s="15">
        <f t="shared" ca="1" si="10"/>
        <v>5.9732839074142063E-2</v>
      </c>
      <c r="F125" s="12">
        <f>SUM($G$4:G125)</f>
        <v>62.512658765499197</v>
      </c>
      <c r="G125" s="22">
        <v>0</v>
      </c>
      <c r="H125" s="12">
        <v>66.66</v>
      </c>
      <c r="I125" s="22">
        <v>0</v>
      </c>
      <c r="J125" s="10">
        <f ca="1">L125-SUM($K$94:K125)</f>
        <v>70.641791052682308</v>
      </c>
      <c r="K125" s="10">
        <f t="shared" ca="1" si="20"/>
        <v>3.8557475130151213E-3</v>
      </c>
      <c r="L125" s="20">
        <v>70.767700000000005</v>
      </c>
      <c r="M125" s="20"/>
      <c r="N125" s="20"/>
      <c r="O125" s="20"/>
      <c r="P125" s="25"/>
      <c r="Q125" s="20">
        <v>6503.2</v>
      </c>
    </row>
    <row r="126" spans="1:17" x14ac:dyDescent="0.2">
      <c r="A126" s="13">
        <v>43331</v>
      </c>
      <c r="B126" s="26">
        <f t="shared" ca="1" si="18"/>
        <v>1.0519266460876102</v>
      </c>
      <c r="C126" s="21">
        <f t="shared" si="11"/>
        <v>0.68052682143024823</v>
      </c>
      <c r="D126" s="27">
        <f t="shared" ca="1" si="21"/>
        <v>-7.3661895703372665E-3</v>
      </c>
      <c r="E126" s="15">
        <f t="shared" ca="1" si="10"/>
        <v>5.1926646087610218E-2</v>
      </c>
      <c r="F126" s="12">
        <f>SUM($G$4:G126)</f>
        <v>62.512658765499197</v>
      </c>
      <c r="G126" s="22">
        <v>0</v>
      </c>
      <c r="H126" s="12">
        <v>66.66</v>
      </c>
      <c r="I126" s="22">
        <v>0</v>
      </c>
      <c r="J126" s="10">
        <f ca="1">L126-SUM($K$94:K126)</f>
        <v>70.121430228200097</v>
      </c>
      <c r="K126" s="10">
        <f t="shared" ca="1" si="20"/>
        <v>3.8608244822024834E-3</v>
      </c>
      <c r="L126" s="20">
        <v>70.251199999999997</v>
      </c>
      <c r="M126" s="20"/>
      <c r="N126" s="20"/>
      <c r="O126" s="20"/>
      <c r="P126" s="25"/>
      <c r="Q126" s="20">
        <v>6368.02</v>
      </c>
    </row>
    <row r="127" spans="1:17" x14ac:dyDescent="0.2">
      <c r="A127" s="13">
        <v>43332</v>
      </c>
      <c r="B127" s="26">
        <f t="shared" ca="1" si="18"/>
        <v>1.049462337910722</v>
      </c>
      <c r="C127" s="21">
        <f t="shared" si="11"/>
        <v>0.68821905867299382</v>
      </c>
      <c r="D127" s="27">
        <f t="shared" ca="1" si="21"/>
        <v>-2.3426616162387916E-3</v>
      </c>
      <c r="E127" s="15">
        <f t="shared" ca="1" si="10"/>
        <v>4.9462337910721965E-2</v>
      </c>
      <c r="F127" s="12">
        <f>SUM($G$4:G127)</f>
        <v>62.512658765499197</v>
      </c>
      <c r="G127" s="22">
        <v>0</v>
      </c>
      <c r="H127" s="12">
        <v>66.66</v>
      </c>
      <c r="I127" s="22">
        <v>0</v>
      </c>
      <c r="J127" s="10">
        <f ca="1">L127-SUM($K$94:K127)</f>
        <v>69.957159445128724</v>
      </c>
      <c r="K127" s="10">
        <f t="shared" ca="1" si="20"/>
        <v>3.8707830713798526E-3</v>
      </c>
      <c r="L127" s="20">
        <v>70.090800000000002</v>
      </c>
      <c r="M127" s="20"/>
      <c r="N127" s="20"/>
      <c r="O127" s="20"/>
      <c r="P127" s="25"/>
      <c r="Q127" s="20">
        <v>6440</v>
      </c>
    </row>
    <row r="128" spans="1:17" x14ac:dyDescent="0.2">
      <c r="A128" s="13">
        <v>43333</v>
      </c>
      <c r="B128" s="26">
        <f t="shared" ca="1" si="18"/>
        <v>1.0441691745421426</v>
      </c>
      <c r="C128" s="21">
        <f t="shared" si="11"/>
        <v>0.69249371121133541</v>
      </c>
      <c r="D128" s="27">
        <f t="shared" ca="1" si="21"/>
        <v>-5.0436906379289371E-3</v>
      </c>
      <c r="E128" s="15">
        <f t="shared" ca="1" si="10"/>
        <v>4.4169174542142642E-2</v>
      </c>
      <c r="F128" s="12">
        <f>SUM($G$4:G128)</f>
        <v>62.512658765499197</v>
      </c>
      <c r="G128" s="22">
        <v>0</v>
      </c>
      <c r="H128" s="12">
        <v>66.66</v>
      </c>
      <c r="I128" s="22">
        <v>0</v>
      </c>
      <c r="J128" s="10">
        <f ca="1">L128-SUM($K$94:K128)</f>
        <v>69.604317174979229</v>
      </c>
      <c r="K128" s="10">
        <f t="shared" ca="1" si="20"/>
        <v>3.8422701494904162E-3</v>
      </c>
      <c r="L128" s="20">
        <v>69.741799999999998</v>
      </c>
      <c r="M128" s="20"/>
      <c r="N128" s="20"/>
      <c r="O128" s="20"/>
      <c r="P128" s="25"/>
      <c r="Q128" s="20">
        <v>6480</v>
      </c>
    </row>
    <row r="129" spans="1:17" x14ac:dyDescent="0.2">
      <c r="A129" s="13">
        <v>43334</v>
      </c>
      <c r="B129" s="26">
        <f t="shared" ca="1" si="18"/>
        <v>1.0400522638159095</v>
      </c>
      <c r="C129" s="21">
        <f t="shared" si="11"/>
        <v>0.71258885279407913</v>
      </c>
      <c r="D129" s="27">
        <f t="shared" ca="1" si="21"/>
        <v>-3.9427621755242157E-3</v>
      </c>
      <c r="E129" s="15">
        <f t="shared" ca="1" si="10"/>
        <v>4.0052263815909539E-2</v>
      </c>
      <c r="F129" s="12">
        <f>SUM($G$4:G129)</f>
        <v>62.512658765499197</v>
      </c>
      <c r="G129" s="22">
        <v>0</v>
      </c>
      <c r="H129" s="12">
        <v>66.66</v>
      </c>
      <c r="I129" s="22">
        <v>0</v>
      </c>
      <c r="J129" s="10">
        <f ca="1">L129-SUM($K$94:K129)</f>
        <v>69.329883905968529</v>
      </c>
      <c r="K129" s="10">
        <f t="shared" ca="1" si="20"/>
        <v>3.8332690106919849E-3</v>
      </c>
      <c r="L129" s="20">
        <v>69.471199999999996</v>
      </c>
      <c r="M129" s="20"/>
      <c r="N129" s="20"/>
      <c r="O129" s="20"/>
      <c r="P129" s="25"/>
      <c r="Q129" s="20">
        <v>6668.04</v>
      </c>
    </row>
    <row r="130" spans="1:17" x14ac:dyDescent="0.2">
      <c r="A130" s="13">
        <v>43335</v>
      </c>
      <c r="B130" s="26">
        <f t="shared" ca="1" si="18"/>
        <v>1.0414411936810812</v>
      </c>
      <c r="C130" s="21">
        <f t="shared" si="11"/>
        <v>0.68747099447878401</v>
      </c>
      <c r="D130" s="27">
        <f t="shared" ca="1" si="21"/>
        <v>1.3354423748627477E-3</v>
      </c>
      <c r="E130" s="15">
        <f t="shared" ca="1" si="10"/>
        <v>4.1441193681081234E-2</v>
      </c>
      <c r="F130" s="12">
        <f>SUM($G$4:G130)</f>
        <v>62.512658765499197</v>
      </c>
      <c r="G130" s="22">
        <v>0</v>
      </c>
      <c r="H130" s="12">
        <v>66.66</v>
      </c>
      <c r="I130" s="22">
        <v>0</v>
      </c>
      <c r="J130" s="10">
        <f ca="1">L130-SUM($K$94:K130)</f>
        <v>69.422469970780867</v>
      </c>
      <c r="K130" s="10">
        <f t="shared" ca="1" si="20"/>
        <v>3.8139351876700952E-3</v>
      </c>
      <c r="L130" s="20">
        <v>69.567599999999999</v>
      </c>
      <c r="M130" s="20"/>
      <c r="N130" s="20"/>
      <c r="O130" s="20"/>
      <c r="P130" s="25"/>
      <c r="Q130" s="20">
        <v>6433</v>
      </c>
    </row>
    <row r="131" spans="1:17" x14ac:dyDescent="0.2">
      <c r="A131" s="13">
        <v>43336</v>
      </c>
      <c r="B131" s="26">
        <f t="shared" ca="1" si="18"/>
        <v>1.0392554916446535</v>
      </c>
      <c r="C131" s="21">
        <f t="shared" si="11"/>
        <v>0.702706924788568</v>
      </c>
      <c r="D131" s="27">
        <f t="shared" ca="1" si="21"/>
        <v>-2.0987282332305024E-3</v>
      </c>
      <c r="E131" s="15">
        <f t="shared" ca="1" si="10"/>
        <v>3.9255491644653473E-2</v>
      </c>
      <c r="F131" s="12">
        <f>SUM($G$4:G131)</f>
        <v>62.512658765499197</v>
      </c>
      <c r="G131" s="22">
        <v>0</v>
      </c>
      <c r="H131" s="12">
        <v>66.66</v>
      </c>
      <c r="I131" s="22">
        <v>0</v>
      </c>
      <c r="J131" s="10">
        <f ca="1">L131-SUM($K$94:K131)</f>
        <v>69.276771073032592</v>
      </c>
      <c r="K131" s="10">
        <f t="shared" ca="1" si="20"/>
        <v>3.7988977482722478E-3</v>
      </c>
      <c r="L131" s="20">
        <v>69.425700000000006</v>
      </c>
      <c r="M131" s="20"/>
      <c r="N131" s="20"/>
      <c r="O131" s="20"/>
      <c r="P131" s="25"/>
      <c r="Q131" s="20">
        <v>6575.57</v>
      </c>
    </row>
    <row r="132" spans="1:17" x14ac:dyDescent="0.2">
      <c r="A132" s="13">
        <v>43337</v>
      </c>
      <c r="B132" s="26">
        <f t="shared" ca="1" si="18"/>
        <v>1.0390784143725666</v>
      </c>
      <c r="C132" s="21">
        <f t="shared" si="11"/>
        <v>0.71653863173950672</v>
      </c>
      <c r="D132" s="27">
        <f t="shared" ca="1" si="21"/>
        <v>-1.7038858443422109E-4</v>
      </c>
      <c r="E132" s="15">
        <f t="shared" ref="E132:E157" ca="1" si="22">B132-1</f>
        <v>3.907841437256665E-2</v>
      </c>
      <c r="F132" s="12">
        <f>SUM($G$4:G132)</f>
        <v>62.512658765499197</v>
      </c>
      <c r="G132" s="22">
        <v>0</v>
      </c>
      <c r="H132" s="12">
        <v>66.66</v>
      </c>
      <c r="I132" s="22">
        <v>0</v>
      </c>
      <c r="J132" s="10">
        <f ca="1">L132-SUM($K$94:K132)</f>
        <v>69.264967102075289</v>
      </c>
      <c r="K132" s="10">
        <f t="shared" ca="1" si="20"/>
        <v>3.8039709573030609E-3</v>
      </c>
      <c r="L132" s="20">
        <v>69.417699999999996</v>
      </c>
      <c r="M132" s="20"/>
      <c r="N132" s="20"/>
      <c r="O132" s="20"/>
      <c r="P132" s="25"/>
      <c r="Q132" s="20">
        <v>6705</v>
      </c>
    </row>
    <row r="133" spans="1:17" x14ac:dyDescent="0.2">
      <c r="A133" s="13">
        <v>43338</v>
      </c>
      <c r="B133" s="26">
        <f t="shared" ca="1" si="18"/>
        <v>1.0407436410833968</v>
      </c>
      <c r="C133" s="21">
        <f t="shared" ref="C133:C157" si="23">Q133/$Q$4</f>
        <v>0.70852365823011632</v>
      </c>
      <c r="D133" s="27">
        <f t="shared" ca="1" si="21"/>
        <v>1.6025996573469973E-3</v>
      </c>
      <c r="E133" s="15">
        <f t="shared" ca="1" si="22"/>
        <v>4.0743641083396787E-2</v>
      </c>
      <c r="F133" s="12">
        <f>SUM($G$4:G133)</f>
        <v>62.512658765499197</v>
      </c>
      <c r="G133" s="22">
        <v>0</v>
      </c>
      <c r="H133" s="12">
        <v>66.66</v>
      </c>
      <c r="I133" s="22">
        <v>0</v>
      </c>
      <c r="J133" s="10">
        <f ca="1">L133-SUM($K$94:K133)</f>
        <v>69.375971114619233</v>
      </c>
      <c r="K133" s="10">
        <f t="shared" ca="1" si="20"/>
        <v>3.7959874560565803E-3</v>
      </c>
      <c r="L133" s="20">
        <v>69.532499999999999</v>
      </c>
      <c r="M133" s="20"/>
      <c r="N133" s="20"/>
      <c r="O133" s="20"/>
      <c r="P133" s="25"/>
      <c r="Q133" s="20">
        <v>6630</v>
      </c>
    </row>
    <row r="134" spans="1:17" x14ac:dyDescent="0.2">
      <c r="A134" s="13">
        <v>43339</v>
      </c>
      <c r="B134" s="26">
        <f t="shared" ca="1" si="18"/>
        <v>1.03621475808515</v>
      </c>
      <c r="C134" s="21">
        <f t="shared" si="23"/>
        <v>0.71600430017221406</v>
      </c>
      <c r="D134" s="27">
        <f t="shared" ca="1" si="21"/>
        <v>-4.3515836364201458E-3</v>
      </c>
      <c r="E134" s="15">
        <f t="shared" ca="1" si="22"/>
        <v>3.6214758085149956E-2</v>
      </c>
      <c r="F134" s="12">
        <f>SUM($G$4:G134)</f>
        <v>62.512658765499197</v>
      </c>
      <c r="G134" s="22">
        <v>0</v>
      </c>
      <c r="H134" s="12">
        <v>66.66</v>
      </c>
      <c r="I134" s="22">
        <v>0</v>
      </c>
      <c r="J134" s="10">
        <f ca="1">L134-SUM($K$94:K134)</f>
        <v>69.074075773956096</v>
      </c>
      <c r="K134" s="10">
        <f t="shared" ca="1" si="20"/>
        <v>3.7953406631274131E-3</v>
      </c>
      <c r="L134" s="20">
        <v>69.234399999999994</v>
      </c>
      <c r="M134" s="20"/>
      <c r="N134" s="20"/>
      <c r="O134" s="20"/>
      <c r="P134" s="25"/>
      <c r="Q134" s="20">
        <v>6700</v>
      </c>
    </row>
    <row r="135" spans="1:17" x14ac:dyDescent="0.2">
      <c r="A135" s="13">
        <v>43340</v>
      </c>
      <c r="B135" s="26">
        <f t="shared" ca="1" si="18"/>
        <v>1.0325558708503049</v>
      </c>
      <c r="C135" s="21">
        <f t="shared" si="23"/>
        <v>0.73951488913309271</v>
      </c>
      <c r="D135" s="27">
        <f t="shared" ca="1" si="21"/>
        <v>-3.5310124723628208E-3</v>
      </c>
      <c r="E135" s="15">
        <f t="shared" ca="1" si="22"/>
        <v>3.2555870850304869E-2</v>
      </c>
      <c r="F135" s="12">
        <f>SUM($G$4:G135)</f>
        <v>62.512658765499197</v>
      </c>
      <c r="G135" s="22">
        <v>0</v>
      </c>
      <c r="H135" s="12">
        <v>66.66</v>
      </c>
      <c r="I135" s="22">
        <v>0</v>
      </c>
      <c r="J135" s="10">
        <f ca="1">L135-SUM($K$94:K135)</f>
        <v>68.830174350881322</v>
      </c>
      <c r="K135" s="10">
        <f t="shared" ca="1" si="20"/>
        <v>3.8014230747736568E-3</v>
      </c>
      <c r="L135" s="20">
        <v>68.994299999999996</v>
      </c>
      <c r="M135" s="20"/>
      <c r="N135" s="20"/>
      <c r="O135" s="20"/>
      <c r="P135" s="25"/>
      <c r="Q135" s="20">
        <v>6920</v>
      </c>
    </row>
    <row r="136" spans="1:17" x14ac:dyDescent="0.2">
      <c r="A136" s="13">
        <v>43341</v>
      </c>
      <c r="B136" s="26">
        <f t="shared" ca="1" si="18"/>
        <v>1.0352833703872939</v>
      </c>
      <c r="C136" s="21">
        <f t="shared" si="23"/>
        <v>0.75629824366175635</v>
      </c>
      <c r="D136" s="27">
        <f t="shared" ca="1" si="21"/>
        <v>2.6415031031133919E-3</v>
      </c>
      <c r="E136" s="15">
        <f t="shared" ca="1" si="22"/>
        <v>3.52833703872939E-2</v>
      </c>
      <c r="F136" s="12">
        <f>SUM($G$4:G136)</f>
        <v>62.512658765499197</v>
      </c>
      <c r="G136" s="22">
        <v>0</v>
      </c>
      <c r="H136" s="12">
        <v>66.66</v>
      </c>
      <c r="I136" s="22">
        <v>0</v>
      </c>
      <c r="J136" s="10">
        <f ca="1">L136-SUM($K$94:K136)</f>
        <v>69.011989470017014</v>
      </c>
      <c r="K136" s="10">
        <f t="shared" ca="1" si="20"/>
        <v>3.7848808643263618E-3</v>
      </c>
      <c r="L136" s="10">
        <v>69.179900000000004</v>
      </c>
      <c r="M136" s="32"/>
      <c r="N136" s="33"/>
      <c r="O136" s="10"/>
      <c r="P136" s="12"/>
      <c r="Q136" s="16">
        <v>7077.05</v>
      </c>
    </row>
    <row r="137" spans="1:17" x14ac:dyDescent="0.2">
      <c r="A137" s="13">
        <v>43342</v>
      </c>
      <c r="B137" s="26">
        <f t="shared" ca="1" si="18"/>
        <v>1.0298622555297663</v>
      </c>
      <c r="C137" s="21">
        <f t="shared" si="23"/>
        <v>0.73940802281963414</v>
      </c>
      <c r="D137" s="27">
        <f t="shared" ca="1" si="21"/>
        <v>-5.2363584817358743E-3</v>
      </c>
      <c r="E137" s="15">
        <f t="shared" ca="1" si="22"/>
        <v>2.9862255529766291E-2</v>
      </c>
      <c r="F137" s="12">
        <f>SUM($G$4:G137)</f>
        <v>62.512658765499197</v>
      </c>
      <c r="G137" s="22">
        <v>0</v>
      </c>
      <c r="H137" s="12">
        <v>66.66</v>
      </c>
      <c r="I137" s="22">
        <v>0</v>
      </c>
      <c r="J137" s="10">
        <f ca="1">L137-SUM($K$94:K137)</f>
        <v>68.650617953614216</v>
      </c>
      <c r="K137" s="10">
        <f t="shared" ca="1" si="20"/>
        <v>3.7715164027880177E-3</v>
      </c>
      <c r="L137" s="20">
        <v>68.822299999999998</v>
      </c>
      <c r="M137" s="20"/>
      <c r="N137" s="20"/>
      <c r="O137" s="20"/>
      <c r="P137" s="25"/>
      <c r="Q137" s="20">
        <v>6919</v>
      </c>
    </row>
    <row r="138" spans="1:17" x14ac:dyDescent="0.2">
      <c r="A138" s="13">
        <v>43343</v>
      </c>
      <c r="B138" s="26">
        <f t="shared" ca="1" si="18"/>
        <v>1.037037750896177</v>
      </c>
      <c r="C138" s="21">
        <f t="shared" si="23"/>
        <v>0.74485820480601972</v>
      </c>
      <c r="D138" s="27">
        <f t="shared" ca="1" si="21"/>
        <v>6.9674321278233474E-3</v>
      </c>
      <c r="E138" s="15">
        <f t="shared" ca="1" si="22"/>
        <v>3.7037750896177002E-2</v>
      </c>
      <c r="F138" s="12">
        <f>SUM($G$4:G138)</f>
        <v>62.512658765499197</v>
      </c>
      <c r="G138" s="22">
        <v>0</v>
      </c>
      <c r="H138" s="12">
        <v>66.66</v>
      </c>
      <c r="I138" s="22">
        <v>0</v>
      </c>
      <c r="J138" s="10">
        <f ca="1">L138-SUM($K$94:K138)</f>
        <v>69.128936474739149</v>
      </c>
      <c r="K138" s="10">
        <f t="shared" ca="1" si="20"/>
        <v>3.7814788750694254E-3</v>
      </c>
      <c r="L138" s="20">
        <v>69.304400000000001</v>
      </c>
      <c r="M138" s="20"/>
      <c r="N138" s="20"/>
      <c r="O138" s="20"/>
      <c r="P138" s="25"/>
      <c r="Q138" s="20">
        <v>6970</v>
      </c>
    </row>
    <row r="139" spans="1:17" x14ac:dyDescent="0.2">
      <c r="A139" s="13">
        <v>43344</v>
      </c>
      <c r="B139" s="26">
        <f t="shared" ca="1" si="18"/>
        <v>1.0446185838140274</v>
      </c>
      <c r="C139" s="21">
        <f t="shared" si="23"/>
        <v>0.75511737089803943</v>
      </c>
      <c r="D139" s="27">
        <f t="shared" ca="1" si="21"/>
        <v>7.3100838530702084E-3</v>
      </c>
      <c r="E139" s="15">
        <f t="shared" ca="1" si="22"/>
        <v>4.461858381402739E-2</v>
      </c>
      <c r="F139" s="12">
        <f>SUM($G$4:G139)</f>
        <v>62.512658765499197</v>
      </c>
      <c r="G139" s="22">
        <v>0</v>
      </c>
      <c r="H139" s="12">
        <v>66.66</v>
      </c>
      <c r="I139" s="22">
        <v>0</v>
      </c>
      <c r="J139" s="10">
        <f ca="1">L139-SUM($K$94:K139)</f>
        <v>69.634274797043062</v>
      </c>
      <c r="K139" s="10">
        <f t="shared" ca="1" si="20"/>
        <v>3.7616776960884501E-3</v>
      </c>
      <c r="L139" s="20">
        <v>69.813500000000005</v>
      </c>
      <c r="M139" s="20"/>
      <c r="N139" s="20"/>
      <c r="O139" s="20"/>
      <c r="P139" s="25"/>
      <c r="Q139" s="20">
        <v>7066</v>
      </c>
    </row>
    <row r="140" spans="1:17" x14ac:dyDescent="0.2">
      <c r="A140" s="13">
        <v>43345</v>
      </c>
      <c r="B140" s="26">
        <f t="shared" ca="1" si="18"/>
        <v>1.0436646701187058</v>
      </c>
      <c r="C140" s="21">
        <f t="shared" si="23"/>
        <v>0.77937602405312789</v>
      </c>
      <c r="D140" s="27">
        <f t="shared" ca="1" si="21"/>
        <v>-9.1316937119647397E-4</v>
      </c>
      <c r="E140" s="15">
        <f t="shared" ca="1" si="22"/>
        <v>4.3664670118705784E-2</v>
      </c>
      <c r="F140" s="12">
        <f>SUM($G$4:G140)</f>
        <v>62.512658765499197</v>
      </c>
      <c r="G140" s="22">
        <v>0</v>
      </c>
      <c r="H140" s="12">
        <v>66.66</v>
      </c>
      <c r="I140" s="22">
        <v>0</v>
      </c>
      <c r="J140" s="10">
        <f ca="1">L140-SUM($K$94:K140)</f>
        <v>69.570686910112926</v>
      </c>
      <c r="K140" s="10">
        <f t="shared" ca="1" si="20"/>
        <v>3.7878869301226936E-3</v>
      </c>
      <c r="L140" s="20">
        <v>69.753699999999995</v>
      </c>
      <c r="M140" s="20"/>
      <c r="N140" s="20"/>
      <c r="O140" s="20"/>
      <c r="P140" s="25"/>
      <c r="Q140" s="20">
        <v>7293</v>
      </c>
    </row>
    <row r="141" spans="1:17" x14ac:dyDescent="0.2">
      <c r="A141" s="13">
        <v>43346</v>
      </c>
      <c r="B141" s="26">
        <f t="shared" ca="1" si="18"/>
        <v>1.040209590960272</v>
      </c>
      <c r="C141" s="21">
        <f t="shared" si="23"/>
        <v>0.77478077257441069</v>
      </c>
      <c r="D141" s="27">
        <f t="shared" ca="1" si="21"/>
        <v>-3.3105261271714937E-3</v>
      </c>
      <c r="E141" s="15">
        <f t="shared" ca="1" si="22"/>
        <v>4.020959096027199E-2</v>
      </c>
      <c r="F141" s="12">
        <f>SUM($G$4:G141)</f>
        <v>62.512658765499197</v>
      </c>
      <c r="G141" s="22">
        <v>0</v>
      </c>
      <c r="H141" s="12">
        <v>66.66</v>
      </c>
      <c r="I141" s="22">
        <v>0</v>
      </c>
      <c r="J141" s="10">
        <f ca="1">L141-SUM($K$94:K141)</f>
        <v>69.340371333411724</v>
      </c>
      <c r="K141" s="10">
        <f t="shared" ca="1" si="20"/>
        <v>3.815576701207839E-3</v>
      </c>
      <c r="L141" s="20">
        <v>69.527199999999993</v>
      </c>
      <c r="M141" s="20"/>
      <c r="N141" s="20"/>
      <c r="O141" s="20"/>
      <c r="P141" s="25"/>
      <c r="Q141" s="20">
        <v>7250</v>
      </c>
    </row>
    <row r="142" spans="1:17" x14ac:dyDescent="0.2">
      <c r="A142" s="13">
        <v>43347</v>
      </c>
      <c r="B142" s="26">
        <f t="shared" ca="1" si="18"/>
        <v>1.0431827068853632</v>
      </c>
      <c r="C142" s="21">
        <f t="shared" si="23"/>
        <v>0.77691809884358154</v>
      </c>
      <c r="D142" s="27">
        <f t="shared" ca="1" si="21"/>
        <v>2.8581893023564195E-3</v>
      </c>
      <c r="E142" s="15">
        <f t="shared" ca="1" si="22"/>
        <v>4.3182706885363187E-2</v>
      </c>
      <c r="F142" s="12">
        <f>SUM($G$4:G142)</f>
        <v>62.512658765499197</v>
      </c>
      <c r="G142" s="22">
        <v>0</v>
      </c>
      <c r="H142" s="12">
        <v>66.66</v>
      </c>
      <c r="I142" s="22">
        <v>0</v>
      </c>
      <c r="J142" s="10">
        <f ca="1">L142-SUM($K$94:K142)</f>
        <v>69.538559240978302</v>
      </c>
      <c r="K142" s="10">
        <f t="shared" ca="1" si="20"/>
        <v>3.812092433430845E-3</v>
      </c>
      <c r="L142" s="20">
        <v>69.729200000000006</v>
      </c>
      <c r="M142" s="20"/>
      <c r="N142" s="20"/>
      <c r="O142" s="20"/>
      <c r="P142" s="25"/>
      <c r="Q142" s="20">
        <v>7270</v>
      </c>
    </row>
    <row r="143" spans="1:17" x14ac:dyDescent="0.2">
      <c r="A143" s="13">
        <v>43348</v>
      </c>
      <c r="B143" s="26">
        <f t="shared" ca="1" si="18"/>
        <v>1.0437647730059476</v>
      </c>
      <c r="C143" s="21">
        <f t="shared" si="23"/>
        <v>0.78899399226439648</v>
      </c>
      <c r="D143" s="27">
        <f t="shared" ca="1" si="21"/>
        <v>5.5797140495388562E-4</v>
      </c>
      <c r="E143" s="15">
        <f t="shared" ca="1" si="22"/>
        <v>4.376477300594761E-2</v>
      </c>
      <c r="F143" s="12">
        <f>SUM($G$4:G143)</f>
        <v>62.512658765499197</v>
      </c>
      <c r="G143" s="22">
        <v>0</v>
      </c>
      <c r="H143" s="12">
        <v>66.66</v>
      </c>
      <c r="I143" s="22">
        <v>0</v>
      </c>
      <c r="J143" s="10">
        <f ca="1">L143-SUM($K$94:K143)</f>
        <v>69.577359768576471</v>
      </c>
      <c r="K143" s="10">
        <f t="shared" ca="1" si="20"/>
        <v>3.7994724018307791E-3</v>
      </c>
      <c r="L143" s="20">
        <v>69.771799999999999</v>
      </c>
      <c r="M143" s="20"/>
      <c r="N143" s="20"/>
      <c r="O143" s="20"/>
      <c r="P143" s="25"/>
      <c r="Q143" s="20">
        <v>7383</v>
      </c>
    </row>
    <row r="144" spans="1:17" x14ac:dyDescent="0.2">
      <c r="A144" s="13">
        <v>43349</v>
      </c>
      <c r="B144" s="26">
        <f t="shared" ca="1" si="18"/>
        <v>1.0185095925076997</v>
      </c>
      <c r="C144" s="21">
        <f t="shared" si="23"/>
        <v>0.68394440613465224</v>
      </c>
      <c r="D144" s="27">
        <f t="shared" ca="1" si="21"/>
        <v>-2.4196237649902006E-2</v>
      </c>
      <c r="E144" s="15">
        <f t="shared" ca="1" si="22"/>
        <v>1.8509592507699679E-2</v>
      </c>
      <c r="F144" s="12">
        <f>SUM($G$4:G144)</f>
        <v>62.512658765499197</v>
      </c>
      <c r="G144" s="22">
        <v>0</v>
      </c>
      <c r="H144" s="12">
        <v>66.66</v>
      </c>
      <c r="I144" s="22">
        <v>0</v>
      </c>
      <c r="J144" s="10">
        <f ca="1">L144-SUM($K$94:K144)</f>
        <v>67.893849436563258</v>
      </c>
      <c r="K144" s="10">
        <f t="shared" ca="1" si="20"/>
        <v>3.8103320132042906E-3</v>
      </c>
      <c r="L144" s="20">
        <v>68.092100000000002</v>
      </c>
      <c r="M144" s="20"/>
      <c r="N144" s="20"/>
      <c r="O144" s="20"/>
      <c r="P144" s="25"/>
      <c r="Q144" s="20">
        <v>6400</v>
      </c>
    </row>
    <row r="145" spans="1:17" x14ac:dyDescent="0.2">
      <c r="A145" s="13">
        <v>43350</v>
      </c>
      <c r="B145" s="26">
        <f t="shared" ca="1" si="18"/>
        <v>1.0191079654739539</v>
      </c>
      <c r="C145" s="21">
        <f t="shared" si="23"/>
        <v>0.68893453932823001</v>
      </c>
      <c r="D145" s="27">
        <f t="shared" ca="1" si="21"/>
        <v>5.8749860644997107E-4</v>
      </c>
      <c r="E145" s="15">
        <f t="shared" ca="1" si="22"/>
        <v>1.9107965473953881E-2</v>
      </c>
      <c r="F145" s="12">
        <f>SUM($G$4:G145)</f>
        <v>62.512658765499197</v>
      </c>
      <c r="G145" s="22">
        <v>0</v>
      </c>
      <c r="H145" s="12">
        <v>66.66</v>
      </c>
      <c r="I145" s="22">
        <v>0</v>
      </c>
      <c r="J145" s="10">
        <f ca="1">L145-SUM($K$94:K145)</f>
        <v>67.933736978493755</v>
      </c>
      <c r="K145" s="10">
        <f t="shared" ca="1" si="20"/>
        <v>3.8124580695110396E-3</v>
      </c>
      <c r="L145" s="20">
        <v>68.135800000000003</v>
      </c>
      <c r="M145" s="20"/>
      <c r="N145" s="20"/>
      <c r="O145" s="20"/>
      <c r="P145" s="25"/>
      <c r="Q145" s="20">
        <v>6446.6950999999999</v>
      </c>
    </row>
    <row r="146" spans="1:17" x14ac:dyDescent="0.2">
      <c r="A146" s="13">
        <v>43351</v>
      </c>
      <c r="B146" s="26">
        <f t="shared" ca="1" si="18"/>
        <v>1.0171199635098369</v>
      </c>
      <c r="C146" s="21">
        <f t="shared" si="23"/>
        <v>0.68864652392682801</v>
      </c>
      <c r="D146" s="27">
        <f t="shared" ca="1" si="21"/>
        <v>-1.9507275298279265E-3</v>
      </c>
      <c r="E146" s="15">
        <f t="shared" ca="1" si="22"/>
        <v>1.7119963509836911E-2</v>
      </c>
      <c r="F146" s="12">
        <f>SUM($G$4:G146)</f>
        <v>62.512658765499197</v>
      </c>
      <c r="G146" s="22">
        <v>0</v>
      </c>
      <c r="H146" s="12">
        <v>66.66</v>
      </c>
      <c r="I146" s="22">
        <v>0</v>
      </c>
      <c r="J146" s="10">
        <f ca="1">L146-SUM($K$94:K146)</f>
        <v>67.80121676756572</v>
      </c>
      <c r="K146" s="10">
        <f t="shared" ca="1" si="20"/>
        <v>3.7202109280308634E-3</v>
      </c>
      <c r="L146" s="20">
        <v>68.007000000000005</v>
      </c>
      <c r="M146" s="20"/>
      <c r="N146" s="20"/>
      <c r="O146" s="20"/>
      <c r="P146" s="25"/>
      <c r="Q146" s="20">
        <v>6444</v>
      </c>
    </row>
    <row r="147" spans="1:17" x14ac:dyDescent="0.2">
      <c r="A147" s="13">
        <v>43352</v>
      </c>
      <c r="B147" s="26">
        <f t="shared" ca="1" si="18"/>
        <v>1.0292348390491892</v>
      </c>
      <c r="C147" s="21">
        <f t="shared" si="23"/>
        <v>0.66213299155776428</v>
      </c>
      <c r="D147" s="27">
        <f t="shared" ca="1" si="21"/>
        <v>1.1910960333082816E-2</v>
      </c>
      <c r="E147" s="15">
        <f t="shared" ca="1" si="22"/>
        <v>2.9234839049189221E-2</v>
      </c>
      <c r="F147" s="12">
        <f>SUM($G$4:G147)</f>
        <v>62.512658765499197</v>
      </c>
      <c r="G147" s="22">
        <v>0</v>
      </c>
      <c r="H147" s="12">
        <v>66.66</v>
      </c>
      <c r="I147" s="22">
        <v>0</v>
      </c>
      <c r="J147" s="10">
        <f ca="1">L147-SUM($K$94:K147)</f>
        <v>68.608794371018945</v>
      </c>
      <c r="K147" s="10">
        <f t="shared" ca="1" si="20"/>
        <v>3.7223965467667809E-3</v>
      </c>
      <c r="L147" s="20">
        <v>68.818299999999994</v>
      </c>
      <c r="M147" s="32"/>
      <c r="N147" s="33"/>
      <c r="O147" s="10"/>
      <c r="P147" s="10"/>
      <c r="Q147" s="20">
        <v>6195.9</v>
      </c>
    </row>
    <row r="148" spans="1:17" x14ac:dyDescent="0.2">
      <c r="A148" s="13">
        <v>43353</v>
      </c>
      <c r="B148" s="26">
        <f t="shared" ca="1" si="18"/>
        <v>1.0245841469524992</v>
      </c>
      <c r="C148" s="21">
        <f t="shared" si="23"/>
        <v>0.67112044851962749</v>
      </c>
      <c r="D148" s="27">
        <f t="shared" ca="1" si="21"/>
        <v>-4.518591792895708E-3</v>
      </c>
      <c r="E148" s="15">
        <f t="shared" ca="1" si="22"/>
        <v>2.458414695249922E-2</v>
      </c>
      <c r="F148" s="12">
        <f>SUM($G$4:G148)</f>
        <v>62.512658765499197</v>
      </c>
      <c r="G148" s="22">
        <v>0</v>
      </c>
      <c r="H148" s="12">
        <v>66.66</v>
      </c>
      <c r="I148" s="22">
        <v>0</v>
      </c>
      <c r="J148" s="10">
        <f ca="1">L148-SUM($K$94:K148)</f>
        <v>68.298779235853601</v>
      </c>
      <c r="K148" s="10">
        <f t="shared" ca="1" si="20"/>
        <v>3.7151351653460668E-3</v>
      </c>
      <c r="L148" s="20">
        <v>68.512</v>
      </c>
      <c r="M148" s="32"/>
      <c r="N148" s="33"/>
      <c r="O148" s="10"/>
      <c r="P148" s="10"/>
      <c r="Q148" s="20">
        <v>6280</v>
      </c>
    </row>
    <row r="149" spans="1:17" x14ac:dyDescent="0.2">
      <c r="A149" s="13">
        <v>43354</v>
      </c>
      <c r="B149" s="26">
        <f t="shared" ca="1" si="18"/>
        <v>1.0177215699049007</v>
      </c>
      <c r="C149" s="21">
        <f t="shared" si="23"/>
        <v>0.66438787077173955</v>
      </c>
      <c r="D149" s="27">
        <f ca="1">(B149-B148)/B148</f>
        <v>-6.6979145324573067E-3</v>
      </c>
      <c r="E149" s="15">
        <f t="shared" ca="1" si="22"/>
        <v>1.7721569904900702E-2</v>
      </c>
      <c r="F149" s="12">
        <f>SUM($G$4:G149)</f>
        <v>62.512658765499197</v>
      </c>
      <c r="G149" s="22">
        <v>0</v>
      </c>
      <c r="H149" s="12">
        <v>66.66</v>
      </c>
      <c r="I149" s="22">
        <v>0</v>
      </c>
      <c r="J149" s="10">
        <f ca="1">L149-SUM($K$94:K149)</f>
        <v>67.841319849860682</v>
      </c>
      <c r="K149" s="10">
        <f t="shared" ca="1" si="20"/>
        <v>3.7593859929325448E-3</v>
      </c>
      <c r="L149" s="20">
        <v>68.058300000000003</v>
      </c>
      <c r="M149" s="32"/>
      <c r="N149" s="33"/>
      <c r="O149" s="10"/>
      <c r="P149" s="10"/>
      <c r="Q149" s="20">
        <v>6217</v>
      </c>
    </row>
    <row r="150" spans="1:17" x14ac:dyDescent="0.2">
      <c r="A150" s="13">
        <v>43355</v>
      </c>
      <c r="B150" s="26">
        <f t="shared" ca="1" si="18"/>
        <v>1.0712537871436909</v>
      </c>
      <c r="C150" s="21">
        <f t="shared" si="23"/>
        <v>0.66834192436970552</v>
      </c>
      <c r="D150" s="27">
        <f ca="1">(B150-B149)/B149</f>
        <v>5.260006157066361E-2</v>
      </c>
      <c r="E150" s="15">
        <f t="shared" ca="1" si="22"/>
        <v>7.1253787143690905E-2</v>
      </c>
      <c r="F150" s="12">
        <f>SUM($G$4:G150)</f>
        <v>62.512658765499197</v>
      </c>
      <c r="G150" s="22">
        <v>0</v>
      </c>
      <c r="H150" s="12">
        <v>66.66</v>
      </c>
      <c r="I150" s="22">
        <v>0</v>
      </c>
      <c r="J150" s="10">
        <f ca="1">L150-SUM($K$94:K150)</f>
        <v>71.409777450998433</v>
      </c>
      <c r="K150" s="10">
        <f t="shared" ca="1" si="20"/>
        <v>3.7423988622385536E-3</v>
      </c>
      <c r="L150" s="20">
        <v>71.630499999999998</v>
      </c>
      <c r="M150" s="32"/>
      <c r="N150" s="33"/>
      <c r="O150" s="10"/>
      <c r="P150" s="10"/>
      <c r="Q150" s="20">
        <v>6254</v>
      </c>
    </row>
    <row r="151" spans="1:17" x14ac:dyDescent="0.2">
      <c r="A151" s="13">
        <v>43356</v>
      </c>
      <c r="B151" s="26">
        <f t="shared" ca="1" si="18"/>
        <v>1.05451035281134</v>
      </c>
      <c r="C151" s="21">
        <f t="shared" si="23"/>
        <v>0.68608173240382297</v>
      </c>
      <c r="D151" s="27">
        <f ca="1">(B151-B150)/B150</f>
        <v>-1.5629755090056052E-2</v>
      </c>
      <c r="E151" s="15">
        <f t="shared" ca="1" si="22"/>
        <v>5.4510352811339979E-2</v>
      </c>
      <c r="F151" s="12">
        <f>SUM($G$4:G151)</f>
        <v>62.512658765499197</v>
      </c>
      <c r="G151" s="22">
        <v>0</v>
      </c>
      <c r="H151" s="12">
        <v>66.66</v>
      </c>
      <c r="I151" s="22">
        <v>0</v>
      </c>
      <c r="J151" s="10">
        <f ca="1">L151-SUM($K$94:K151)</f>
        <v>70.29366011840392</v>
      </c>
      <c r="K151" s="10">
        <f t="shared" ca="1" si="20"/>
        <v>3.717332594512914E-3</v>
      </c>
      <c r="L151" s="20">
        <v>70.518100000000004</v>
      </c>
      <c r="M151" s="32"/>
      <c r="N151" s="33"/>
      <c r="O151" s="10"/>
      <c r="P151" s="10"/>
      <c r="Q151" s="20">
        <v>6420</v>
      </c>
    </row>
    <row r="152" spans="1:17" x14ac:dyDescent="0.2">
      <c r="A152" s="13">
        <v>43357</v>
      </c>
      <c r="B152" s="26">
        <f t="shared" ca="1" si="18"/>
        <v>1.0452527340816991</v>
      </c>
      <c r="C152" s="21">
        <f t="shared" si="23"/>
        <v>0.6883259249864524</v>
      </c>
      <c r="D152" s="27">
        <f ca="1">(B152-B151)/B151</f>
        <v>-8.7790686027500626E-3</v>
      </c>
      <c r="E152" s="15">
        <f t="shared" ca="1" si="22"/>
        <v>4.5252734081699053E-2</v>
      </c>
      <c r="F152" s="12">
        <f>SUM($G$4:G152)</f>
        <v>62.512658765499197</v>
      </c>
      <c r="G152" s="22">
        <v>0</v>
      </c>
      <c r="H152" s="12">
        <v>66.66</v>
      </c>
      <c r="I152" s="22">
        <v>0</v>
      </c>
      <c r="J152" s="10">
        <f ca="1">L152-SUM($K$94:K152)</f>
        <v>69.676547253886056</v>
      </c>
      <c r="K152" s="10">
        <f t="shared" ca="1" si="20"/>
        <v>3.9128645178629282E-3</v>
      </c>
      <c r="L152" s="20">
        <v>69.904899999999998</v>
      </c>
      <c r="M152" s="32"/>
      <c r="N152" s="33"/>
      <c r="O152" s="10"/>
      <c r="P152" s="10"/>
      <c r="Q152" s="20">
        <v>6441</v>
      </c>
    </row>
    <row r="153" spans="1:17" x14ac:dyDescent="0.2">
      <c r="A153" s="13">
        <v>43358</v>
      </c>
      <c r="B153" s="26">
        <f t="shared" ca="1" si="18"/>
        <v>1.0337743106282977</v>
      </c>
      <c r="C153" s="21">
        <f t="shared" si="23"/>
        <v>0.69640715561018707</v>
      </c>
      <c r="D153" s="27">
        <f t="shared" ref="D153:D157" ca="1" si="24">(B153-B152)/B152</f>
        <v>-1.0981481395966533E-2</v>
      </c>
      <c r="E153" s="15">
        <f t="shared" ca="1" si="22"/>
        <v>3.3774310628297721E-2</v>
      </c>
      <c r="F153" s="12">
        <f>SUM($G$4:G153)</f>
        <v>62.512658765499197</v>
      </c>
      <c r="G153" s="22">
        <v>0</v>
      </c>
      <c r="H153" s="12">
        <v>66.66</v>
      </c>
      <c r="I153" s="22">
        <v>0</v>
      </c>
      <c r="J153" s="10">
        <f ca="1">L153-SUM($K$94:K153)</f>
        <v>68.911395546482325</v>
      </c>
      <c r="K153" s="10">
        <f t="shared" ca="1" si="20"/>
        <v>3.8517074037481601E-3</v>
      </c>
      <c r="L153" s="20">
        <v>69.143600000000006</v>
      </c>
      <c r="M153" s="32"/>
      <c r="N153" s="33"/>
      <c r="O153" s="10"/>
      <c r="P153" s="10"/>
      <c r="Q153" s="20">
        <v>6516.62</v>
      </c>
    </row>
    <row r="154" spans="1:17" x14ac:dyDescent="0.2">
      <c r="A154" s="13">
        <v>43359</v>
      </c>
      <c r="B154" s="26">
        <f t="shared" ca="1" si="18"/>
        <v>1.0316048252847601</v>
      </c>
      <c r="C154" s="21">
        <f t="shared" si="23"/>
        <v>0.69299812021085971</v>
      </c>
      <c r="D154" s="27">
        <f t="shared" ca="1" si="24"/>
        <v>-2.0986063604338549E-3</v>
      </c>
      <c r="E154" s="15">
        <f t="shared" ca="1" si="22"/>
        <v>3.1604825284760052E-2</v>
      </c>
      <c r="F154" s="12">
        <f>SUM($G$4:G154)</f>
        <v>62.512658765499197</v>
      </c>
      <c r="G154" s="22">
        <v>0</v>
      </c>
      <c r="H154" s="12">
        <v>66.66</v>
      </c>
      <c r="I154" s="22">
        <v>0</v>
      </c>
      <c r="J154" s="10">
        <f ca="1">L154-SUM($K$94:K154)</f>
        <v>68.766777653482094</v>
      </c>
      <c r="K154" s="10">
        <f t="shared" ca="1" si="20"/>
        <v>3.8178930002129344E-3</v>
      </c>
      <c r="L154" s="20">
        <v>69.002799999999993</v>
      </c>
      <c r="M154" s="32"/>
      <c r="N154" s="33"/>
      <c r="O154" s="10"/>
      <c r="P154" s="10"/>
      <c r="Q154" s="20">
        <v>6484.72</v>
      </c>
    </row>
    <row r="155" spans="1:17" x14ac:dyDescent="0.2">
      <c r="A155" s="13">
        <v>43360</v>
      </c>
      <c r="B155" s="26">
        <f t="shared" ca="1" si="18"/>
        <v>1.0279148167807206</v>
      </c>
      <c r="C155" s="21">
        <f t="shared" si="23"/>
        <v>0.69217311227095979</v>
      </c>
      <c r="D155" s="27">
        <f t="shared" ca="1" si="24"/>
        <v>-3.5769593293835831E-3</v>
      </c>
      <c r="E155" s="15">
        <f t="shared" ca="1" si="22"/>
        <v>2.7914816780720608E-2</v>
      </c>
      <c r="F155" s="12">
        <f>SUM($G$4:G155)</f>
        <v>62.512658765499197</v>
      </c>
      <c r="G155" s="22">
        <v>0</v>
      </c>
      <c r="H155" s="12">
        <v>66.66</v>
      </c>
      <c r="I155" s="22">
        <v>0</v>
      </c>
      <c r="J155" s="10">
        <f ca="1">L155-SUM($K$94:K155)</f>
        <v>68.520801686602837</v>
      </c>
      <c r="K155" s="10">
        <f t="shared" ca="1" si="20"/>
        <v>3.7759668792593055E-3</v>
      </c>
      <c r="L155" s="20">
        <v>68.760599999999997</v>
      </c>
      <c r="M155" s="32"/>
      <c r="N155" s="33"/>
      <c r="O155" s="10"/>
      <c r="P155" s="10"/>
      <c r="Q155" s="20">
        <v>6477</v>
      </c>
    </row>
    <row r="156" spans="1:17" x14ac:dyDescent="0.2">
      <c r="A156" s="13">
        <v>43361</v>
      </c>
      <c r="B156" s="26">
        <f t="shared" ca="1" si="18"/>
        <v>1.0423902436842436</v>
      </c>
      <c r="C156" s="21">
        <f t="shared" si="23"/>
        <v>0.66908998856391522</v>
      </c>
      <c r="D156" s="27">
        <f t="shared" ca="1" si="24"/>
        <v>1.4082321479573492E-2</v>
      </c>
      <c r="E156" s="15">
        <f t="shared" ca="1" si="22"/>
        <v>4.23902436842436E-2</v>
      </c>
      <c r="F156" s="12">
        <f>SUM($G$4:G156)</f>
        <v>62.512658765499197</v>
      </c>
      <c r="G156" s="22">
        <v>0</v>
      </c>
      <c r="H156" s="12">
        <v>66.66</v>
      </c>
      <c r="I156" s="22">
        <v>0</v>
      </c>
      <c r="J156" s="10">
        <f ca="1">L156-SUM($K$94:K156)</f>
        <v>69.485733643991679</v>
      </c>
      <c r="K156" s="10">
        <f t="shared" ca="1" si="20"/>
        <v>3.7680426111497039E-3</v>
      </c>
      <c r="L156" s="20">
        <v>69.729299999999995</v>
      </c>
      <c r="M156" s="32"/>
      <c r="N156" s="33"/>
      <c r="O156" s="10"/>
      <c r="P156" s="10"/>
      <c r="Q156" s="20">
        <v>6261</v>
      </c>
    </row>
    <row r="157" spans="1:17" x14ac:dyDescent="0.2">
      <c r="A157" s="13">
        <v>43362</v>
      </c>
      <c r="B157" s="26">
        <v>1.0310999999999999</v>
      </c>
      <c r="C157" s="21">
        <f t="shared" si="23"/>
        <v>0.67806675889443258</v>
      </c>
      <c r="D157" s="27">
        <f t="shared" ca="1" si="24"/>
        <v>-1.0831110280099367E-2</v>
      </c>
      <c r="E157" s="15">
        <f t="shared" si="22"/>
        <v>3.1099999999999905E-2</v>
      </c>
      <c r="F157" s="12">
        <f>SUM($G$4:G157)</f>
        <v>62.512658765499197</v>
      </c>
      <c r="G157" s="22">
        <v>0</v>
      </c>
      <c r="H157" s="12">
        <v>66.66</v>
      </c>
      <c r="I157" s="22">
        <v>0</v>
      </c>
      <c r="J157" s="10">
        <f ca="1">L157-SUM($K$94:K157)</f>
        <v>68.490179079515713</v>
      </c>
      <c r="K157" s="10">
        <f t="shared" ca="1" si="20"/>
        <v>3.7545644759782379E-3</v>
      </c>
      <c r="L157" s="20">
        <v>68.737499999999997</v>
      </c>
      <c r="M157" s="32"/>
      <c r="N157" s="33"/>
      <c r="O157" s="10"/>
      <c r="P157" s="10"/>
      <c r="Q157" s="20">
        <v>6345</v>
      </c>
    </row>
  </sheetData>
  <phoneticPr fontId="2" type="noConversion"/>
  <conditionalFormatting sqref="G61 G132 I132 I136 G136">
    <cfRule type="cellIs" dxfId="960" priority="957" operator="greaterThan">
      <formula>0</formula>
    </cfRule>
  </conditionalFormatting>
  <conditionalFormatting sqref="G73">
    <cfRule type="cellIs" dxfId="959" priority="955" operator="greaterThan">
      <formula>0</formula>
    </cfRule>
  </conditionalFormatting>
  <conditionalFormatting sqref="I73">
    <cfRule type="cellIs" dxfId="958" priority="954" operator="greaterThan">
      <formula>0</formula>
    </cfRule>
  </conditionalFormatting>
  <conditionalFormatting sqref="G81:G84">
    <cfRule type="cellIs" dxfId="957" priority="953" operator="greaterThan">
      <formula>0</formula>
    </cfRule>
  </conditionalFormatting>
  <conditionalFormatting sqref="I61:I62">
    <cfRule type="cellIs" dxfId="956" priority="956" operator="greaterThan">
      <formula>0</formula>
    </cfRule>
  </conditionalFormatting>
  <conditionalFormatting sqref="I81:I84">
    <cfRule type="cellIs" dxfId="955" priority="952" operator="greaterThan">
      <formula>0</formula>
    </cfRule>
  </conditionalFormatting>
  <conditionalFormatting sqref="G2:G60 G62:G72 G74:G80 G82:G92 G110:G112 G118:G119 G122 G147:G148">
    <cfRule type="cellIs" dxfId="954" priority="959" operator="greaterThan">
      <formula>0</formula>
    </cfRule>
  </conditionalFormatting>
  <conditionalFormatting sqref="I2:I60 I62:I72 I74:I80 I82:I92 I110:I112 I118:I119 I122">
    <cfRule type="cellIs" dxfId="953" priority="958" operator="greaterThan">
      <formula>0</formula>
    </cfRule>
  </conditionalFormatting>
  <conditionalFormatting sqref="D3:D107 D110:D112 D116:D119 D122 D132 D136 D147:D148">
    <cfRule type="cellIs" dxfId="952" priority="960" operator="lessThan">
      <formula>0</formula>
    </cfRule>
    <cfRule type="cellIs" dxfId="951" priority="961" operator="greaterThan">
      <formula>0</formula>
    </cfRule>
  </conditionalFormatting>
  <conditionalFormatting sqref="D93">
    <cfRule type="cellIs" dxfId="950" priority="950" operator="lessThan">
      <formula>0</formula>
    </cfRule>
    <cfRule type="cellIs" dxfId="949" priority="951" operator="greaterThan">
      <formula>0</formula>
    </cfRule>
  </conditionalFormatting>
  <conditionalFormatting sqref="G94:G107">
    <cfRule type="cellIs" dxfId="948" priority="947" operator="greaterThan">
      <formula>0</formula>
    </cfRule>
  </conditionalFormatting>
  <conditionalFormatting sqref="I94:I107">
    <cfRule type="cellIs" dxfId="947" priority="946" operator="greaterThan">
      <formula>0</formula>
    </cfRule>
  </conditionalFormatting>
  <conditionalFormatting sqref="D94:D107">
    <cfRule type="cellIs" dxfId="946" priority="948" operator="lessThan">
      <formula>0</formula>
    </cfRule>
    <cfRule type="cellIs" dxfId="945" priority="949" operator="greaterThan">
      <formula>0</formula>
    </cfRule>
  </conditionalFormatting>
  <conditionalFormatting sqref="G93">
    <cfRule type="cellIs" dxfId="944" priority="945" operator="greaterThan">
      <formula>0</formula>
    </cfRule>
  </conditionalFormatting>
  <conditionalFormatting sqref="I93">
    <cfRule type="cellIs" dxfId="943" priority="944" operator="greaterThan">
      <formula>0</formula>
    </cfRule>
  </conditionalFormatting>
  <conditionalFormatting sqref="D108">
    <cfRule type="cellIs" dxfId="942" priority="942" operator="lessThan">
      <formula>0</formula>
    </cfRule>
    <cfRule type="cellIs" dxfId="941" priority="943" operator="greaterThan">
      <formula>0</formula>
    </cfRule>
  </conditionalFormatting>
  <conditionalFormatting sqref="G108">
    <cfRule type="cellIs" dxfId="940" priority="939" operator="greaterThan">
      <formula>0</formula>
    </cfRule>
  </conditionalFormatting>
  <conditionalFormatting sqref="I108">
    <cfRule type="cellIs" dxfId="939" priority="938" operator="greaterThan">
      <formula>0</formula>
    </cfRule>
  </conditionalFormatting>
  <conditionalFormatting sqref="D108">
    <cfRule type="cellIs" dxfId="938" priority="940" operator="lessThan">
      <formula>0</formula>
    </cfRule>
    <cfRule type="cellIs" dxfId="937" priority="941" operator="greaterThan">
      <formula>0</formula>
    </cfRule>
  </conditionalFormatting>
  <conditionalFormatting sqref="D109:D112 D115:D119 D122">
    <cfRule type="cellIs" dxfId="936" priority="936" operator="lessThan">
      <formula>0</formula>
    </cfRule>
    <cfRule type="cellIs" dxfId="935" priority="937" operator="greaterThan">
      <formula>0</formula>
    </cfRule>
  </conditionalFormatting>
  <conditionalFormatting sqref="G109">
    <cfRule type="cellIs" dxfId="934" priority="933" operator="greaterThan">
      <formula>0</formula>
    </cfRule>
  </conditionalFormatting>
  <conditionalFormatting sqref="I109">
    <cfRule type="cellIs" dxfId="933" priority="932" operator="greaterThan">
      <formula>0</formula>
    </cfRule>
  </conditionalFormatting>
  <conditionalFormatting sqref="D109:D112 D115:D119 D122">
    <cfRule type="cellIs" dxfId="932" priority="934" operator="lessThan">
      <formula>0</formula>
    </cfRule>
    <cfRule type="cellIs" dxfId="931" priority="935" operator="greaterThan">
      <formula>0</formula>
    </cfRule>
  </conditionalFormatting>
  <conditionalFormatting sqref="G113">
    <cfRule type="cellIs" dxfId="930" priority="929" operator="greaterThan">
      <formula>0</formula>
    </cfRule>
  </conditionalFormatting>
  <conditionalFormatting sqref="I113">
    <cfRule type="cellIs" dxfId="929" priority="928" operator="greaterThan">
      <formula>0</formula>
    </cfRule>
  </conditionalFormatting>
  <conditionalFormatting sqref="D113">
    <cfRule type="cellIs" dxfId="928" priority="930" operator="lessThan">
      <formula>0</formula>
    </cfRule>
    <cfRule type="cellIs" dxfId="927" priority="931" operator="greaterThan">
      <formula>0</formula>
    </cfRule>
  </conditionalFormatting>
  <conditionalFormatting sqref="D113">
    <cfRule type="cellIs" dxfId="926" priority="926" operator="lessThan">
      <formula>0</formula>
    </cfRule>
    <cfRule type="cellIs" dxfId="925" priority="927" operator="greaterThan">
      <formula>0</formula>
    </cfRule>
  </conditionalFormatting>
  <conditionalFormatting sqref="D113">
    <cfRule type="cellIs" dxfId="924" priority="924" operator="lessThan">
      <formula>0</formula>
    </cfRule>
    <cfRule type="cellIs" dxfId="923" priority="925" operator="greaterThan">
      <formula>0</formula>
    </cfRule>
  </conditionalFormatting>
  <conditionalFormatting sqref="D115">
    <cfRule type="cellIs" dxfId="922" priority="922" operator="lessThan">
      <formula>0</formula>
    </cfRule>
    <cfRule type="cellIs" dxfId="921" priority="923" operator="greaterThan">
      <formula>0</formula>
    </cfRule>
  </conditionalFormatting>
  <conditionalFormatting sqref="D115">
    <cfRule type="cellIs" dxfId="920" priority="920" operator="lessThan">
      <formula>0</formula>
    </cfRule>
    <cfRule type="cellIs" dxfId="919" priority="921" operator="greaterThan">
      <formula>0</formula>
    </cfRule>
  </conditionalFormatting>
  <conditionalFormatting sqref="D115">
    <cfRule type="cellIs" dxfId="918" priority="918" operator="lessThan">
      <formula>0</formula>
    </cfRule>
    <cfRule type="cellIs" dxfId="917" priority="919" operator="greaterThan">
      <formula>0</formula>
    </cfRule>
  </conditionalFormatting>
  <conditionalFormatting sqref="G115">
    <cfRule type="cellIs" dxfId="916" priority="917" operator="greaterThan">
      <formula>0</formula>
    </cfRule>
  </conditionalFormatting>
  <conditionalFormatting sqref="I115">
    <cfRule type="cellIs" dxfId="915" priority="916" operator="greaterThan">
      <formula>0</formula>
    </cfRule>
  </conditionalFormatting>
  <conditionalFormatting sqref="D114">
    <cfRule type="cellIs" dxfId="914" priority="914" operator="lessThan">
      <formula>0</formula>
    </cfRule>
    <cfRule type="cellIs" dxfId="913" priority="915" operator="greaterThan">
      <formula>0</formula>
    </cfRule>
  </conditionalFormatting>
  <conditionalFormatting sqref="D114">
    <cfRule type="cellIs" dxfId="912" priority="912" operator="lessThan">
      <formula>0</formula>
    </cfRule>
    <cfRule type="cellIs" dxfId="911" priority="913" operator="greaterThan">
      <formula>0</formula>
    </cfRule>
  </conditionalFormatting>
  <conditionalFormatting sqref="D114">
    <cfRule type="cellIs" dxfId="910" priority="910" operator="lessThan">
      <formula>0</formula>
    </cfRule>
    <cfRule type="cellIs" dxfId="909" priority="911" operator="greaterThan">
      <formula>0</formula>
    </cfRule>
  </conditionalFormatting>
  <conditionalFormatting sqref="G114">
    <cfRule type="cellIs" dxfId="908" priority="909" operator="greaterThan">
      <formula>0</formula>
    </cfRule>
  </conditionalFormatting>
  <conditionalFormatting sqref="I114">
    <cfRule type="cellIs" dxfId="907" priority="908" operator="greaterThan">
      <formula>0</formula>
    </cfRule>
  </conditionalFormatting>
  <conditionalFormatting sqref="G116">
    <cfRule type="cellIs" dxfId="906" priority="900" operator="greaterThan">
      <formula>0</formula>
    </cfRule>
  </conditionalFormatting>
  <conditionalFormatting sqref="D116">
    <cfRule type="cellIs" dxfId="905" priority="906" operator="lessThan">
      <formula>0</formula>
    </cfRule>
    <cfRule type="cellIs" dxfId="904" priority="907" operator="greaterThan">
      <formula>0</formula>
    </cfRule>
  </conditionalFormatting>
  <conditionalFormatting sqref="D116">
    <cfRule type="cellIs" dxfId="903" priority="904" operator="lessThan">
      <formula>0</formula>
    </cfRule>
    <cfRule type="cellIs" dxfId="902" priority="905" operator="greaterThan">
      <formula>0</formula>
    </cfRule>
  </conditionalFormatting>
  <conditionalFormatting sqref="D116">
    <cfRule type="cellIs" dxfId="901" priority="902" operator="lessThan">
      <formula>0</formula>
    </cfRule>
    <cfRule type="cellIs" dxfId="900" priority="903" operator="greaterThan">
      <formula>0</formula>
    </cfRule>
  </conditionalFormatting>
  <conditionalFormatting sqref="I116">
    <cfRule type="cellIs" dxfId="899" priority="901" operator="greaterThan">
      <formula>0</formula>
    </cfRule>
  </conditionalFormatting>
  <conditionalFormatting sqref="D115:D119 D122">
    <cfRule type="cellIs" dxfId="898" priority="898" operator="lessThan">
      <formula>0</formula>
    </cfRule>
    <cfRule type="cellIs" dxfId="897" priority="899" operator="greaterThan">
      <formula>0</formula>
    </cfRule>
  </conditionalFormatting>
  <conditionalFormatting sqref="D115:D119 D122">
    <cfRule type="cellIs" dxfId="896" priority="896" operator="lessThan">
      <formula>0</formula>
    </cfRule>
    <cfRule type="cellIs" dxfId="895" priority="897" operator="greaterThan">
      <formula>0</formula>
    </cfRule>
  </conditionalFormatting>
  <conditionalFormatting sqref="D115:D119 D122">
    <cfRule type="cellIs" dxfId="894" priority="894" operator="lessThan">
      <formula>0</formula>
    </cfRule>
    <cfRule type="cellIs" dxfId="893" priority="895" operator="greaterThan">
      <formula>0</formula>
    </cfRule>
  </conditionalFormatting>
  <conditionalFormatting sqref="I117">
    <cfRule type="cellIs" dxfId="892" priority="893" operator="greaterThan">
      <formula>0</formula>
    </cfRule>
  </conditionalFormatting>
  <conditionalFormatting sqref="G117">
    <cfRule type="cellIs" dxfId="891" priority="892" operator="greaterThan">
      <formula>0</formula>
    </cfRule>
  </conditionalFormatting>
  <conditionalFormatting sqref="G120">
    <cfRule type="cellIs" dxfId="890" priority="889" operator="greaterThan">
      <formula>0</formula>
    </cfRule>
  </conditionalFormatting>
  <conditionalFormatting sqref="I120">
    <cfRule type="cellIs" dxfId="889" priority="888" operator="greaterThan">
      <formula>0</formula>
    </cfRule>
  </conditionalFormatting>
  <conditionalFormatting sqref="D120">
    <cfRule type="cellIs" dxfId="888" priority="890" operator="lessThan">
      <formula>0</formula>
    </cfRule>
    <cfRule type="cellIs" dxfId="887" priority="891" operator="greaterThan">
      <formula>0</formula>
    </cfRule>
  </conditionalFormatting>
  <conditionalFormatting sqref="D120">
    <cfRule type="cellIs" dxfId="886" priority="886" operator="lessThan">
      <formula>0</formula>
    </cfRule>
    <cfRule type="cellIs" dxfId="885" priority="887" operator="greaterThan">
      <formula>0</formula>
    </cfRule>
  </conditionalFormatting>
  <conditionalFormatting sqref="D120">
    <cfRule type="cellIs" dxfId="884" priority="884" operator="lessThan">
      <formula>0</formula>
    </cfRule>
    <cfRule type="cellIs" dxfId="883" priority="885" operator="greaterThan">
      <formula>0</formula>
    </cfRule>
  </conditionalFormatting>
  <conditionalFormatting sqref="D120">
    <cfRule type="cellIs" dxfId="882" priority="882" operator="lessThan">
      <formula>0</formula>
    </cfRule>
    <cfRule type="cellIs" dxfId="881" priority="883" operator="greaterThan">
      <formula>0</formula>
    </cfRule>
  </conditionalFormatting>
  <conditionalFormatting sqref="D120">
    <cfRule type="cellIs" dxfId="880" priority="880" operator="lessThan">
      <formula>0</formula>
    </cfRule>
    <cfRule type="cellIs" dxfId="879" priority="881" operator="greaterThan">
      <formula>0</formula>
    </cfRule>
  </conditionalFormatting>
  <conditionalFormatting sqref="D120">
    <cfRule type="cellIs" dxfId="878" priority="878" operator="lessThan">
      <formula>0</formula>
    </cfRule>
    <cfRule type="cellIs" dxfId="877" priority="879" operator="greaterThan">
      <formula>0</formula>
    </cfRule>
  </conditionalFormatting>
  <conditionalFormatting sqref="G121">
    <cfRule type="cellIs" dxfId="876" priority="875" operator="greaterThan">
      <formula>0</formula>
    </cfRule>
  </conditionalFormatting>
  <conditionalFormatting sqref="I121">
    <cfRule type="cellIs" dxfId="875" priority="874" operator="greaterThan">
      <formula>0</formula>
    </cfRule>
  </conditionalFormatting>
  <conditionalFormatting sqref="D121:D122">
    <cfRule type="cellIs" dxfId="874" priority="876" operator="lessThan">
      <formula>0</formula>
    </cfRule>
    <cfRule type="cellIs" dxfId="873" priority="877" operator="greaterThan">
      <formula>0</formula>
    </cfRule>
  </conditionalFormatting>
  <conditionalFormatting sqref="D121:D122">
    <cfRule type="cellIs" dxfId="872" priority="872" operator="lessThan">
      <formula>0</formula>
    </cfRule>
    <cfRule type="cellIs" dxfId="871" priority="873" operator="greaterThan">
      <formula>0</formula>
    </cfRule>
  </conditionalFormatting>
  <conditionalFormatting sqref="D121:D122">
    <cfRule type="cellIs" dxfId="870" priority="870" operator="lessThan">
      <formula>0</formula>
    </cfRule>
    <cfRule type="cellIs" dxfId="869" priority="871" operator="greaterThan">
      <formula>0</formula>
    </cfRule>
  </conditionalFormatting>
  <conditionalFormatting sqref="D121:D122">
    <cfRule type="cellIs" dxfId="868" priority="868" operator="lessThan">
      <formula>0</formula>
    </cfRule>
    <cfRule type="cellIs" dxfId="867" priority="869" operator="greaterThan">
      <formula>0</formula>
    </cfRule>
  </conditionalFormatting>
  <conditionalFormatting sqref="D121:D122">
    <cfRule type="cellIs" dxfId="866" priority="866" operator="lessThan">
      <formula>0</formula>
    </cfRule>
    <cfRule type="cellIs" dxfId="865" priority="867" operator="greaterThan">
      <formula>0</formula>
    </cfRule>
  </conditionalFormatting>
  <conditionalFormatting sqref="D121:D122">
    <cfRule type="cellIs" dxfId="864" priority="864" operator="lessThan">
      <formula>0</formula>
    </cfRule>
    <cfRule type="cellIs" dxfId="863" priority="865" operator="greaterThan">
      <formula>0</formula>
    </cfRule>
  </conditionalFormatting>
  <conditionalFormatting sqref="G123">
    <cfRule type="cellIs" dxfId="862" priority="861" operator="greaterThan">
      <formula>0</formula>
    </cfRule>
  </conditionalFormatting>
  <conditionalFormatting sqref="I123">
    <cfRule type="cellIs" dxfId="861" priority="860" operator="greaterThan">
      <formula>0</formula>
    </cfRule>
  </conditionalFormatting>
  <conditionalFormatting sqref="D123">
    <cfRule type="cellIs" dxfId="860" priority="862" operator="lessThan">
      <formula>0</formula>
    </cfRule>
    <cfRule type="cellIs" dxfId="859" priority="863" operator="greaterThan">
      <formula>0</formula>
    </cfRule>
  </conditionalFormatting>
  <conditionalFormatting sqref="D123">
    <cfRule type="cellIs" dxfId="858" priority="858" operator="lessThan">
      <formula>0</formula>
    </cfRule>
    <cfRule type="cellIs" dxfId="857" priority="859" operator="greaterThan">
      <formula>0</formula>
    </cfRule>
  </conditionalFormatting>
  <conditionalFormatting sqref="D123">
    <cfRule type="cellIs" dxfId="856" priority="856" operator="lessThan">
      <formula>0</formula>
    </cfRule>
    <cfRule type="cellIs" dxfId="855" priority="857" operator="greaterThan">
      <formula>0</formula>
    </cfRule>
  </conditionalFormatting>
  <conditionalFormatting sqref="D123">
    <cfRule type="cellIs" dxfId="854" priority="854" operator="lessThan">
      <formula>0</formula>
    </cfRule>
    <cfRule type="cellIs" dxfId="853" priority="855" operator="greaterThan">
      <formula>0</formula>
    </cfRule>
  </conditionalFormatting>
  <conditionalFormatting sqref="D123">
    <cfRule type="cellIs" dxfId="852" priority="852" operator="lessThan">
      <formula>0</formula>
    </cfRule>
    <cfRule type="cellIs" dxfId="851" priority="853" operator="greaterThan">
      <formula>0</formula>
    </cfRule>
  </conditionalFormatting>
  <conditionalFormatting sqref="D123">
    <cfRule type="cellIs" dxfId="850" priority="850" operator="lessThan">
      <formula>0</formula>
    </cfRule>
    <cfRule type="cellIs" dxfId="849" priority="851" operator="greaterThan">
      <formula>0</formula>
    </cfRule>
  </conditionalFormatting>
  <conditionalFormatting sqref="D123">
    <cfRule type="cellIs" dxfId="848" priority="848" operator="lessThan">
      <formula>0</formula>
    </cfRule>
    <cfRule type="cellIs" dxfId="847" priority="849" operator="greaterThan">
      <formula>0</formula>
    </cfRule>
  </conditionalFormatting>
  <conditionalFormatting sqref="D123">
    <cfRule type="cellIs" dxfId="846" priority="846" operator="lessThan">
      <formula>0</formula>
    </cfRule>
    <cfRule type="cellIs" dxfId="845" priority="847" operator="greaterThan">
      <formula>0</formula>
    </cfRule>
  </conditionalFormatting>
  <conditionalFormatting sqref="D123">
    <cfRule type="cellIs" dxfId="844" priority="844" operator="lessThan">
      <formula>0</formula>
    </cfRule>
    <cfRule type="cellIs" dxfId="843" priority="845" operator="greaterThan">
      <formula>0</formula>
    </cfRule>
  </conditionalFormatting>
  <conditionalFormatting sqref="D123">
    <cfRule type="cellIs" dxfId="842" priority="842" operator="lessThan">
      <formula>0</formula>
    </cfRule>
    <cfRule type="cellIs" dxfId="841" priority="843" operator="greaterThan">
      <formula>0</formula>
    </cfRule>
  </conditionalFormatting>
  <conditionalFormatting sqref="D123">
    <cfRule type="cellIs" dxfId="840" priority="840" operator="lessThan">
      <formula>0</formula>
    </cfRule>
    <cfRule type="cellIs" dxfId="839" priority="841" operator="greaterThan">
      <formula>0</formula>
    </cfRule>
  </conditionalFormatting>
  <conditionalFormatting sqref="D123">
    <cfRule type="cellIs" dxfId="838" priority="838" operator="lessThan">
      <formula>0</formula>
    </cfRule>
    <cfRule type="cellIs" dxfId="837" priority="839" operator="greaterThan">
      <formula>0</formula>
    </cfRule>
  </conditionalFormatting>
  <conditionalFormatting sqref="G124">
    <cfRule type="cellIs" dxfId="836" priority="835" operator="greaterThan">
      <formula>0</formula>
    </cfRule>
  </conditionalFormatting>
  <conditionalFormatting sqref="I124">
    <cfRule type="cellIs" dxfId="835" priority="834" operator="greaterThan">
      <formula>0</formula>
    </cfRule>
  </conditionalFormatting>
  <conditionalFormatting sqref="D124">
    <cfRule type="cellIs" dxfId="834" priority="836" operator="lessThan">
      <formula>0</formula>
    </cfRule>
    <cfRule type="cellIs" dxfId="833" priority="837" operator="greaterThan">
      <formula>0</formula>
    </cfRule>
  </conditionalFormatting>
  <conditionalFormatting sqref="D124">
    <cfRule type="cellIs" dxfId="832" priority="832" operator="lessThan">
      <formula>0</formula>
    </cfRule>
    <cfRule type="cellIs" dxfId="831" priority="833" operator="greaterThan">
      <formula>0</formula>
    </cfRule>
  </conditionalFormatting>
  <conditionalFormatting sqref="D124">
    <cfRule type="cellIs" dxfId="830" priority="830" operator="lessThan">
      <formula>0</formula>
    </cfRule>
    <cfRule type="cellIs" dxfId="829" priority="831" operator="greaterThan">
      <formula>0</formula>
    </cfRule>
  </conditionalFormatting>
  <conditionalFormatting sqref="D124">
    <cfRule type="cellIs" dxfId="828" priority="828" operator="lessThan">
      <formula>0</formula>
    </cfRule>
    <cfRule type="cellIs" dxfId="827" priority="829" operator="greaterThan">
      <formula>0</formula>
    </cfRule>
  </conditionalFormatting>
  <conditionalFormatting sqref="D124">
    <cfRule type="cellIs" dxfId="826" priority="826" operator="lessThan">
      <formula>0</formula>
    </cfRule>
    <cfRule type="cellIs" dxfId="825" priority="827" operator="greaterThan">
      <formula>0</formula>
    </cfRule>
  </conditionalFormatting>
  <conditionalFormatting sqref="D124">
    <cfRule type="cellIs" dxfId="824" priority="824" operator="lessThan">
      <formula>0</formula>
    </cfRule>
    <cfRule type="cellIs" dxfId="823" priority="825" operator="greaterThan">
      <formula>0</formula>
    </cfRule>
  </conditionalFormatting>
  <conditionalFormatting sqref="D124">
    <cfRule type="cellIs" dxfId="822" priority="822" operator="lessThan">
      <formula>0</formula>
    </cfRule>
    <cfRule type="cellIs" dxfId="821" priority="823" operator="greaterThan">
      <formula>0</formula>
    </cfRule>
  </conditionalFormatting>
  <conditionalFormatting sqref="D124">
    <cfRule type="cellIs" dxfId="820" priority="820" operator="lessThan">
      <formula>0</formula>
    </cfRule>
    <cfRule type="cellIs" dxfId="819" priority="821" operator="greaterThan">
      <formula>0</formula>
    </cfRule>
  </conditionalFormatting>
  <conditionalFormatting sqref="D124">
    <cfRule type="cellIs" dxfId="818" priority="818" operator="lessThan">
      <formula>0</formula>
    </cfRule>
    <cfRule type="cellIs" dxfId="817" priority="819" operator="greaterThan">
      <formula>0</formula>
    </cfRule>
  </conditionalFormatting>
  <conditionalFormatting sqref="D124">
    <cfRule type="cellIs" dxfId="816" priority="816" operator="lessThan">
      <formula>0</formula>
    </cfRule>
    <cfRule type="cellIs" dxfId="815" priority="817" operator="greaterThan">
      <formula>0</formula>
    </cfRule>
  </conditionalFormatting>
  <conditionalFormatting sqref="D124">
    <cfRule type="cellIs" dxfId="814" priority="814" operator="lessThan">
      <formula>0</formula>
    </cfRule>
    <cfRule type="cellIs" dxfId="813" priority="815" operator="greaterThan">
      <formula>0</formula>
    </cfRule>
  </conditionalFormatting>
  <conditionalFormatting sqref="D124">
    <cfRule type="cellIs" dxfId="812" priority="812" operator="lessThan">
      <formula>0</formula>
    </cfRule>
    <cfRule type="cellIs" dxfId="811" priority="813" operator="greaterThan">
      <formula>0</formula>
    </cfRule>
  </conditionalFormatting>
  <conditionalFormatting sqref="G125:G126">
    <cfRule type="cellIs" dxfId="810" priority="809" operator="greaterThan">
      <formula>0</formula>
    </cfRule>
  </conditionalFormatting>
  <conditionalFormatting sqref="I125:I126">
    <cfRule type="cellIs" dxfId="809" priority="808" operator="greaterThan">
      <formula>0</formula>
    </cfRule>
  </conditionalFormatting>
  <conditionalFormatting sqref="D125:D126">
    <cfRule type="cellIs" dxfId="808" priority="810" operator="lessThan">
      <formula>0</formula>
    </cfRule>
    <cfRule type="cellIs" dxfId="807" priority="811" operator="greaterThan">
      <formula>0</formula>
    </cfRule>
  </conditionalFormatting>
  <conditionalFormatting sqref="D125:D126">
    <cfRule type="cellIs" dxfId="806" priority="806" operator="lessThan">
      <formula>0</formula>
    </cfRule>
    <cfRule type="cellIs" dxfId="805" priority="807" operator="greaterThan">
      <formula>0</formula>
    </cfRule>
  </conditionalFormatting>
  <conditionalFormatting sqref="D125:D126">
    <cfRule type="cellIs" dxfId="804" priority="804" operator="lessThan">
      <formula>0</formula>
    </cfRule>
    <cfRule type="cellIs" dxfId="803" priority="805" operator="greaterThan">
      <formula>0</formula>
    </cfRule>
  </conditionalFormatting>
  <conditionalFormatting sqref="D125:D126">
    <cfRule type="cellIs" dxfId="802" priority="802" operator="lessThan">
      <formula>0</formula>
    </cfRule>
    <cfRule type="cellIs" dxfId="801" priority="803" operator="greaterThan">
      <formula>0</formula>
    </cfRule>
  </conditionalFormatting>
  <conditionalFormatting sqref="D125:D126">
    <cfRule type="cellIs" dxfId="800" priority="800" operator="lessThan">
      <formula>0</formula>
    </cfRule>
    <cfRule type="cellIs" dxfId="799" priority="801" operator="greaterThan">
      <formula>0</formula>
    </cfRule>
  </conditionalFormatting>
  <conditionalFormatting sqref="D125:D126">
    <cfRule type="cellIs" dxfId="798" priority="798" operator="lessThan">
      <formula>0</formula>
    </cfRule>
    <cfRule type="cellIs" dxfId="797" priority="799" operator="greaterThan">
      <formula>0</formula>
    </cfRule>
  </conditionalFormatting>
  <conditionalFormatting sqref="D125:D126">
    <cfRule type="cellIs" dxfId="796" priority="796" operator="lessThan">
      <formula>0</formula>
    </cfRule>
    <cfRule type="cellIs" dxfId="795" priority="797" operator="greaterThan">
      <formula>0</formula>
    </cfRule>
  </conditionalFormatting>
  <conditionalFormatting sqref="D125:D126">
    <cfRule type="cellIs" dxfId="794" priority="794" operator="lessThan">
      <formula>0</formula>
    </cfRule>
    <cfRule type="cellIs" dxfId="793" priority="795" operator="greaterThan">
      <formula>0</formula>
    </cfRule>
  </conditionalFormatting>
  <conditionalFormatting sqref="D125:D126">
    <cfRule type="cellIs" dxfId="792" priority="792" operator="lessThan">
      <formula>0</formula>
    </cfRule>
    <cfRule type="cellIs" dxfId="791" priority="793" operator="greaterThan">
      <formula>0</formula>
    </cfRule>
  </conditionalFormatting>
  <conditionalFormatting sqref="D125:D126">
    <cfRule type="cellIs" dxfId="790" priority="790" operator="lessThan">
      <formula>0</formula>
    </cfRule>
    <cfRule type="cellIs" dxfId="789" priority="791" operator="greaterThan">
      <formula>0</formula>
    </cfRule>
  </conditionalFormatting>
  <conditionalFormatting sqref="D125:D126">
    <cfRule type="cellIs" dxfId="788" priority="788" operator="lessThan">
      <formula>0</formula>
    </cfRule>
    <cfRule type="cellIs" dxfId="787" priority="789" operator="greaterThan">
      <formula>0</formula>
    </cfRule>
  </conditionalFormatting>
  <conditionalFormatting sqref="D125:D126">
    <cfRule type="cellIs" dxfId="786" priority="786" operator="lessThan">
      <formula>0</formula>
    </cfRule>
    <cfRule type="cellIs" dxfId="785" priority="787" operator="greaterThan">
      <formula>0</formula>
    </cfRule>
  </conditionalFormatting>
  <conditionalFormatting sqref="G127">
    <cfRule type="cellIs" dxfId="784" priority="783" operator="greaterThan">
      <formula>0</formula>
    </cfRule>
  </conditionalFormatting>
  <conditionalFormatting sqref="I127">
    <cfRule type="cellIs" dxfId="783" priority="782" operator="greaterThan">
      <formula>0</formula>
    </cfRule>
  </conditionalFormatting>
  <conditionalFormatting sqref="D127">
    <cfRule type="cellIs" dxfId="782" priority="784" operator="lessThan">
      <formula>0</formula>
    </cfRule>
    <cfRule type="cellIs" dxfId="781" priority="785" operator="greaterThan">
      <formula>0</formula>
    </cfRule>
  </conditionalFormatting>
  <conditionalFormatting sqref="D127">
    <cfRule type="cellIs" dxfId="780" priority="780" operator="lessThan">
      <formula>0</formula>
    </cfRule>
    <cfRule type="cellIs" dxfId="779" priority="781" operator="greaterThan">
      <formula>0</formula>
    </cfRule>
  </conditionalFormatting>
  <conditionalFormatting sqref="D127">
    <cfRule type="cellIs" dxfId="778" priority="778" operator="lessThan">
      <formula>0</formula>
    </cfRule>
    <cfRule type="cellIs" dxfId="777" priority="779" operator="greaterThan">
      <formula>0</formula>
    </cfRule>
  </conditionalFormatting>
  <conditionalFormatting sqref="D127">
    <cfRule type="cellIs" dxfId="776" priority="776" operator="lessThan">
      <formula>0</formula>
    </cfRule>
    <cfRule type="cellIs" dxfId="775" priority="777" operator="greaterThan">
      <formula>0</formula>
    </cfRule>
  </conditionalFormatting>
  <conditionalFormatting sqref="D127">
    <cfRule type="cellIs" dxfId="774" priority="774" operator="lessThan">
      <formula>0</formula>
    </cfRule>
    <cfRule type="cellIs" dxfId="773" priority="775" operator="greaterThan">
      <formula>0</formula>
    </cfRule>
  </conditionalFormatting>
  <conditionalFormatting sqref="D127">
    <cfRule type="cellIs" dxfId="772" priority="772" operator="lessThan">
      <formula>0</formula>
    </cfRule>
    <cfRule type="cellIs" dxfId="771" priority="773" operator="greaterThan">
      <formula>0</formula>
    </cfRule>
  </conditionalFormatting>
  <conditionalFormatting sqref="D127">
    <cfRule type="cellIs" dxfId="770" priority="770" operator="lessThan">
      <formula>0</formula>
    </cfRule>
    <cfRule type="cellIs" dxfId="769" priority="771" operator="greaterThan">
      <formula>0</formula>
    </cfRule>
  </conditionalFormatting>
  <conditionalFormatting sqref="D127">
    <cfRule type="cellIs" dxfId="768" priority="768" operator="lessThan">
      <formula>0</formula>
    </cfRule>
    <cfRule type="cellIs" dxfId="767" priority="769" operator="greaterThan">
      <formula>0</formula>
    </cfRule>
  </conditionalFormatting>
  <conditionalFormatting sqref="D127">
    <cfRule type="cellIs" dxfId="766" priority="766" operator="lessThan">
      <formula>0</formula>
    </cfRule>
    <cfRule type="cellIs" dxfId="765" priority="767" operator="greaterThan">
      <formula>0</formula>
    </cfRule>
  </conditionalFormatting>
  <conditionalFormatting sqref="D127">
    <cfRule type="cellIs" dxfId="764" priority="764" operator="lessThan">
      <formula>0</formula>
    </cfRule>
    <cfRule type="cellIs" dxfId="763" priority="765" operator="greaterThan">
      <formula>0</formula>
    </cfRule>
  </conditionalFormatting>
  <conditionalFormatting sqref="D127">
    <cfRule type="cellIs" dxfId="762" priority="762" operator="lessThan">
      <formula>0</formula>
    </cfRule>
    <cfRule type="cellIs" dxfId="761" priority="763" operator="greaterThan">
      <formula>0</formula>
    </cfRule>
  </conditionalFormatting>
  <conditionalFormatting sqref="D127">
    <cfRule type="cellIs" dxfId="760" priority="760" operator="lessThan">
      <formula>0</formula>
    </cfRule>
    <cfRule type="cellIs" dxfId="759" priority="761" operator="greaterThan">
      <formula>0</formula>
    </cfRule>
  </conditionalFormatting>
  <conditionalFormatting sqref="G128:G129 G132 G136">
    <cfRule type="cellIs" dxfId="758" priority="757" operator="greaterThan">
      <formula>0</formula>
    </cfRule>
  </conditionalFormatting>
  <conditionalFormatting sqref="I128:I129 I132 I136">
    <cfRule type="cellIs" dxfId="757" priority="756" operator="greaterThan">
      <formula>0</formula>
    </cfRule>
  </conditionalFormatting>
  <conditionalFormatting sqref="D128:D129 D132 D136">
    <cfRule type="cellIs" dxfId="756" priority="758" operator="lessThan">
      <formula>0</formula>
    </cfRule>
    <cfRule type="cellIs" dxfId="755" priority="759" operator="greaterThan">
      <formula>0</formula>
    </cfRule>
  </conditionalFormatting>
  <conditionalFormatting sqref="D128:D129 D132 D136">
    <cfRule type="cellIs" dxfId="754" priority="754" operator="lessThan">
      <formula>0</formula>
    </cfRule>
    <cfRule type="cellIs" dxfId="753" priority="755" operator="greaterThan">
      <formula>0</formula>
    </cfRule>
  </conditionalFormatting>
  <conditionalFormatting sqref="D128:D129 D132 D136">
    <cfRule type="cellIs" dxfId="752" priority="752" operator="lessThan">
      <formula>0</formula>
    </cfRule>
    <cfRule type="cellIs" dxfId="751" priority="753" operator="greaterThan">
      <formula>0</formula>
    </cfRule>
  </conditionalFormatting>
  <conditionalFormatting sqref="D128:D129 D132 D136">
    <cfRule type="cellIs" dxfId="750" priority="750" operator="lessThan">
      <formula>0</formula>
    </cfRule>
    <cfRule type="cellIs" dxfId="749" priority="751" operator="greaterThan">
      <formula>0</formula>
    </cfRule>
  </conditionalFormatting>
  <conditionalFormatting sqref="D128:D129 D132 D136">
    <cfRule type="cellIs" dxfId="748" priority="748" operator="lessThan">
      <formula>0</formula>
    </cfRule>
    <cfRule type="cellIs" dxfId="747" priority="749" operator="greaterThan">
      <formula>0</formula>
    </cfRule>
  </conditionalFormatting>
  <conditionalFormatting sqref="D128:D129 D132 D136">
    <cfRule type="cellIs" dxfId="746" priority="746" operator="lessThan">
      <formula>0</formula>
    </cfRule>
    <cfRule type="cellIs" dxfId="745" priority="747" operator="greaterThan">
      <formula>0</formula>
    </cfRule>
  </conditionalFormatting>
  <conditionalFormatting sqref="D128:D129 D132 D136">
    <cfRule type="cellIs" dxfId="744" priority="744" operator="lessThan">
      <formula>0</formula>
    </cfRule>
    <cfRule type="cellIs" dxfId="743" priority="745" operator="greaterThan">
      <formula>0</formula>
    </cfRule>
  </conditionalFormatting>
  <conditionalFormatting sqref="D128:D129 D132 D136">
    <cfRule type="cellIs" dxfId="742" priority="742" operator="lessThan">
      <formula>0</formula>
    </cfRule>
    <cfRule type="cellIs" dxfId="741" priority="743" operator="greaterThan">
      <formula>0</formula>
    </cfRule>
  </conditionalFormatting>
  <conditionalFormatting sqref="D128:D129 D132 D136">
    <cfRule type="cellIs" dxfId="740" priority="740" operator="lessThan">
      <formula>0</formula>
    </cfRule>
    <cfRule type="cellIs" dxfId="739" priority="741" operator="greaterThan">
      <formula>0</formula>
    </cfRule>
  </conditionalFormatting>
  <conditionalFormatting sqref="D128:D129 D132 D136">
    <cfRule type="cellIs" dxfId="738" priority="738" operator="lessThan">
      <formula>0</formula>
    </cfRule>
    <cfRule type="cellIs" dxfId="737" priority="739" operator="greaterThan">
      <formula>0</formula>
    </cfRule>
  </conditionalFormatting>
  <conditionalFormatting sqref="D128:D129 D132 D136">
    <cfRule type="cellIs" dxfId="736" priority="736" operator="lessThan">
      <formula>0</formula>
    </cfRule>
    <cfRule type="cellIs" dxfId="735" priority="737" operator="greaterThan">
      <formula>0</formula>
    </cfRule>
  </conditionalFormatting>
  <conditionalFormatting sqref="D128:D129 D132 D136">
    <cfRule type="cellIs" dxfId="734" priority="734" operator="lessThan">
      <formula>0</formula>
    </cfRule>
    <cfRule type="cellIs" dxfId="733" priority="735" operator="greaterThan">
      <formula>0</formula>
    </cfRule>
  </conditionalFormatting>
  <conditionalFormatting sqref="G130">
    <cfRule type="cellIs" dxfId="732" priority="731" operator="greaterThan">
      <formula>0</formula>
    </cfRule>
  </conditionalFormatting>
  <conditionalFormatting sqref="I130">
    <cfRule type="cellIs" dxfId="731" priority="730" operator="greaterThan">
      <formula>0</formula>
    </cfRule>
  </conditionalFormatting>
  <conditionalFormatting sqref="D130">
    <cfRule type="cellIs" dxfId="730" priority="732" operator="lessThan">
      <formula>0</formula>
    </cfRule>
    <cfRule type="cellIs" dxfId="729" priority="733" operator="greaterThan">
      <formula>0</formula>
    </cfRule>
  </conditionalFormatting>
  <conditionalFormatting sqref="D130">
    <cfRule type="cellIs" dxfId="728" priority="728" operator="lessThan">
      <formula>0</formula>
    </cfRule>
    <cfRule type="cellIs" dxfId="727" priority="729" operator="greaterThan">
      <formula>0</formula>
    </cfRule>
  </conditionalFormatting>
  <conditionalFormatting sqref="D130">
    <cfRule type="cellIs" dxfId="726" priority="726" operator="lessThan">
      <formula>0</formula>
    </cfRule>
    <cfRule type="cellIs" dxfId="725" priority="727" operator="greaterThan">
      <formula>0</formula>
    </cfRule>
  </conditionalFormatting>
  <conditionalFormatting sqref="D130">
    <cfRule type="cellIs" dxfId="724" priority="724" operator="lessThan">
      <formula>0</formula>
    </cfRule>
    <cfRule type="cellIs" dxfId="723" priority="725" operator="greaterThan">
      <formula>0</formula>
    </cfRule>
  </conditionalFormatting>
  <conditionalFormatting sqref="D130">
    <cfRule type="cellIs" dxfId="722" priority="722" operator="lessThan">
      <formula>0</formula>
    </cfRule>
    <cfRule type="cellIs" dxfId="721" priority="723" operator="greaterThan">
      <formula>0</formula>
    </cfRule>
  </conditionalFormatting>
  <conditionalFormatting sqref="D130">
    <cfRule type="cellIs" dxfId="720" priority="720" operator="lessThan">
      <formula>0</formula>
    </cfRule>
    <cfRule type="cellIs" dxfId="719" priority="721" operator="greaterThan">
      <formula>0</formula>
    </cfRule>
  </conditionalFormatting>
  <conditionalFormatting sqref="D130">
    <cfRule type="cellIs" dxfId="718" priority="718" operator="lessThan">
      <formula>0</formula>
    </cfRule>
    <cfRule type="cellIs" dxfId="717" priority="719" operator="greaterThan">
      <formula>0</formula>
    </cfRule>
  </conditionalFormatting>
  <conditionalFormatting sqref="D130">
    <cfRule type="cellIs" dxfId="716" priority="716" operator="lessThan">
      <formula>0</formula>
    </cfRule>
    <cfRule type="cellIs" dxfId="715" priority="717" operator="greaterThan">
      <formula>0</formula>
    </cfRule>
  </conditionalFormatting>
  <conditionalFormatting sqref="D130">
    <cfRule type="cellIs" dxfId="714" priority="714" operator="lessThan">
      <formula>0</formula>
    </cfRule>
    <cfRule type="cellIs" dxfId="713" priority="715" operator="greaterThan">
      <formula>0</formula>
    </cfRule>
  </conditionalFormatting>
  <conditionalFormatting sqref="D130">
    <cfRule type="cellIs" dxfId="712" priority="712" operator="lessThan">
      <formula>0</formula>
    </cfRule>
    <cfRule type="cellIs" dxfId="711" priority="713" operator="greaterThan">
      <formula>0</formula>
    </cfRule>
  </conditionalFormatting>
  <conditionalFormatting sqref="D130">
    <cfRule type="cellIs" dxfId="710" priority="710" operator="lessThan">
      <formula>0</formula>
    </cfRule>
    <cfRule type="cellIs" dxfId="709" priority="711" operator="greaterThan">
      <formula>0</formula>
    </cfRule>
  </conditionalFormatting>
  <conditionalFormatting sqref="D130">
    <cfRule type="cellIs" dxfId="708" priority="708" operator="lessThan">
      <formula>0</formula>
    </cfRule>
    <cfRule type="cellIs" dxfId="707" priority="709" operator="greaterThan">
      <formula>0</formula>
    </cfRule>
  </conditionalFormatting>
  <conditionalFormatting sqref="G131:G132">
    <cfRule type="cellIs" dxfId="706" priority="705" operator="greaterThan">
      <formula>0</formula>
    </cfRule>
  </conditionalFormatting>
  <conditionalFormatting sqref="I131:I132">
    <cfRule type="cellIs" dxfId="705" priority="704" operator="greaterThan">
      <formula>0</formula>
    </cfRule>
  </conditionalFormatting>
  <conditionalFormatting sqref="D131:D132">
    <cfRule type="cellIs" dxfId="704" priority="706" operator="lessThan">
      <formula>0</formula>
    </cfRule>
    <cfRule type="cellIs" dxfId="703" priority="707" operator="greaterThan">
      <formula>0</formula>
    </cfRule>
  </conditionalFormatting>
  <conditionalFormatting sqref="D131:D132">
    <cfRule type="cellIs" dxfId="702" priority="702" operator="lessThan">
      <formula>0</formula>
    </cfRule>
    <cfRule type="cellIs" dxfId="701" priority="703" operator="greaterThan">
      <formula>0</formula>
    </cfRule>
  </conditionalFormatting>
  <conditionalFormatting sqref="D131:D132">
    <cfRule type="cellIs" dxfId="700" priority="700" operator="lessThan">
      <formula>0</formula>
    </cfRule>
    <cfRule type="cellIs" dxfId="699" priority="701" operator="greaterThan">
      <formula>0</formula>
    </cfRule>
  </conditionalFormatting>
  <conditionalFormatting sqref="D131:D132">
    <cfRule type="cellIs" dxfId="698" priority="698" operator="lessThan">
      <formula>0</formula>
    </cfRule>
    <cfRule type="cellIs" dxfId="697" priority="699" operator="greaterThan">
      <formula>0</formula>
    </cfRule>
  </conditionalFormatting>
  <conditionalFormatting sqref="D131:D132">
    <cfRule type="cellIs" dxfId="696" priority="696" operator="lessThan">
      <formula>0</formula>
    </cfRule>
    <cfRule type="cellIs" dxfId="695" priority="697" operator="greaterThan">
      <formula>0</formula>
    </cfRule>
  </conditionalFormatting>
  <conditionalFormatting sqref="D131:D132">
    <cfRule type="cellIs" dxfId="694" priority="694" operator="lessThan">
      <formula>0</formula>
    </cfRule>
    <cfRule type="cellIs" dxfId="693" priority="695" operator="greaterThan">
      <formula>0</formula>
    </cfRule>
  </conditionalFormatting>
  <conditionalFormatting sqref="D131:D132">
    <cfRule type="cellIs" dxfId="692" priority="692" operator="lessThan">
      <formula>0</formula>
    </cfRule>
    <cfRule type="cellIs" dxfId="691" priority="693" operator="greaterThan">
      <formula>0</formula>
    </cfRule>
  </conditionalFormatting>
  <conditionalFormatting sqref="D131:D132">
    <cfRule type="cellIs" dxfId="690" priority="690" operator="lessThan">
      <formula>0</formula>
    </cfRule>
    <cfRule type="cellIs" dxfId="689" priority="691" operator="greaterThan">
      <formula>0</formula>
    </cfRule>
  </conditionalFormatting>
  <conditionalFormatting sqref="D131:D132">
    <cfRule type="cellIs" dxfId="688" priority="688" operator="lessThan">
      <formula>0</formula>
    </cfRule>
    <cfRule type="cellIs" dxfId="687" priority="689" operator="greaterThan">
      <formula>0</formula>
    </cfRule>
  </conditionalFormatting>
  <conditionalFormatting sqref="D131:D132">
    <cfRule type="cellIs" dxfId="686" priority="686" operator="lessThan">
      <formula>0</formula>
    </cfRule>
    <cfRule type="cellIs" dxfId="685" priority="687" operator="greaterThan">
      <formula>0</formula>
    </cfRule>
  </conditionalFormatting>
  <conditionalFormatting sqref="D131:D132">
    <cfRule type="cellIs" dxfId="684" priority="684" operator="lessThan">
      <formula>0</formula>
    </cfRule>
    <cfRule type="cellIs" dxfId="683" priority="685" operator="greaterThan">
      <formula>0</formula>
    </cfRule>
  </conditionalFormatting>
  <conditionalFormatting sqref="D131:D132">
    <cfRule type="cellIs" dxfId="682" priority="682" operator="lessThan">
      <formula>0</formula>
    </cfRule>
    <cfRule type="cellIs" dxfId="681" priority="683" operator="greaterThan">
      <formula>0</formula>
    </cfRule>
  </conditionalFormatting>
  <conditionalFormatting sqref="G133:G134 I133:I134">
    <cfRule type="cellIs" dxfId="680" priority="679" operator="greaterThan">
      <formula>0</formula>
    </cfRule>
  </conditionalFormatting>
  <conditionalFormatting sqref="D133:D134">
    <cfRule type="cellIs" dxfId="679" priority="680" operator="lessThan">
      <formula>0</formula>
    </cfRule>
    <cfRule type="cellIs" dxfId="678" priority="681" operator="greaterThan">
      <formula>0</formula>
    </cfRule>
  </conditionalFormatting>
  <conditionalFormatting sqref="G133:G134">
    <cfRule type="cellIs" dxfId="677" priority="676" operator="greaterThan">
      <formula>0</formula>
    </cfRule>
  </conditionalFormatting>
  <conditionalFormatting sqref="I133:I134">
    <cfRule type="cellIs" dxfId="676" priority="675" operator="greaterThan">
      <formula>0</formula>
    </cfRule>
  </conditionalFormatting>
  <conditionalFormatting sqref="D133:D134">
    <cfRule type="cellIs" dxfId="675" priority="677" operator="lessThan">
      <formula>0</formula>
    </cfRule>
    <cfRule type="cellIs" dxfId="674" priority="678" operator="greaterThan">
      <formula>0</formula>
    </cfRule>
  </conditionalFormatting>
  <conditionalFormatting sqref="D133:D134">
    <cfRule type="cellIs" dxfId="673" priority="673" operator="lessThan">
      <formula>0</formula>
    </cfRule>
    <cfRule type="cellIs" dxfId="672" priority="674" operator="greaterThan">
      <formula>0</formula>
    </cfRule>
  </conditionalFormatting>
  <conditionalFormatting sqref="D133:D134">
    <cfRule type="cellIs" dxfId="671" priority="671" operator="lessThan">
      <formula>0</formula>
    </cfRule>
    <cfRule type="cellIs" dxfId="670" priority="672" operator="greaterThan">
      <formula>0</formula>
    </cfRule>
  </conditionalFormatting>
  <conditionalFormatting sqref="D133:D134">
    <cfRule type="cellIs" dxfId="669" priority="669" operator="lessThan">
      <formula>0</formula>
    </cfRule>
    <cfRule type="cellIs" dxfId="668" priority="670" operator="greaterThan">
      <formula>0</formula>
    </cfRule>
  </conditionalFormatting>
  <conditionalFormatting sqref="D133:D134">
    <cfRule type="cellIs" dxfId="667" priority="667" operator="lessThan">
      <formula>0</formula>
    </cfRule>
    <cfRule type="cellIs" dxfId="666" priority="668" operator="greaterThan">
      <formula>0</formula>
    </cfRule>
  </conditionalFormatting>
  <conditionalFormatting sqref="D133:D134">
    <cfRule type="cellIs" dxfId="665" priority="665" operator="lessThan">
      <formula>0</formula>
    </cfRule>
    <cfRule type="cellIs" dxfId="664" priority="666" operator="greaterThan">
      <formula>0</formula>
    </cfRule>
  </conditionalFormatting>
  <conditionalFormatting sqref="D133:D134">
    <cfRule type="cellIs" dxfId="663" priority="663" operator="lessThan">
      <formula>0</formula>
    </cfRule>
    <cfRule type="cellIs" dxfId="662" priority="664" operator="greaterThan">
      <formula>0</formula>
    </cfRule>
  </conditionalFormatting>
  <conditionalFormatting sqref="D133:D134">
    <cfRule type="cellIs" dxfId="661" priority="661" operator="lessThan">
      <formula>0</formula>
    </cfRule>
    <cfRule type="cellIs" dxfId="660" priority="662" operator="greaterThan">
      <formula>0</formula>
    </cfRule>
  </conditionalFormatting>
  <conditionalFormatting sqref="D133:D134">
    <cfRule type="cellIs" dxfId="659" priority="659" operator="lessThan">
      <formula>0</formula>
    </cfRule>
    <cfRule type="cellIs" dxfId="658" priority="660" operator="greaterThan">
      <formula>0</formula>
    </cfRule>
  </conditionalFormatting>
  <conditionalFormatting sqref="D133:D134">
    <cfRule type="cellIs" dxfId="657" priority="657" operator="lessThan">
      <formula>0</formula>
    </cfRule>
    <cfRule type="cellIs" dxfId="656" priority="658" operator="greaterThan">
      <formula>0</formula>
    </cfRule>
  </conditionalFormatting>
  <conditionalFormatting sqref="D133:D134">
    <cfRule type="cellIs" dxfId="655" priority="655" operator="lessThan">
      <formula>0</formula>
    </cfRule>
    <cfRule type="cellIs" dxfId="654" priority="656" operator="greaterThan">
      <formula>0</formula>
    </cfRule>
  </conditionalFormatting>
  <conditionalFormatting sqref="D133:D134">
    <cfRule type="cellIs" dxfId="653" priority="653" operator="lessThan">
      <formula>0</formula>
    </cfRule>
    <cfRule type="cellIs" dxfId="652" priority="654" operator="greaterThan">
      <formula>0</formula>
    </cfRule>
  </conditionalFormatting>
  <conditionalFormatting sqref="G133:G134">
    <cfRule type="cellIs" dxfId="651" priority="650" operator="greaterThan">
      <formula>0</formula>
    </cfRule>
  </conditionalFormatting>
  <conditionalFormatting sqref="I133:I134">
    <cfRule type="cellIs" dxfId="650" priority="649" operator="greaterThan">
      <formula>0</formula>
    </cfRule>
  </conditionalFormatting>
  <conditionalFormatting sqref="D133:D134">
    <cfRule type="cellIs" dxfId="649" priority="651" operator="lessThan">
      <formula>0</formula>
    </cfRule>
    <cfRule type="cellIs" dxfId="648" priority="652" operator="greaterThan">
      <formula>0</formula>
    </cfRule>
  </conditionalFormatting>
  <conditionalFormatting sqref="D133:D134">
    <cfRule type="cellIs" dxfId="647" priority="647" operator="lessThan">
      <formula>0</formula>
    </cfRule>
    <cfRule type="cellIs" dxfId="646" priority="648" operator="greaterThan">
      <formula>0</formula>
    </cfRule>
  </conditionalFormatting>
  <conditionalFormatting sqref="D133:D134">
    <cfRule type="cellIs" dxfId="645" priority="645" operator="lessThan">
      <formula>0</formula>
    </cfRule>
    <cfRule type="cellIs" dxfId="644" priority="646" operator="greaterThan">
      <formula>0</formula>
    </cfRule>
  </conditionalFormatting>
  <conditionalFormatting sqref="D133:D134">
    <cfRule type="cellIs" dxfId="643" priority="643" operator="lessThan">
      <formula>0</formula>
    </cfRule>
    <cfRule type="cellIs" dxfId="642" priority="644" operator="greaterThan">
      <formula>0</formula>
    </cfRule>
  </conditionalFormatting>
  <conditionalFormatting sqref="D133:D134">
    <cfRule type="cellIs" dxfId="641" priority="641" operator="lessThan">
      <formula>0</formula>
    </cfRule>
    <cfRule type="cellIs" dxfId="640" priority="642" operator="greaterThan">
      <formula>0</formula>
    </cfRule>
  </conditionalFormatting>
  <conditionalFormatting sqref="D133:D134">
    <cfRule type="cellIs" dxfId="639" priority="639" operator="lessThan">
      <formula>0</formula>
    </cfRule>
    <cfRule type="cellIs" dxfId="638" priority="640" operator="greaterThan">
      <formula>0</formula>
    </cfRule>
  </conditionalFormatting>
  <conditionalFormatting sqref="D133:D134">
    <cfRule type="cellIs" dxfId="637" priority="637" operator="lessThan">
      <formula>0</formula>
    </cfRule>
    <cfRule type="cellIs" dxfId="636" priority="638" operator="greaterThan">
      <formula>0</formula>
    </cfRule>
  </conditionalFormatting>
  <conditionalFormatting sqref="D133:D134">
    <cfRule type="cellIs" dxfId="635" priority="635" operator="lessThan">
      <formula>0</formula>
    </cfRule>
    <cfRule type="cellIs" dxfId="634" priority="636" operator="greaterThan">
      <formula>0</formula>
    </cfRule>
  </conditionalFormatting>
  <conditionalFormatting sqref="D133:D134">
    <cfRule type="cellIs" dxfId="633" priority="633" operator="lessThan">
      <formula>0</formula>
    </cfRule>
    <cfRule type="cellIs" dxfId="632" priority="634" operator="greaterThan">
      <formula>0</formula>
    </cfRule>
  </conditionalFormatting>
  <conditionalFormatting sqref="D133:D134">
    <cfRule type="cellIs" dxfId="631" priority="631" operator="lessThan">
      <formula>0</formula>
    </cfRule>
    <cfRule type="cellIs" dxfId="630" priority="632" operator="greaterThan">
      <formula>0</formula>
    </cfRule>
  </conditionalFormatting>
  <conditionalFormatting sqref="D133:D134">
    <cfRule type="cellIs" dxfId="629" priority="629" operator="lessThan">
      <formula>0</formula>
    </cfRule>
    <cfRule type="cellIs" dxfId="628" priority="630" operator="greaterThan">
      <formula>0</formula>
    </cfRule>
  </conditionalFormatting>
  <conditionalFormatting sqref="D133:D134">
    <cfRule type="cellIs" dxfId="627" priority="627" operator="lessThan">
      <formula>0</formula>
    </cfRule>
    <cfRule type="cellIs" dxfId="626" priority="628" operator="greaterThan">
      <formula>0</formula>
    </cfRule>
  </conditionalFormatting>
  <conditionalFormatting sqref="G135 I135">
    <cfRule type="cellIs" dxfId="625" priority="624" operator="greaterThan">
      <formula>0</formula>
    </cfRule>
  </conditionalFormatting>
  <conditionalFormatting sqref="D135:D136">
    <cfRule type="cellIs" dxfId="624" priority="625" operator="lessThan">
      <formula>0</formula>
    </cfRule>
    <cfRule type="cellIs" dxfId="623" priority="626" operator="greaterThan">
      <formula>0</formula>
    </cfRule>
  </conditionalFormatting>
  <conditionalFormatting sqref="G135">
    <cfRule type="cellIs" dxfId="622" priority="621" operator="greaterThan">
      <formula>0</formula>
    </cfRule>
  </conditionalFormatting>
  <conditionalFormatting sqref="I135">
    <cfRule type="cellIs" dxfId="621" priority="620" operator="greaterThan">
      <formula>0</formula>
    </cfRule>
  </conditionalFormatting>
  <conditionalFormatting sqref="D135:D136">
    <cfRule type="cellIs" dxfId="620" priority="622" operator="lessThan">
      <formula>0</formula>
    </cfRule>
    <cfRule type="cellIs" dxfId="619" priority="623" operator="greaterThan">
      <formula>0</formula>
    </cfRule>
  </conditionalFormatting>
  <conditionalFormatting sqref="D135:D136">
    <cfRule type="cellIs" dxfId="618" priority="618" operator="lessThan">
      <formula>0</formula>
    </cfRule>
    <cfRule type="cellIs" dxfId="617" priority="619" operator="greaterThan">
      <formula>0</formula>
    </cfRule>
  </conditionalFormatting>
  <conditionalFormatting sqref="D135:D136">
    <cfRule type="cellIs" dxfId="616" priority="616" operator="lessThan">
      <formula>0</formula>
    </cfRule>
    <cfRule type="cellIs" dxfId="615" priority="617" operator="greaterThan">
      <formula>0</formula>
    </cfRule>
  </conditionalFormatting>
  <conditionalFormatting sqref="D135:D136">
    <cfRule type="cellIs" dxfId="614" priority="614" operator="lessThan">
      <formula>0</formula>
    </cfRule>
    <cfRule type="cellIs" dxfId="613" priority="615" operator="greaterThan">
      <formula>0</formula>
    </cfRule>
  </conditionalFormatting>
  <conditionalFormatting sqref="D135:D136">
    <cfRule type="cellIs" dxfId="612" priority="612" operator="lessThan">
      <formula>0</formula>
    </cfRule>
    <cfRule type="cellIs" dxfId="611" priority="613" operator="greaterThan">
      <formula>0</formula>
    </cfRule>
  </conditionalFormatting>
  <conditionalFormatting sqref="D135:D136">
    <cfRule type="cellIs" dxfId="610" priority="610" operator="lessThan">
      <formula>0</formula>
    </cfRule>
    <cfRule type="cellIs" dxfId="609" priority="611" operator="greaterThan">
      <formula>0</formula>
    </cfRule>
  </conditionalFormatting>
  <conditionalFormatting sqref="D135:D136">
    <cfRule type="cellIs" dxfId="608" priority="608" operator="lessThan">
      <formula>0</formula>
    </cfRule>
    <cfRule type="cellIs" dxfId="607" priority="609" operator="greaterThan">
      <formula>0</formula>
    </cfRule>
  </conditionalFormatting>
  <conditionalFormatting sqref="D135:D136">
    <cfRule type="cellIs" dxfId="606" priority="606" operator="lessThan">
      <formula>0</formula>
    </cfRule>
    <cfRule type="cellIs" dxfId="605" priority="607" operator="greaterThan">
      <formula>0</formula>
    </cfRule>
  </conditionalFormatting>
  <conditionalFormatting sqref="D135:D136">
    <cfRule type="cellIs" dxfId="604" priority="604" operator="lessThan">
      <formula>0</formula>
    </cfRule>
    <cfRule type="cellIs" dxfId="603" priority="605" operator="greaterThan">
      <formula>0</formula>
    </cfRule>
  </conditionalFormatting>
  <conditionalFormatting sqref="D135:D136">
    <cfRule type="cellIs" dxfId="602" priority="602" operator="lessThan">
      <formula>0</formula>
    </cfRule>
    <cfRule type="cellIs" dxfId="601" priority="603" operator="greaterThan">
      <formula>0</formula>
    </cfRule>
  </conditionalFormatting>
  <conditionalFormatting sqref="D135:D136">
    <cfRule type="cellIs" dxfId="600" priority="600" operator="lessThan">
      <formula>0</formula>
    </cfRule>
    <cfRule type="cellIs" dxfId="599" priority="601" operator="greaterThan">
      <formula>0</formula>
    </cfRule>
  </conditionalFormatting>
  <conditionalFormatting sqref="D135:D136">
    <cfRule type="cellIs" dxfId="598" priority="598" operator="lessThan">
      <formula>0</formula>
    </cfRule>
    <cfRule type="cellIs" dxfId="597" priority="599" operator="greaterThan">
      <formula>0</formula>
    </cfRule>
  </conditionalFormatting>
  <conditionalFormatting sqref="G135">
    <cfRule type="cellIs" dxfId="596" priority="595" operator="greaterThan">
      <formula>0</formula>
    </cfRule>
  </conditionalFormatting>
  <conditionalFormatting sqref="I135">
    <cfRule type="cellIs" dxfId="595" priority="594" operator="greaterThan">
      <formula>0</formula>
    </cfRule>
  </conditionalFormatting>
  <conditionalFormatting sqref="D135:D136">
    <cfRule type="cellIs" dxfId="594" priority="596" operator="lessThan">
      <formula>0</formula>
    </cfRule>
    <cfRule type="cellIs" dxfId="593" priority="597" operator="greaterThan">
      <formula>0</formula>
    </cfRule>
  </conditionalFormatting>
  <conditionalFormatting sqref="D135:D136">
    <cfRule type="cellIs" dxfId="592" priority="592" operator="lessThan">
      <formula>0</formula>
    </cfRule>
    <cfRule type="cellIs" dxfId="591" priority="593" operator="greaterThan">
      <formula>0</formula>
    </cfRule>
  </conditionalFormatting>
  <conditionalFormatting sqref="D135:D136">
    <cfRule type="cellIs" dxfId="590" priority="590" operator="lessThan">
      <formula>0</formula>
    </cfRule>
    <cfRule type="cellIs" dxfId="589" priority="591" operator="greaterThan">
      <formula>0</formula>
    </cfRule>
  </conditionalFormatting>
  <conditionalFormatting sqref="D135:D136">
    <cfRule type="cellIs" dxfId="588" priority="588" operator="lessThan">
      <formula>0</formula>
    </cfRule>
    <cfRule type="cellIs" dxfId="587" priority="589" operator="greaterThan">
      <formula>0</formula>
    </cfRule>
  </conditionalFormatting>
  <conditionalFormatting sqref="D135:D136">
    <cfRule type="cellIs" dxfId="586" priority="586" operator="lessThan">
      <formula>0</formula>
    </cfRule>
    <cfRule type="cellIs" dxfId="585" priority="587" operator="greaterThan">
      <formula>0</formula>
    </cfRule>
  </conditionalFormatting>
  <conditionalFormatting sqref="D135:D136">
    <cfRule type="cellIs" dxfId="584" priority="584" operator="lessThan">
      <formula>0</formula>
    </cfRule>
    <cfRule type="cellIs" dxfId="583" priority="585" operator="greaterThan">
      <formula>0</formula>
    </cfRule>
  </conditionalFormatting>
  <conditionalFormatting sqref="D135:D136">
    <cfRule type="cellIs" dxfId="582" priority="582" operator="lessThan">
      <formula>0</formula>
    </cfRule>
    <cfRule type="cellIs" dxfId="581" priority="583" operator="greaterThan">
      <formula>0</formula>
    </cfRule>
  </conditionalFormatting>
  <conditionalFormatting sqref="D135:D136">
    <cfRule type="cellIs" dxfId="580" priority="580" operator="lessThan">
      <formula>0</formula>
    </cfRule>
    <cfRule type="cellIs" dxfId="579" priority="581" operator="greaterThan">
      <formula>0</formula>
    </cfRule>
  </conditionalFormatting>
  <conditionalFormatting sqref="D135:D136">
    <cfRule type="cellIs" dxfId="578" priority="578" operator="lessThan">
      <formula>0</formula>
    </cfRule>
    <cfRule type="cellIs" dxfId="577" priority="579" operator="greaterThan">
      <formula>0</formula>
    </cfRule>
  </conditionalFormatting>
  <conditionalFormatting sqref="D135:D136">
    <cfRule type="cellIs" dxfId="576" priority="576" operator="lessThan">
      <formula>0</formula>
    </cfRule>
    <cfRule type="cellIs" dxfId="575" priority="577" operator="greaterThan">
      <formula>0</formula>
    </cfRule>
  </conditionalFormatting>
  <conditionalFormatting sqref="D135:D136">
    <cfRule type="cellIs" dxfId="574" priority="574" operator="lessThan">
      <formula>0</formula>
    </cfRule>
    <cfRule type="cellIs" dxfId="573" priority="575" operator="greaterThan">
      <formula>0</formula>
    </cfRule>
  </conditionalFormatting>
  <conditionalFormatting sqref="D135:D136">
    <cfRule type="cellIs" dxfId="572" priority="572" operator="lessThan">
      <formula>0</formula>
    </cfRule>
    <cfRule type="cellIs" dxfId="571" priority="573" operator="greaterThan">
      <formula>0</formula>
    </cfRule>
  </conditionalFormatting>
  <conditionalFormatting sqref="I137:I141 G137:G141">
    <cfRule type="cellIs" dxfId="570" priority="569" operator="greaterThan">
      <formula>0</formula>
    </cfRule>
  </conditionalFormatting>
  <conditionalFormatting sqref="D137:D145">
    <cfRule type="cellIs" dxfId="569" priority="570" operator="lessThan">
      <formula>0</formula>
    </cfRule>
    <cfRule type="cellIs" dxfId="568" priority="571" operator="greaterThan">
      <formula>0</formula>
    </cfRule>
  </conditionalFormatting>
  <conditionalFormatting sqref="G137:G141">
    <cfRule type="cellIs" dxfId="567" priority="566" operator="greaterThan">
      <formula>0</formula>
    </cfRule>
  </conditionalFormatting>
  <conditionalFormatting sqref="I137:I141">
    <cfRule type="cellIs" dxfId="566" priority="565" operator="greaterThan">
      <formula>0</formula>
    </cfRule>
  </conditionalFormatting>
  <conditionalFormatting sqref="D137:D145">
    <cfRule type="cellIs" dxfId="565" priority="567" operator="lessThan">
      <formula>0</formula>
    </cfRule>
    <cfRule type="cellIs" dxfId="564" priority="568" operator="greaterThan">
      <formula>0</formula>
    </cfRule>
  </conditionalFormatting>
  <conditionalFormatting sqref="D137:D145">
    <cfRule type="cellIs" dxfId="563" priority="563" operator="lessThan">
      <formula>0</formula>
    </cfRule>
    <cfRule type="cellIs" dxfId="562" priority="564" operator="greaterThan">
      <formula>0</formula>
    </cfRule>
  </conditionalFormatting>
  <conditionalFormatting sqref="D137:D145">
    <cfRule type="cellIs" dxfId="561" priority="561" operator="lessThan">
      <formula>0</formula>
    </cfRule>
    <cfRule type="cellIs" dxfId="560" priority="562" operator="greaterThan">
      <formula>0</formula>
    </cfRule>
  </conditionalFormatting>
  <conditionalFormatting sqref="D137:D145">
    <cfRule type="cellIs" dxfId="559" priority="559" operator="lessThan">
      <formula>0</formula>
    </cfRule>
    <cfRule type="cellIs" dxfId="558" priority="560" operator="greaterThan">
      <formula>0</formula>
    </cfRule>
  </conditionalFormatting>
  <conditionalFormatting sqref="D137:D145">
    <cfRule type="cellIs" dxfId="557" priority="557" operator="lessThan">
      <formula>0</formula>
    </cfRule>
    <cfRule type="cellIs" dxfId="556" priority="558" operator="greaterThan">
      <formula>0</formula>
    </cfRule>
  </conditionalFormatting>
  <conditionalFormatting sqref="D137:D145">
    <cfRule type="cellIs" dxfId="555" priority="555" operator="lessThan">
      <formula>0</formula>
    </cfRule>
    <cfRule type="cellIs" dxfId="554" priority="556" operator="greaterThan">
      <formula>0</formula>
    </cfRule>
  </conditionalFormatting>
  <conditionalFormatting sqref="D137:D145">
    <cfRule type="cellIs" dxfId="553" priority="553" operator="lessThan">
      <formula>0</formula>
    </cfRule>
    <cfRule type="cellIs" dxfId="552" priority="554" operator="greaterThan">
      <formula>0</formula>
    </cfRule>
  </conditionalFormatting>
  <conditionalFormatting sqref="D137:D145">
    <cfRule type="cellIs" dxfId="551" priority="551" operator="lessThan">
      <formula>0</formula>
    </cfRule>
    <cfRule type="cellIs" dxfId="550" priority="552" operator="greaterThan">
      <formula>0</formula>
    </cfRule>
  </conditionalFormatting>
  <conditionalFormatting sqref="D137:D145">
    <cfRule type="cellIs" dxfId="549" priority="549" operator="lessThan">
      <formula>0</formula>
    </cfRule>
    <cfRule type="cellIs" dxfId="548" priority="550" operator="greaterThan">
      <formula>0</formula>
    </cfRule>
  </conditionalFormatting>
  <conditionalFormatting sqref="D137:D145">
    <cfRule type="cellIs" dxfId="547" priority="547" operator="lessThan">
      <formula>0</formula>
    </cfRule>
    <cfRule type="cellIs" dxfId="546" priority="548" operator="greaterThan">
      <formula>0</formula>
    </cfRule>
  </conditionalFormatting>
  <conditionalFormatting sqref="D137:D145">
    <cfRule type="cellIs" dxfId="545" priority="545" operator="lessThan">
      <formula>0</formula>
    </cfRule>
    <cfRule type="cellIs" dxfId="544" priority="546" operator="greaterThan">
      <formula>0</formula>
    </cfRule>
  </conditionalFormatting>
  <conditionalFormatting sqref="D137:D145">
    <cfRule type="cellIs" dxfId="543" priority="543" operator="lessThan">
      <formula>0</formula>
    </cfRule>
    <cfRule type="cellIs" dxfId="542" priority="544" operator="greaterThan">
      <formula>0</formula>
    </cfRule>
  </conditionalFormatting>
  <conditionalFormatting sqref="D137:D145">
    <cfRule type="cellIs" dxfId="541" priority="541" operator="lessThan">
      <formula>0</formula>
    </cfRule>
    <cfRule type="cellIs" dxfId="540" priority="542" operator="greaterThan">
      <formula>0</formula>
    </cfRule>
  </conditionalFormatting>
  <conditionalFormatting sqref="D137:D145">
    <cfRule type="cellIs" dxfId="539" priority="539" operator="lessThan">
      <formula>0</formula>
    </cfRule>
    <cfRule type="cellIs" dxfId="538" priority="540" operator="greaterThan">
      <formula>0</formula>
    </cfRule>
  </conditionalFormatting>
  <conditionalFormatting sqref="D137:D145">
    <cfRule type="cellIs" dxfId="537" priority="537" operator="lessThan">
      <formula>0</formula>
    </cfRule>
    <cfRule type="cellIs" dxfId="536" priority="538" operator="greaterThan">
      <formula>0</formula>
    </cfRule>
  </conditionalFormatting>
  <conditionalFormatting sqref="D137:D145">
    <cfRule type="cellIs" dxfId="535" priority="535" operator="lessThan">
      <formula>0</formula>
    </cfRule>
    <cfRule type="cellIs" dxfId="534" priority="536" operator="greaterThan">
      <formula>0</formula>
    </cfRule>
  </conditionalFormatting>
  <conditionalFormatting sqref="D137:D145">
    <cfRule type="cellIs" dxfId="533" priority="533" operator="lessThan">
      <formula>0</formula>
    </cfRule>
    <cfRule type="cellIs" dxfId="532" priority="534" operator="greaterThan">
      <formula>0</formula>
    </cfRule>
  </conditionalFormatting>
  <conditionalFormatting sqref="D137:D145">
    <cfRule type="cellIs" dxfId="531" priority="531" operator="lessThan">
      <formula>0</formula>
    </cfRule>
    <cfRule type="cellIs" dxfId="530" priority="532" operator="greaterThan">
      <formula>0</formula>
    </cfRule>
  </conditionalFormatting>
  <conditionalFormatting sqref="D137:D145">
    <cfRule type="cellIs" dxfId="529" priority="529" operator="lessThan">
      <formula>0</formula>
    </cfRule>
    <cfRule type="cellIs" dxfId="528" priority="530" operator="greaterThan">
      <formula>0</formula>
    </cfRule>
  </conditionalFormatting>
  <conditionalFormatting sqref="D137:D145">
    <cfRule type="cellIs" dxfId="527" priority="527" operator="lessThan">
      <formula>0</formula>
    </cfRule>
    <cfRule type="cellIs" dxfId="526" priority="528" operator="greaterThan">
      <formula>0</formula>
    </cfRule>
  </conditionalFormatting>
  <conditionalFormatting sqref="D137:D145">
    <cfRule type="cellIs" dxfId="525" priority="525" operator="lessThan">
      <formula>0</formula>
    </cfRule>
    <cfRule type="cellIs" dxfId="524" priority="526" operator="greaterThan">
      <formula>0</formula>
    </cfRule>
  </conditionalFormatting>
  <conditionalFormatting sqref="D137:D145">
    <cfRule type="cellIs" dxfId="523" priority="523" operator="lessThan">
      <formula>0</formula>
    </cfRule>
    <cfRule type="cellIs" dxfId="522" priority="524" operator="greaterThan">
      <formula>0</formula>
    </cfRule>
  </conditionalFormatting>
  <conditionalFormatting sqref="D137:D145">
    <cfRule type="cellIs" dxfId="521" priority="521" operator="lessThan">
      <formula>0</formula>
    </cfRule>
    <cfRule type="cellIs" dxfId="520" priority="522" operator="greaterThan">
      <formula>0</formula>
    </cfRule>
  </conditionalFormatting>
  <conditionalFormatting sqref="D137:D145">
    <cfRule type="cellIs" dxfId="519" priority="519" operator="lessThan">
      <formula>0</formula>
    </cfRule>
    <cfRule type="cellIs" dxfId="518" priority="520" operator="greaterThan">
      <formula>0</formula>
    </cfRule>
  </conditionalFormatting>
  <conditionalFormatting sqref="D137:D145">
    <cfRule type="cellIs" dxfId="517" priority="517" operator="lessThan">
      <formula>0</formula>
    </cfRule>
    <cfRule type="cellIs" dxfId="516" priority="518" operator="greaterThan">
      <formula>0</formula>
    </cfRule>
  </conditionalFormatting>
  <conditionalFormatting sqref="D137:D145">
    <cfRule type="cellIs" dxfId="515" priority="515" operator="lessThan">
      <formula>0</formula>
    </cfRule>
    <cfRule type="cellIs" dxfId="514" priority="516" operator="greaterThan">
      <formula>0</formula>
    </cfRule>
  </conditionalFormatting>
  <conditionalFormatting sqref="D137:D145">
    <cfRule type="cellIs" dxfId="513" priority="513" operator="lessThan">
      <formula>0</formula>
    </cfRule>
    <cfRule type="cellIs" dxfId="512" priority="514" operator="greaterThan">
      <formula>0</formula>
    </cfRule>
  </conditionalFormatting>
  <conditionalFormatting sqref="D137:D145">
    <cfRule type="cellIs" dxfId="511" priority="511" operator="lessThan">
      <formula>0</formula>
    </cfRule>
    <cfRule type="cellIs" dxfId="510" priority="512" operator="greaterThan">
      <formula>0</formula>
    </cfRule>
  </conditionalFormatting>
  <conditionalFormatting sqref="D137:D145">
    <cfRule type="cellIs" dxfId="509" priority="509" operator="lessThan">
      <formula>0</formula>
    </cfRule>
    <cfRule type="cellIs" dxfId="508" priority="510" operator="greaterThan">
      <formula>0</formula>
    </cfRule>
  </conditionalFormatting>
  <conditionalFormatting sqref="D137:D145">
    <cfRule type="cellIs" dxfId="507" priority="507" operator="lessThan">
      <formula>0</formula>
    </cfRule>
    <cfRule type="cellIs" dxfId="506" priority="508" operator="greaterThan">
      <formula>0</formula>
    </cfRule>
  </conditionalFormatting>
  <conditionalFormatting sqref="D137:D145">
    <cfRule type="cellIs" dxfId="505" priority="505" operator="lessThan">
      <formula>0</formula>
    </cfRule>
    <cfRule type="cellIs" dxfId="504" priority="506" operator="greaterThan">
      <formula>0</formula>
    </cfRule>
  </conditionalFormatting>
  <conditionalFormatting sqref="D137:D145">
    <cfRule type="cellIs" dxfId="503" priority="503" operator="lessThan">
      <formula>0</formula>
    </cfRule>
    <cfRule type="cellIs" dxfId="502" priority="504" operator="greaterThan">
      <formula>0</formula>
    </cfRule>
  </conditionalFormatting>
  <conditionalFormatting sqref="D137:D145">
    <cfRule type="cellIs" dxfId="501" priority="501" operator="lessThan">
      <formula>0</formula>
    </cfRule>
    <cfRule type="cellIs" dxfId="500" priority="502" operator="greaterThan">
      <formula>0</formula>
    </cfRule>
  </conditionalFormatting>
  <conditionalFormatting sqref="D137:D145">
    <cfRule type="cellIs" dxfId="499" priority="499" operator="lessThan">
      <formula>0</formula>
    </cfRule>
    <cfRule type="cellIs" dxfId="498" priority="500" operator="greaterThan">
      <formula>0</formula>
    </cfRule>
  </conditionalFormatting>
  <conditionalFormatting sqref="D137:D145">
    <cfRule type="cellIs" dxfId="497" priority="497" operator="lessThan">
      <formula>0</formula>
    </cfRule>
    <cfRule type="cellIs" dxfId="496" priority="498" operator="greaterThan">
      <formula>0</formula>
    </cfRule>
  </conditionalFormatting>
  <conditionalFormatting sqref="D137:D145">
    <cfRule type="cellIs" dxfId="495" priority="495" operator="lessThan">
      <formula>0</formula>
    </cfRule>
    <cfRule type="cellIs" dxfId="494" priority="496" operator="greaterThan">
      <formula>0</formula>
    </cfRule>
  </conditionalFormatting>
  <conditionalFormatting sqref="D137:D145">
    <cfRule type="cellIs" dxfId="493" priority="493" operator="lessThan">
      <formula>0</formula>
    </cfRule>
    <cfRule type="cellIs" dxfId="492" priority="494" operator="greaterThan">
      <formula>0</formula>
    </cfRule>
  </conditionalFormatting>
  <conditionalFormatting sqref="I142:I145 G142:G145">
    <cfRule type="cellIs" dxfId="491" priority="492" operator="greaterThan">
      <formula>0</formula>
    </cfRule>
  </conditionalFormatting>
  <conditionalFormatting sqref="G142:G145">
    <cfRule type="cellIs" dxfId="490" priority="491" operator="greaterThan">
      <formula>0</formula>
    </cfRule>
  </conditionalFormatting>
  <conditionalFormatting sqref="I142:I145">
    <cfRule type="cellIs" dxfId="489" priority="490" operator="greaterThan">
      <formula>0</formula>
    </cfRule>
  </conditionalFormatting>
  <conditionalFormatting sqref="D146:D148">
    <cfRule type="cellIs" dxfId="488" priority="488" operator="lessThan">
      <formula>0</formula>
    </cfRule>
    <cfRule type="cellIs" dxfId="487" priority="489" operator="greaterThan">
      <formula>0</formula>
    </cfRule>
  </conditionalFormatting>
  <conditionalFormatting sqref="D146:D148">
    <cfRule type="cellIs" dxfId="486" priority="486" operator="lessThan">
      <formula>0</formula>
    </cfRule>
    <cfRule type="cellIs" dxfId="485" priority="487" operator="greaterThan">
      <formula>0</formula>
    </cfRule>
  </conditionalFormatting>
  <conditionalFormatting sqref="D146:D148">
    <cfRule type="cellIs" dxfId="484" priority="484" operator="lessThan">
      <formula>0</formula>
    </cfRule>
    <cfRule type="cellIs" dxfId="483" priority="485" operator="greaterThan">
      <formula>0</formula>
    </cfRule>
  </conditionalFormatting>
  <conditionalFormatting sqref="D146:D148">
    <cfRule type="cellIs" dxfId="482" priority="482" operator="lessThan">
      <formula>0</formula>
    </cfRule>
    <cfRule type="cellIs" dxfId="481" priority="483" operator="greaterThan">
      <formula>0</formula>
    </cfRule>
  </conditionalFormatting>
  <conditionalFormatting sqref="D146:D148">
    <cfRule type="cellIs" dxfId="480" priority="480" operator="lessThan">
      <formula>0</formula>
    </cfRule>
    <cfRule type="cellIs" dxfId="479" priority="481" operator="greaterThan">
      <formula>0</formula>
    </cfRule>
  </conditionalFormatting>
  <conditionalFormatting sqref="D146:D148">
    <cfRule type="cellIs" dxfId="478" priority="478" operator="lessThan">
      <formula>0</formula>
    </cfRule>
    <cfRule type="cellIs" dxfId="477" priority="479" operator="greaterThan">
      <formula>0</formula>
    </cfRule>
  </conditionalFormatting>
  <conditionalFormatting sqref="D146:D148">
    <cfRule type="cellIs" dxfId="476" priority="476" operator="lessThan">
      <formula>0</formula>
    </cfRule>
    <cfRule type="cellIs" dxfId="475" priority="477" operator="greaterThan">
      <formula>0</formula>
    </cfRule>
  </conditionalFormatting>
  <conditionalFormatting sqref="D146:D148">
    <cfRule type="cellIs" dxfId="474" priority="474" operator="lessThan">
      <formula>0</formula>
    </cfRule>
    <cfRule type="cellIs" dxfId="473" priority="475" operator="greaterThan">
      <formula>0</formula>
    </cfRule>
  </conditionalFormatting>
  <conditionalFormatting sqref="D146:D148">
    <cfRule type="cellIs" dxfId="472" priority="472" operator="lessThan">
      <formula>0</formula>
    </cfRule>
    <cfRule type="cellIs" dxfId="471" priority="473" operator="greaterThan">
      <formula>0</formula>
    </cfRule>
  </conditionalFormatting>
  <conditionalFormatting sqref="D146:D148">
    <cfRule type="cellIs" dxfId="470" priority="470" operator="lessThan">
      <formula>0</formula>
    </cfRule>
    <cfRule type="cellIs" dxfId="469" priority="471" operator="greaterThan">
      <formula>0</formula>
    </cfRule>
  </conditionalFormatting>
  <conditionalFormatting sqref="D146:D148">
    <cfRule type="cellIs" dxfId="468" priority="468" operator="lessThan">
      <formula>0</formula>
    </cfRule>
    <cfRule type="cellIs" dxfId="467" priority="469" operator="greaterThan">
      <formula>0</formula>
    </cfRule>
  </conditionalFormatting>
  <conditionalFormatting sqref="D146:D148">
    <cfRule type="cellIs" dxfId="466" priority="466" operator="lessThan">
      <formula>0</formula>
    </cfRule>
    <cfRule type="cellIs" dxfId="465" priority="467" operator="greaterThan">
      <formula>0</formula>
    </cfRule>
  </conditionalFormatting>
  <conditionalFormatting sqref="D146:D148">
    <cfRule type="cellIs" dxfId="464" priority="464" operator="lessThan">
      <formula>0</formula>
    </cfRule>
    <cfRule type="cellIs" dxfId="463" priority="465" operator="greaterThan">
      <formula>0</formula>
    </cfRule>
  </conditionalFormatting>
  <conditionalFormatting sqref="D146:D148">
    <cfRule type="cellIs" dxfId="462" priority="462" operator="lessThan">
      <formula>0</formula>
    </cfRule>
    <cfRule type="cellIs" dxfId="461" priority="463" operator="greaterThan">
      <formula>0</formula>
    </cfRule>
  </conditionalFormatting>
  <conditionalFormatting sqref="D146:D148">
    <cfRule type="cellIs" dxfId="460" priority="460" operator="lessThan">
      <formula>0</formula>
    </cfRule>
    <cfRule type="cellIs" dxfId="459" priority="461" operator="greaterThan">
      <formula>0</formula>
    </cfRule>
  </conditionalFormatting>
  <conditionalFormatting sqref="D146:D148">
    <cfRule type="cellIs" dxfId="458" priority="458" operator="lessThan">
      <formula>0</formula>
    </cfRule>
    <cfRule type="cellIs" dxfId="457" priority="459" operator="greaterThan">
      <formula>0</formula>
    </cfRule>
  </conditionalFormatting>
  <conditionalFormatting sqref="D146:D148">
    <cfRule type="cellIs" dxfId="456" priority="456" operator="lessThan">
      <formula>0</formula>
    </cfRule>
    <cfRule type="cellIs" dxfId="455" priority="457" operator="greaterThan">
      <formula>0</formula>
    </cfRule>
  </conditionalFormatting>
  <conditionalFormatting sqref="D146:D148">
    <cfRule type="cellIs" dxfId="454" priority="454" operator="lessThan">
      <formula>0</formula>
    </cfRule>
    <cfRule type="cellIs" dxfId="453" priority="455" operator="greaterThan">
      <formula>0</formula>
    </cfRule>
  </conditionalFormatting>
  <conditionalFormatting sqref="D146:D148">
    <cfRule type="cellIs" dxfId="452" priority="452" operator="lessThan">
      <formula>0</formula>
    </cfRule>
    <cfRule type="cellIs" dxfId="451" priority="453" operator="greaterThan">
      <formula>0</formula>
    </cfRule>
  </conditionalFormatting>
  <conditionalFormatting sqref="D146:D148">
    <cfRule type="cellIs" dxfId="450" priority="450" operator="lessThan">
      <formula>0</formula>
    </cfRule>
    <cfRule type="cellIs" dxfId="449" priority="451" operator="greaterThan">
      <formula>0</formula>
    </cfRule>
  </conditionalFormatting>
  <conditionalFormatting sqref="D146:D148">
    <cfRule type="cellIs" dxfId="448" priority="448" operator="lessThan">
      <formula>0</formula>
    </cfRule>
    <cfRule type="cellIs" dxfId="447" priority="449" operator="greaterThan">
      <formula>0</formula>
    </cfRule>
  </conditionalFormatting>
  <conditionalFormatting sqref="D146:D148">
    <cfRule type="cellIs" dxfId="446" priority="446" operator="lessThan">
      <formula>0</formula>
    </cfRule>
    <cfRule type="cellIs" dxfId="445" priority="447" operator="greaterThan">
      <formula>0</formula>
    </cfRule>
  </conditionalFormatting>
  <conditionalFormatting sqref="D146:D148">
    <cfRule type="cellIs" dxfId="444" priority="444" operator="lessThan">
      <formula>0</formula>
    </cfRule>
    <cfRule type="cellIs" dxfId="443" priority="445" operator="greaterThan">
      <formula>0</formula>
    </cfRule>
  </conditionalFormatting>
  <conditionalFormatting sqref="D146:D148">
    <cfRule type="cellIs" dxfId="442" priority="442" operator="lessThan">
      <formula>0</formula>
    </cfRule>
    <cfRule type="cellIs" dxfId="441" priority="443" operator="greaterThan">
      <formula>0</formula>
    </cfRule>
  </conditionalFormatting>
  <conditionalFormatting sqref="D146:D148">
    <cfRule type="cellIs" dxfId="440" priority="440" operator="lessThan">
      <formula>0</formula>
    </cfRule>
    <cfRule type="cellIs" dxfId="439" priority="441" operator="greaterThan">
      <formula>0</formula>
    </cfRule>
  </conditionalFormatting>
  <conditionalFormatting sqref="D146:D148">
    <cfRule type="cellIs" dxfId="438" priority="438" operator="lessThan">
      <formula>0</formula>
    </cfRule>
    <cfRule type="cellIs" dxfId="437" priority="439" operator="greaterThan">
      <formula>0</formula>
    </cfRule>
  </conditionalFormatting>
  <conditionalFormatting sqref="D146:D148">
    <cfRule type="cellIs" dxfId="436" priority="436" operator="lessThan">
      <formula>0</formula>
    </cfRule>
    <cfRule type="cellIs" dxfId="435" priority="437" operator="greaterThan">
      <formula>0</formula>
    </cfRule>
  </conditionalFormatting>
  <conditionalFormatting sqref="D146:D148">
    <cfRule type="cellIs" dxfId="434" priority="434" operator="lessThan">
      <formula>0</formula>
    </cfRule>
    <cfRule type="cellIs" dxfId="433" priority="435" operator="greaterThan">
      <formula>0</formula>
    </cfRule>
  </conditionalFormatting>
  <conditionalFormatting sqref="D146:D148">
    <cfRule type="cellIs" dxfId="432" priority="432" operator="lessThan">
      <formula>0</formula>
    </cfRule>
    <cfRule type="cellIs" dxfId="431" priority="433" operator="greaterThan">
      <formula>0</formula>
    </cfRule>
  </conditionalFormatting>
  <conditionalFormatting sqref="D146:D148">
    <cfRule type="cellIs" dxfId="430" priority="430" operator="lessThan">
      <formula>0</formula>
    </cfRule>
    <cfRule type="cellIs" dxfId="429" priority="431" operator="greaterThan">
      <formula>0</formula>
    </cfRule>
  </conditionalFormatting>
  <conditionalFormatting sqref="D146:D148">
    <cfRule type="cellIs" dxfId="428" priority="428" operator="lessThan">
      <formula>0</formula>
    </cfRule>
    <cfRule type="cellIs" dxfId="427" priority="429" operator="greaterThan">
      <formula>0</formula>
    </cfRule>
  </conditionalFormatting>
  <conditionalFormatting sqref="D146:D148">
    <cfRule type="cellIs" dxfId="426" priority="426" operator="lessThan">
      <formula>0</formula>
    </cfRule>
    <cfRule type="cellIs" dxfId="425" priority="427" operator="greaterThan">
      <formula>0</formula>
    </cfRule>
  </conditionalFormatting>
  <conditionalFormatting sqref="D146:D148">
    <cfRule type="cellIs" dxfId="424" priority="424" operator="lessThan">
      <formula>0</formula>
    </cfRule>
    <cfRule type="cellIs" dxfId="423" priority="425" operator="greaterThan">
      <formula>0</formula>
    </cfRule>
  </conditionalFormatting>
  <conditionalFormatting sqref="D146:D148">
    <cfRule type="cellIs" dxfId="422" priority="422" operator="lessThan">
      <formula>0</formula>
    </cfRule>
    <cfRule type="cellIs" dxfId="421" priority="423" operator="greaterThan">
      <formula>0</formula>
    </cfRule>
  </conditionalFormatting>
  <conditionalFormatting sqref="D146:D148">
    <cfRule type="cellIs" dxfId="420" priority="420" operator="lessThan">
      <formula>0</formula>
    </cfRule>
    <cfRule type="cellIs" dxfId="419" priority="421" operator="greaterThan">
      <formula>0</formula>
    </cfRule>
  </conditionalFormatting>
  <conditionalFormatting sqref="D146:D148">
    <cfRule type="cellIs" dxfId="418" priority="418" operator="lessThan">
      <formula>0</formula>
    </cfRule>
    <cfRule type="cellIs" dxfId="417" priority="419" operator="greaterThan">
      <formula>0</formula>
    </cfRule>
  </conditionalFormatting>
  <conditionalFormatting sqref="D146:D148">
    <cfRule type="cellIs" dxfId="416" priority="416" operator="lessThan">
      <formula>0</formula>
    </cfRule>
    <cfRule type="cellIs" dxfId="415" priority="417" operator="greaterThan">
      <formula>0</formula>
    </cfRule>
  </conditionalFormatting>
  <conditionalFormatting sqref="D146:D148">
    <cfRule type="cellIs" dxfId="414" priority="414" operator="lessThan">
      <formula>0</formula>
    </cfRule>
    <cfRule type="cellIs" dxfId="413" priority="415" operator="greaterThan">
      <formula>0</formula>
    </cfRule>
  </conditionalFormatting>
  <conditionalFormatting sqref="I146:I148 G146:G148">
    <cfRule type="cellIs" dxfId="412" priority="413" operator="greaterThan">
      <formula>0</formula>
    </cfRule>
  </conditionalFormatting>
  <conditionalFormatting sqref="G146:G148">
    <cfRule type="cellIs" dxfId="411" priority="412" operator="greaterThan">
      <formula>0</formula>
    </cfRule>
  </conditionalFormatting>
  <conditionalFormatting sqref="I146:I148">
    <cfRule type="cellIs" dxfId="410" priority="411" operator="greaterThan">
      <formula>0</formula>
    </cfRule>
  </conditionalFormatting>
  <conditionalFormatting sqref="G149">
    <cfRule type="cellIs" dxfId="409" priority="408" operator="greaterThan">
      <formula>0</formula>
    </cfRule>
  </conditionalFormatting>
  <conditionalFormatting sqref="D149">
    <cfRule type="cellIs" dxfId="408" priority="409" operator="lessThan">
      <formula>0</formula>
    </cfRule>
    <cfRule type="cellIs" dxfId="407" priority="410" operator="greaterThan">
      <formula>0</formula>
    </cfRule>
  </conditionalFormatting>
  <conditionalFormatting sqref="D149">
    <cfRule type="cellIs" dxfId="406" priority="406" operator="lessThan">
      <formula>0</formula>
    </cfRule>
    <cfRule type="cellIs" dxfId="405" priority="407" operator="greaterThan">
      <formula>0</formula>
    </cfRule>
  </conditionalFormatting>
  <conditionalFormatting sqref="D149">
    <cfRule type="cellIs" dxfId="404" priority="404" operator="lessThan">
      <formula>0</formula>
    </cfRule>
    <cfRule type="cellIs" dxfId="403" priority="405" operator="greaterThan">
      <formula>0</formula>
    </cfRule>
  </conditionalFormatting>
  <conditionalFormatting sqref="D149">
    <cfRule type="cellIs" dxfId="402" priority="402" operator="lessThan">
      <formula>0</formula>
    </cfRule>
    <cfRule type="cellIs" dxfId="401" priority="403" operator="greaterThan">
      <formula>0</formula>
    </cfRule>
  </conditionalFormatting>
  <conditionalFormatting sqref="D149">
    <cfRule type="cellIs" dxfId="400" priority="400" operator="lessThan">
      <formula>0</formula>
    </cfRule>
    <cfRule type="cellIs" dxfId="399" priority="401" operator="greaterThan">
      <formula>0</formula>
    </cfRule>
  </conditionalFormatting>
  <conditionalFormatting sqref="D149">
    <cfRule type="cellIs" dxfId="398" priority="398" operator="lessThan">
      <formula>0</formula>
    </cfRule>
    <cfRule type="cellIs" dxfId="397" priority="399" operator="greaterThan">
      <formula>0</formula>
    </cfRule>
  </conditionalFormatting>
  <conditionalFormatting sqref="D149">
    <cfRule type="cellIs" dxfId="396" priority="396" operator="lessThan">
      <formula>0</formula>
    </cfRule>
    <cfRule type="cellIs" dxfId="395" priority="397" operator="greaterThan">
      <formula>0</formula>
    </cfRule>
  </conditionalFormatting>
  <conditionalFormatting sqref="D149">
    <cfRule type="cellIs" dxfId="394" priority="394" operator="lessThan">
      <formula>0</formula>
    </cfRule>
    <cfRule type="cellIs" dxfId="393" priority="395" operator="greaterThan">
      <formula>0</formula>
    </cfRule>
  </conditionalFormatting>
  <conditionalFormatting sqref="D149">
    <cfRule type="cellIs" dxfId="392" priority="392" operator="lessThan">
      <formula>0</formula>
    </cfRule>
    <cfRule type="cellIs" dxfId="391" priority="393" operator="greaterThan">
      <formula>0</formula>
    </cfRule>
  </conditionalFormatting>
  <conditionalFormatting sqref="D149">
    <cfRule type="cellIs" dxfId="390" priority="390" operator="lessThan">
      <formula>0</formula>
    </cfRule>
    <cfRule type="cellIs" dxfId="389" priority="391" operator="greaterThan">
      <formula>0</formula>
    </cfRule>
  </conditionalFormatting>
  <conditionalFormatting sqref="D149">
    <cfRule type="cellIs" dxfId="388" priority="388" operator="lessThan">
      <formula>0</formula>
    </cfRule>
    <cfRule type="cellIs" dxfId="387" priority="389" operator="greaterThan">
      <formula>0</formula>
    </cfRule>
  </conditionalFormatting>
  <conditionalFormatting sqref="D149">
    <cfRule type="cellIs" dxfId="386" priority="386" operator="lessThan">
      <formula>0</formula>
    </cfRule>
    <cfRule type="cellIs" dxfId="385" priority="387" operator="greaterThan">
      <formula>0</formula>
    </cfRule>
  </conditionalFormatting>
  <conditionalFormatting sqref="D149">
    <cfRule type="cellIs" dxfId="384" priority="384" operator="lessThan">
      <formula>0</formula>
    </cfRule>
    <cfRule type="cellIs" dxfId="383" priority="385" operator="greaterThan">
      <formula>0</formula>
    </cfRule>
  </conditionalFormatting>
  <conditionalFormatting sqref="D149">
    <cfRule type="cellIs" dxfId="382" priority="382" operator="lessThan">
      <formula>0</formula>
    </cfRule>
    <cfRule type="cellIs" dxfId="381" priority="383" operator="greaterThan">
      <formula>0</formula>
    </cfRule>
  </conditionalFormatting>
  <conditionalFormatting sqref="D149">
    <cfRule type="cellIs" dxfId="380" priority="380" operator="lessThan">
      <formula>0</formula>
    </cfRule>
    <cfRule type="cellIs" dxfId="379" priority="381" operator="greaterThan">
      <formula>0</formula>
    </cfRule>
  </conditionalFormatting>
  <conditionalFormatting sqref="D149">
    <cfRule type="cellIs" dxfId="378" priority="378" operator="lessThan">
      <formula>0</formula>
    </cfRule>
    <cfRule type="cellIs" dxfId="377" priority="379" operator="greaterThan">
      <formula>0</formula>
    </cfRule>
  </conditionalFormatting>
  <conditionalFormatting sqref="D149">
    <cfRule type="cellIs" dxfId="376" priority="376" operator="lessThan">
      <formula>0</formula>
    </cfRule>
    <cfRule type="cellIs" dxfId="375" priority="377" operator="greaterThan">
      <formula>0</formula>
    </cfRule>
  </conditionalFormatting>
  <conditionalFormatting sqref="D149">
    <cfRule type="cellIs" dxfId="374" priority="374" operator="lessThan">
      <formula>0</formula>
    </cfRule>
    <cfRule type="cellIs" dxfId="373" priority="375" operator="greaterThan">
      <formula>0</formula>
    </cfRule>
  </conditionalFormatting>
  <conditionalFormatting sqref="D149">
    <cfRule type="cellIs" dxfId="372" priority="372" operator="lessThan">
      <formula>0</formula>
    </cfRule>
    <cfRule type="cellIs" dxfId="371" priority="373" operator="greaterThan">
      <formula>0</formula>
    </cfRule>
  </conditionalFormatting>
  <conditionalFormatting sqref="D149">
    <cfRule type="cellIs" dxfId="370" priority="370" operator="lessThan">
      <formula>0</formula>
    </cfRule>
    <cfRule type="cellIs" dxfId="369" priority="371" operator="greaterThan">
      <formula>0</formula>
    </cfRule>
  </conditionalFormatting>
  <conditionalFormatting sqref="D149">
    <cfRule type="cellIs" dxfId="368" priority="368" operator="lessThan">
      <formula>0</formula>
    </cfRule>
    <cfRule type="cellIs" dxfId="367" priority="369" operator="greaterThan">
      <formula>0</formula>
    </cfRule>
  </conditionalFormatting>
  <conditionalFormatting sqref="D149">
    <cfRule type="cellIs" dxfId="366" priority="366" operator="lessThan">
      <formula>0</formula>
    </cfRule>
    <cfRule type="cellIs" dxfId="365" priority="367" operator="greaterThan">
      <formula>0</formula>
    </cfRule>
  </conditionalFormatting>
  <conditionalFormatting sqref="D149">
    <cfRule type="cellIs" dxfId="364" priority="364" operator="lessThan">
      <formula>0</formula>
    </cfRule>
    <cfRule type="cellIs" dxfId="363" priority="365" operator="greaterThan">
      <formula>0</formula>
    </cfRule>
  </conditionalFormatting>
  <conditionalFormatting sqref="D149">
    <cfRule type="cellIs" dxfId="362" priority="362" operator="lessThan">
      <formula>0</formula>
    </cfRule>
    <cfRule type="cellIs" dxfId="361" priority="363" operator="greaterThan">
      <formula>0</formula>
    </cfRule>
  </conditionalFormatting>
  <conditionalFormatting sqref="D149">
    <cfRule type="cellIs" dxfId="360" priority="360" operator="lessThan">
      <formula>0</formula>
    </cfRule>
    <cfRule type="cellIs" dxfId="359" priority="361" operator="greaterThan">
      <formula>0</formula>
    </cfRule>
  </conditionalFormatting>
  <conditionalFormatting sqref="D149">
    <cfRule type="cellIs" dxfId="358" priority="358" operator="lessThan">
      <formula>0</formula>
    </cfRule>
    <cfRule type="cellIs" dxfId="357" priority="359" operator="greaterThan">
      <formula>0</formula>
    </cfRule>
  </conditionalFormatting>
  <conditionalFormatting sqref="D149">
    <cfRule type="cellIs" dxfId="356" priority="356" operator="lessThan">
      <formula>0</formula>
    </cfRule>
    <cfRule type="cellIs" dxfId="355" priority="357" operator="greaterThan">
      <formula>0</formula>
    </cfRule>
  </conditionalFormatting>
  <conditionalFormatting sqref="D149">
    <cfRule type="cellIs" dxfId="354" priority="354" operator="lessThan">
      <formula>0</formula>
    </cfRule>
    <cfRule type="cellIs" dxfId="353" priority="355" operator="greaterThan">
      <formula>0</formula>
    </cfRule>
  </conditionalFormatting>
  <conditionalFormatting sqref="D149">
    <cfRule type="cellIs" dxfId="352" priority="352" operator="lessThan">
      <formula>0</formula>
    </cfRule>
    <cfRule type="cellIs" dxfId="351" priority="353" operator="greaterThan">
      <formula>0</formula>
    </cfRule>
  </conditionalFormatting>
  <conditionalFormatting sqref="D149">
    <cfRule type="cellIs" dxfId="350" priority="350" operator="lessThan">
      <formula>0</formula>
    </cfRule>
    <cfRule type="cellIs" dxfId="349" priority="351" operator="greaterThan">
      <formula>0</formula>
    </cfRule>
  </conditionalFormatting>
  <conditionalFormatting sqref="D149">
    <cfRule type="cellIs" dxfId="348" priority="348" operator="lessThan">
      <formula>0</formula>
    </cfRule>
    <cfRule type="cellIs" dxfId="347" priority="349" operator="greaterThan">
      <formula>0</formula>
    </cfRule>
  </conditionalFormatting>
  <conditionalFormatting sqref="D149">
    <cfRule type="cellIs" dxfId="346" priority="346" operator="lessThan">
      <formula>0</formula>
    </cfRule>
    <cfRule type="cellIs" dxfId="345" priority="347" operator="greaterThan">
      <formula>0</formula>
    </cfRule>
  </conditionalFormatting>
  <conditionalFormatting sqref="D149">
    <cfRule type="cellIs" dxfId="344" priority="344" operator="lessThan">
      <formula>0</formula>
    </cfRule>
    <cfRule type="cellIs" dxfId="343" priority="345" operator="greaterThan">
      <formula>0</formula>
    </cfRule>
  </conditionalFormatting>
  <conditionalFormatting sqref="D149">
    <cfRule type="cellIs" dxfId="342" priority="342" operator="lessThan">
      <formula>0</formula>
    </cfRule>
    <cfRule type="cellIs" dxfId="341" priority="343" operator="greaterThan">
      <formula>0</formula>
    </cfRule>
  </conditionalFormatting>
  <conditionalFormatting sqref="D149">
    <cfRule type="cellIs" dxfId="340" priority="340" operator="lessThan">
      <formula>0</formula>
    </cfRule>
    <cfRule type="cellIs" dxfId="339" priority="341" operator="greaterThan">
      <formula>0</formula>
    </cfRule>
  </conditionalFormatting>
  <conditionalFormatting sqref="D149">
    <cfRule type="cellIs" dxfId="338" priority="338" operator="lessThan">
      <formula>0</formula>
    </cfRule>
    <cfRule type="cellIs" dxfId="337" priority="339" operator="greaterThan">
      <formula>0</formula>
    </cfRule>
  </conditionalFormatting>
  <conditionalFormatting sqref="D149">
    <cfRule type="cellIs" dxfId="336" priority="336" operator="lessThan">
      <formula>0</formula>
    </cfRule>
    <cfRule type="cellIs" dxfId="335" priority="337" operator="greaterThan">
      <formula>0</formula>
    </cfRule>
  </conditionalFormatting>
  <conditionalFormatting sqref="D149">
    <cfRule type="cellIs" dxfId="334" priority="334" operator="lessThan">
      <formula>0</formula>
    </cfRule>
    <cfRule type="cellIs" dxfId="333" priority="335" operator="greaterThan">
      <formula>0</formula>
    </cfRule>
  </conditionalFormatting>
  <conditionalFormatting sqref="D149">
    <cfRule type="cellIs" dxfId="332" priority="332" operator="lessThan">
      <formula>0</formula>
    </cfRule>
    <cfRule type="cellIs" dxfId="331" priority="333" operator="greaterThan">
      <formula>0</formula>
    </cfRule>
  </conditionalFormatting>
  <conditionalFormatting sqref="I149 G149">
    <cfRule type="cellIs" dxfId="330" priority="331" operator="greaterThan">
      <formula>0</formula>
    </cfRule>
  </conditionalFormatting>
  <conditionalFormatting sqref="G149">
    <cfRule type="cellIs" dxfId="329" priority="330" operator="greaterThan">
      <formula>0</formula>
    </cfRule>
  </conditionalFormatting>
  <conditionalFormatting sqref="I149">
    <cfRule type="cellIs" dxfId="328" priority="329" operator="greaterThan">
      <formula>0</formula>
    </cfRule>
  </conditionalFormatting>
  <conditionalFormatting sqref="G150">
    <cfRule type="cellIs" dxfId="327" priority="326" operator="greaterThan">
      <formula>0</formula>
    </cfRule>
  </conditionalFormatting>
  <conditionalFormatting sqref="D150">
    <cfRule type="cellIs" dxfId="326" priority="327" operator="lessThan">
      <formula>0</formula>
    </cfRule>
    <cfRule type="cellIs" dxfId="325" priority="328" operator="greaterThan">
      <formula>0</formula>
    </cfRule>
  </conditionalFormatting>
  <conditionalFormatting sqref="D150">
    <cfRule type="cellIs" dxfId="324" priority="324" operator="lessThan">
      <formula>0</formula>
    </cfRule>
    <cfRule type="cellIs" dxfId="323" priority="325" operator="greaterThan">
      <formula>0</formula>
    </cfRule>
  </conditionalFormatting>
  <conditionalFormatting sqref="D150">
    <cfRule type="cellIs" dxfId="322" priority="322" operator="lessThan">
      <formula>0</formula>
    </cfRule>
    <cfRule type="cellIs" dxfId="321" priority="323" operator="greaterThan">
      <formula>0</formula>
    </cfRule>
  </conditionalFormatting>
  <conditionalFormatting sqref="D150">
    <cfRule type="cellIs" dxfId="320" priority="320" operator="lessThan">
      <formula>0</formula>
    </cfRule>
    <cfRule type="cellIs" dxfId="319" priority="321" operator="greaterThan">
      <formula>0</formula>
    </cfRule>
  </conditionalFormatting>
  <conditionalFormatting sqref="D150">
    <cfRule type="cellIs" dxfId="318" priority="318" operator="lessThan">
      <formula>0</formula>
    </cfRule>
    <cfRule type="cellIs" dxfId="317" priority="319" operator="greaterThan">
      <formula>0</formula>
    </cfRule>
  </conditionalFormatting>
  <conditionalFormatting sqref="D150">
    <cfRule type="cellIs" dxfId="316" priority="316" operator="lessThan">
      <formula>0</formula>
    </cfRule>
    <cfRule type="cellIs" dxfId="315" priority="317" operator="greaterThan">
      <formula>0</formula>
    </cfRule>
  </conditionalFormatting>
  <conditionalFormatting sqref="D150">
    <cfRule type="cellIs" dxfId="314" priority="314" operator="lessThan">
      <formula>0</formula>
    </cfRule>
    <cfRule type="cellIs" dxfId="313" priority="315" operator="greaterThan">
      <formula>0</formula>
    </cfRule>
  </conditionalFormatting>
  <conditionalFormatting sqref="D150">
    <cfRule type="cellIs" dxfId="312" priority="312" operator="lessThan">
      <formula>0</formula>
    </cfRule>
    <cfRule type="cellIs" dxfId="311" priority="313" operator="greaterThan">
      <formula>0</formula>
    </cfRule>
  </conditionalFormatting>
  <conditionalFormatting sqref="D150">
    <cfRule type="cellIs" dxfId="310" priority="310" operator="lessThan">
      <formula>0</formula>
    </cfRule>
    <cfRule type="cellIs" dxfId="309" priority="311" operator="greaterThan">
      <formula>0</formula>
    </cfRule>
  </conditionalFormatting>
  <conditionalFormatting sqref="D150">
    <cfRule type="cellIs" dxfId="308" priority="308" operator="lessThan">
      <formula>0</formula>
    </cfRule>
    <cfRule type="cellIs" dxfId="307" priority="309" operator="greaterThan">
      <formula>0</formula>
    </cfRule>
  </conditionalFormatting>
  <conditionalFormatting sqref="D150">
    <cfRule type="cellIs" dxfId="306" priority="306" operator="lessThan">
      <formula>0</formula>
    </cfRule>
    <cfRule type="cellIs" dxfId="305" priority="307" operator="greaterThan">
      <formula>0</formula>
    </cfRule>
  </conditionalFormatting>
  <conditionalFormatting sqref="D150">
    <cfRule type="cellIs" dxfId="304" priority="304" operator="lessThan">
      <formula>0</formula>
    </cfRule>
    <cfRule type="cellIs" dxfId="303" priority="305" operator="greaterThan">
      <formula>0</formula>
    </cfRule>
  </conditionalFormatting>
  <conditionalFormatting sqref="D150">
    <cfRule type="cellIs" dxfId="302" priority="302" operator="lessThan">
      <formula>0</formula>
    </cfRule>
    <cfRule type="cellIs" dxfId="301" priority="303" operator="greaterThan">
      <formula>0</formula>
    </cfRule>
  </conditionalFormatting>
  <conditionalFormatting sqref="D150">
    <cfRule type="cellIs" dxfId="300" priority="300" operator="lessThan">
      <formula>0</formula>
    </cfRule>
    <cfRule type="cellIs" dxfId="299" priority="301" operator="greaterThan">
      <formula>0</formula>
    </cfRule>
  </conditionalFormatting>
  <conditionalFormatting sqref="D150">
    <cfRule type="cellIs" dxfId="298" priority="298" operator="lessThan">
      <formula>0</formula>
    </cfRule>
    <cfRule type="cellIs" dxfId="297" priority="299" operator="greaterThan">
      <formula>0</formula>
    </cfRule>
  </conditionalFormatting>
  <conditionalFormatting sqref="D150">
    <cfRule type="cellIs" dxfId="296" priority="296" operator="lessThan">
      <formula>0</formula>
    </cfRule>
    <cfRule type="cellIs" dxfId="295" priority="297" operator="greaterThan">
      <formula>0</formula>
    </cfRule>
  </conditionalFormatting>
  <conditionalFormatting sqref="D150">
    <cfRule type="cellIs" dxfId="294" priority="294" operator="lessThan">
      <formula>0</formula>
    </cfRule>
    <cfRule type="cellIs" dxfId="293" priority="295" operator="greaterThan">
      <formula>0</formula>
    </cfRule>
  </conditionalFormatting>
  <conditionalFormatting sqref="D150">
    <cfRule type="cellIs" dxfId="292" priority="292" operator="lessThan">
      <formula>0</formula>
    </cfRule>
    <cfRule type="cellIs" dxfId="291" priority="293" operator="greaterThan">
      <formula>0</formula>
    </cfRule>
  </conditionalFormatting>
  <conditionalFormatting sqref="D150">
    <cfRule type="cellIs" dxfId="290" priority="290" operator="lessThan">
      <formula>0</formula>
    </cfRule>
    <cfRule type="cellIs" dxfId="289" priority="291" operator="greaterThan">
      <formula>0</formula>
    </cfRule>
  </conditionalFormatting>
  <conditionalFormatting sqref="D150">
    <cfRule type="cellIs" dxfId="288" priority="288" operator="lessThan">
      <formula>0</formula>
    </cfRule>
    <cfRule type="cellIs" dxfId="287" priority="289" operator="greaterThan">
      <formula>0</formula>
    </cfRule>
  </conditionalFormatting>
  <conditionalFormatting sqref="D150">
    <cfRule type="cellIs" dxfId="286" priority="286" operator="lessThan">
      <formula>0</formula>
    </cfRule>
    <cfRule type="cellIs" dxfId="285" priority="287" operator="greaterThan">
      <formula>0</formula>
    </cfRule>
  </conditionalFormatting>
  <conditionalFormatting sqref="D150">
    <cfRule type="cellIs" dxfId="284" priority="284" operator="lessThan">
      <formula>0</formula>
    </cfRule>
    <cfRule type="cellIs" dxfId="283" priority="285" operator="greaterThan">
      <formula>0</formula>
    </cfRule>
  </conditionalFormatting>
  <conditionalFormatting sqref="D150">
    <cfRule type="cellIs" dxfId="282" priority="282" operator="lessThan">
      <formula>0</formula>
    </cfRule>
    <cfRule type="cellIs" dxfId="281" priority="283" operator="greaterThan">
      <formula>0</formula>
    </cfRule>
  </conditionalFormatting>
  <conditionalFormatting sqref="D150">
    <cfRule type="cellIs" dxfId="280" priority="280" operator="lessThan">
      <formula>0</formula>
    </cfRule>
    <cfRule type="cellIs" dxfId="279" priority="281" operator="greaterThan">
      <formula>0</formula>
    </cfRule>
  </conditionalFormatting>
  <conditionalFormatting sqref="D150">
    <cfRule type="cellIs" dxfId="278" priority="278" operator="lessThan">
      <formula>0</formula>
    </cfRule>
    <cfRule type="cellIs" dxfId="277" priority="279" operator="greaterThan">
      <formula>0</formula>
    </cfRule>
  </conditionalFormatting>
  <conditionalFormatting sqref="D150">
    <cfRule type="cellIs" dxfId="276" priority="276" operator="lessThan">
      <formula>0</formula>
    </cfRule>
    <cfRule type="cellIs" dxfId="275" priority="277" operator="greaterThan">
      <formula>0</formula>
    </cfRule>
  </conditionalFormatting>
  <conditionalFormatting sqref="D150">
    <cfRule type="cellIs" dxfId="274" priority="274" operator="lessThan">
      <formula>0</formula>
    </cfRule>
    <cfRule type="cellIs" dxfId="273" priority="275" operator="greaterThan">
      <formula>0</formula>
    </cfRule>
  </conditionalFormatting>
  <conditionalFormatting sqref="D150">
    <cfRule type="cellIs" dxfId="272" priority="272" operator="lessThan">
      <formula>0</formula>
    </cfRule>
    <cfRule type="cellIs" dxfId="271" priority="273" operator="greaterThan">
      <formula>0</formula>
    </cfRule>
  </conditionalFormatting>
  <conditionalFormatting sqref="D150">
    <cfRule type="cellIs" dxfId="270" priority="270" operator="lessThan">
      <formula>0</formula>
    </cfRule>
    <cfRule type="cellIs" dxfId="269" priority="271" operator="greaterThan">
      <formula>0</formula>
    </cfRule>
  </conditionalFormatting>
  <conditionalFormatting sqref="D150">
    <cfRule type="cellIs" dxfId="268" priority="268" operator="lessThan">
      <formula>0</formula>
    </cfRule>
    <cfRule type="cellIs" dxfId="267" priority="269" operator="greaterThan">
      <formula>0</formula>
    </cfRule>
  </conditionalFormatting>
  <conditionalFormatting sqref="D150">
    <cfRule type="cellIs" dxfId="266" priority="266" operator="lessThan">
      <formula>0</formula>
    </cfRule>
    <cfRule type="cellIs" dxfId="265" priority="267" operator="greaterThan">
      <formula>0</formula>
    </cfRule>
  </conditionalFormatting>
  <conditionalFormatting sqref="D150">
    <cfRule type="cellIs" dxfId="264" priority="264" operator="lessThan">
      <formula>0</formula>
    </cfRule>
    <cfRule type="cellIs" dxfId="263" priority="265" operator="greaterThan">
      <formula>0</formula>
    </cfRule>
  </conditionalFormatting>
  <conditionalFormatting sqref="D150">
    <cfRule type="cellIs" dxfId="262" priority="262" operator="lessThan">
      <formula>0</formula>
    </cfRule>
    <cfRule type="cellIs" dxfId="261" priority="263" operator="greaterThan">
      <formula>0</formula>
    </cfRule>
  </conditionalFormatting>
  <conditionalFormatting sqref="D150">
    <cfRule type="cellIs" dxfId="260" priority="260" operator="lessThan">
      <formula>0</formula>
    </cfRule>
    <cfRule type="cellIs" dxfId="259" priority="261" operator="greaterThan">
      <formula>0</formula>
    </cfRule>
  </conditionalFormatting>
  <conditionalFormatting sqref="D150">
    <cfRule type="cellIs" dxfId="258" priority="258" operator="lessThan">
      <formula>0</formula>
    </cfRule>
    <cfRule type="cellIs" dxfId="257" priority="259" operator="greaterThan">
      <formula>0</formula>
    </cfRule>
  </conditionalFormatting>
  <conditionalFormatting sqref="D150">
    <cfRule type="cellIs" dxfId="256" priority="256" operator="lessThan">
      <formula>0</formula>
    </cfRule>
    <cfRule type="cellIs" dxfId="255" priority="257" operator="greaterThan">
      <formula>0</formula>
    </cfRule>
  </conditionalFormatting>
  <conditionalFormatting sqref="D150">
    <cfRule type="cellIs" dxfId="254" priority="254" operator="lessThan">
      <formula>0</formula>
    </cfRule>
    <cfRule type="cellIs" dxfId="253" priority="255" operator="greaterThan">
      <formula>0</formula>
    </cfRule>
  </conditionalFormatting>
  <conditionalFormatting sqref="D150">
    <cfRule type="cellIs" dxfId="252" priority="252" operator="lessThan">
      <formula>0</formula>
    </cfRule>
    <cfRule type="cellIs" dxfId="251" priority="253" operator="greaterThan">
      <formula>0</formula>
    </cfRule>
  </conditionalFormatting>
  <conditionalFormatting sqref="D150">
    <cfRule type="cellIs" dxfId="250" priority="250" operator="lessThan">
      <formula>0</formula>
    </cfRule>
    <cfRule type="cellIs" dxfId="249" priority="251" operator="greaterThan">
      <formula>0</formula>
    </cfRule>
  </conditionalFormatting>
  <conditionalFormatting sqref="I150 G150">
    <cfRule type="cellIs" dxfId="248" priority="249" operator="greaterThan">
      <formula>0</formula>
    </cfRule>
  </conditionalFormatting>
  <conditionalFormatting sqref="G150">
    <cfRule type="cellIs" dxfId="247" priority="248" operator="greaterThan">
      <formula>0</formula>
    </cfRule>
  </conditionalFormatting>
  <conditionalFormatting sqref="I150">
    <cfRule type="cellIs" dxfId="246" priority="247" operator="greaterThan">
      <formula>0</formula>
    </cfRule>
  </conditionalFormatting>
  <conditionalFormatting sqref="G151">
    <cfRule type="cellIs" dxfId="245" priority="244" operator="greaterThan">
      <formula>0</formula>
    </cfRule>
  </conditionalFormatting>
  <conditionalFormatting sqref="D151">
    <cfRule type="cellIs" dxfId="244" priority="245" operator="lessThan">
      <formula>0</formula>
    </cfRule>
    <cfRule type="cellIs" dxfId="243" priority="246" operator="greaterThan">
      <formula>0</formula>
    </cfRule>
  </conditionalFormatting>
  <conditionalFormatting sqref="D151">
    <cfRule type="cellIs" dxfId="242" priority="242" operator="lessThan">
      <formula>0</formula>
    </cfRule>
    <cfRule type="cellIs" dxfId="241" priority="243" operator="greaterThan">
      <formula>0</formula>
    </cfRule>
  </conditionalFormatting>
  <conditionalFormatting sqref="D151">
    <cfRule type="cellIs" dxfId="240" priority="240" operator="lessThan">
      <formula>0</formula>
    </cfRule>
    <cfRule type="cellIs" dxfId="239" priority="241" operator="greaterThan">
      <formula>0</formula>
    </cfRule>
  </conditionalFormatting>
  <conditionalFormatting sqref="D151">
    <cfRule type="cellIs" dxfId="238" priority="238" operator="lessThan">
      <formula>0</formula>
    </cfRule>
    <cfRule type="cellIs" dxfId="237" priority="239" operator="greaterThan">
      <formula>0</formula>
    </cfRule>
  </conditionalFormatting>
  <conditionalFormatting sqref="D151">
    <cfRule type="cellIs" dxfId="236" priority="236" operator="lessThan">
      <formula>0</formula>
    </cfRule>
    <cfRule type="cellIs" dxfId="235" priority="237" operator="greaterThan">
      <formula>0</formula>
    </cfRule>
  </conditionalFormatting>
  <conditionalFormatting sqref="D151">
    <cfRule type="cellIs" dxfId="234" priority="234" operator="lessThan">
      <formula>0</formula>
    </cfRule>
    <cfRule type="cellIs" dxfId="233" priority="235" operator="greaterThan">
      <formula>0</formula>
    </cfRule>
  </conditionalFormatting>
  <conditionalFormatting sqref="D151">
    <cfRule type="cellIs" dxfId="232" priority="232" operator="lessThan">
      <formula>0</formula>
    </cfRule>
    <cfRule type="cellIs" dxfId="231" priority="233" operator="greaterThan">
      <formula>0</formula>
    </cfRule>
  </conditionalFormatting>
  <conditionalFormatting sqref="D151">
    <cfRule type="cellIs" dxfId="230" priority="230" operator="lessThan">
      <formula>0</formula>
    </cfRule>
    <cfRule type="cellIs" dxfId="229" priority="231" operator="greaterThan">
      <formula>0</formula>
    </cfRule>
  </conditionalFormatting>
  <conditionalFormatting sqref="D151">
    <cfRule type="cellIs" dxfId="228" priority="228" operator="lessThan">
      <formula>0</formula>
    </cfRule>
    <cfRule type="cellIs" dxfId="227" priority="229" operator="greaterThan">
      <formula>0</formula>
    </cfRule>
  </conditionalFormatting>
  <conditionalFormatting sqref="D151">
    <cfRule type="cellIs" dxfId="226" priority="226" operator="lessThan">
      <formula>0</formula>
    </cfRule>
    <cfRule type="cellIs" dxfId="225" priority="227" operator="greaterThan">
      <formula>0</formula>
    </cfRule>
  </conditionalFormatting>
  <conditionalFormatting sqref="D151">
    <cfRule type="cellIs" dxfId="224" priority="224" operator="lessThan">
      <formula>0</formula>
    </cfRule>
    <cfRule type="cellIs" dxfId="223" priority="225" operator="greaterThan">
      <formula>0</formula>
    </cfRule>
  </conditionalFormatting>
  <conditionalFormatting sqref="D151">
    <cfRule type="cellIs" dxfId="222" priority="222" operator="lessThan">
      <formula>0</formula>
    </cfRule>
    <cfRule type="cellIs" dxfId="221" priority="223" operator="greaterThan">
      <formula>0</formula>
    </cfRule>
  </conditionalFormatting>
  <conditionalFormatting sqref="D151">
    <cfRule type="cellIs" dxfId="220" priority="220" operator="lessThan">
      <formula>0</formula>
    </cfRule>
    <cfRule type="cellIs" dxfId="219" priority="221" operator="greaterThan">
      <formula>0</formula>
    </cfRule>
  </conditionalFormatting>
  <conditionalFormatting sqref="D151">
    <cfRule type="cellIs" dxfId="218" priority="218" operator="lessThan">
      <formula>0</formula>
    </cfRule>
    <cfRule type="cellIs" dxfId="217" priority="219" operator="greaterThan">
      <formula>0</formula>
    </cfRule>
  </conditionalFormatting>
  <conditionalFormatting sqref="D151">
    <cfRule type="cellIs" dxfId="216" priority="216" operator="lessThan">
      <formula>0</formula>
    </cfRule>
    <cfRule type="cellIs" dxfId="215" priority="217" operator="greaterThan">
      <formula>0</formula>
    </cfRule>
  </conditionalFormatting>
  <conditionalFormatting sqref="D151">
    <cfRule type="cellIs" dxfId="214" priority="214" operator="lessThan">
      <formula>0</formula>
    </cfRule>
    <cfRule type="cellIs" dxfId="213" priority="215" operator="greaterThan">
      <formula>0</formula>
    </cfRule>
  </conditionalFormatting>
  <conditionalFormatting sqref="D151">
    <cfRule type="cellIs" dxfId="212" priority="212" operator="lessThan">
      <formula>0</formula>
    </cfRule>
    <cfRule type="cellIs" dxfId="211" priority="213" operator="greaterThan">
      <formula>0</formula>
    </cfRule>
  </conditionalFormatting>
  <conditionalFormatting sqref="D151">
    <cfRule type="cellIs" dxfId="210" priority="210" operator="lessThan">
      <formula>0</formula>
    </cfRule>
    <cfRule type="cellIs" dxfId="209" priority="211" operator="greaterThan">
      <formula>0</formula>
    </cfRule>
  </conditionalFormatting>
  <conditionalFormatting sqref="D151">
    <cfRule type="cellIs" dxfId="208" priority="208" operator="lessThan">
      <formula>0</formula>
    </cfRule>
    <cfRule type="cellIs" dxfId="207" priority="209" operator="greaterThan">
      <formula>0</formula>
    </cfRule>
  </conditionalFormatting>
  <conditionalFormatting sqref="D151">
    <cfRule type="cellIs" dxfId="206" priority="206" operator="lessThan">
      <formula>0</formula>
    </cfRule>
    <cfRule type="cellIs" dxfId="205" priority="207" operator="greaterThan">
      <formula>0</formula>
    </cfRule>
  </conditionalFormatting>
  <conditionalFormatting sqref="D151">
    <cfRule type="cellIs" dxfId="204" priority="204" operator="lessThan">
      <formula>0</formula>
    </cfRule>
    <cfRule type="cellIs" dxfId="203" priority="205" operator="greaterThan">
      <formula>0</formula>
    </cfRule>
  </conditionalFormatting>
  <conditionalFormatting sqref="D151">
    <cfRule type="cellIs" dxfId="202" priority="202" operator="lessThan">
      <formula>0</formula>
    </cfRule>
    <cfRule type="cellIs" dxfId="201" priority="203" operator="greaterThan">
      <formula>0</formula>
    </cfRule>
  </conditionalFormatting>
  <conditionalFormatting sqref="D151">
    <cfRule type="cellIs" dxfId="200" priority="200" operator="lessThan">
      <formula>0</formula>
    </cfRule>
    <cfRule type="cellIs" dxfId="199" priority="201" operator="greaterThan">
      <formula>0</formula>
    </cfRule>
  </conditionalFormatting>
  <conditionalFormatting sqref="D151">
    <cfRule type="cellIs" dxfId="198" priority="198" operator="lessThan">
      <formula>0</formula>
    </cfRule>
    <cfRule type="cellIs" dxfId="197" priority="199" operator="greaterThan">
      <formula>0</formula>
    </cfRule>
  </conditionalFormatting>
  <conditionalFormatting sqref="D151">
    <cfRule type="cellIs" dxfId="196" priority="196" operator="lessThan">
      <formula>0</formula>
    </cfRule>
    <cfRule type="cellIs" dxfId="195" priority="197" operator="greaterThan">
      <formula>0</formula>
    </cfRule>
  </conditionalFormatting>
  <conditionalFormatting sqref="D151">
    <cfRule type="cellIs" dxfId="194" priority="194" operator="lessThan">
      <formula>0</formula>
    </cfRule>
    <cfRule type="cellIs" dxfId="193" priority="195" operator="greaterThan">
      <formula>0</formula>
    </cfRule>
  </conditionalFormatting>
  <conditionalFormatting sqref="D151">
    <cfRule type="cellIs" dxfId="192" priority="192" operator="lessThan">
      <formula>0</formula>
    </cfRule>
    <cfRule type="cellIs" dxfId="191" priority="193" operator="greaterThan">
      <formula>0</formula>
    </cfRule>
  </conditionalFormatting>
  <conditionalFormatting sqref="D151">
    <cfRule type="cellIs" dxfId="190" priority="190" operator="lessThan">
      <formula>0</formula>
    </cfRule>
    <cfRule type="cellIs" dxfId="189" priority="191" operator="greaterThan">
      <formula>0</formula>
    </cfRule>
  </conditionalFormatting>
  <conditionalFormatting sqref="D151">
    <cfRule type="cellIs" dxfId="188" priority="188" operator="lessThan">
      <formula>0</formula>
    </cfRule>
    <cfRule type="cellIs" dxfId="187" priority="189" operator="greaterThan">
      <formula>0</formula>
    </cfRule>
  </conditionalFormatting>
  <conditionalFormatting sqref="D151">
    <cfRule type="cellIs" dxfId="186" priority="186" operator="lessThan">
      <formula>0</formula>
    </cfRule>
    <cfRule type="cellIs" dxfId="185" priority="187" operator="greaterThan">
      <formula>0</formula>
    </cfRule>
  </conditionalFormatting>
  <conditionalFormatting sqref="D151">
    <cfRule type="cellIs" dxfId="184" priority="184" operator="lessThan">
      <formula>0</formula>
    </cfRule>
    <cfRule type="cellIs" dxfId="183" priority="185" operator="greaterThan">
      <formula>0</formula>
    </cfRule>
  </conditionalFormatting>
  <conditionalFormatting sqref="D151">
    <cfRule type="cellIs" dxfId="182" priority="182" operator="lessThan">
      <formula>0</formula>
    </cfRule>
    <cfRule type="cellIs" dxfId="181" priority="183" operator="greaterThan">
      <formula>0</formula>
    </cfRule>
  </conditionalFormatting>
  <conditionalFormatting sqref="D151">
    <cfRule type="cellIs" dxfId="180" priority="180" operator="lessThan">
      <formula>0</formula>
    </cfRule>
    <cfRule type="cellIs" dxfId="179" priority="181" operator="greaterThan">
      <formula>0</formula>
    </cfRule>
  </conditionalFormatting>
  <conditionalFormatting sqref="D151">
    <cfRule type="cellIs" dxfId="178" priority="178" operator="lessThan">
      <formula>0</formula>
    </cfRule>
    <cfRule type="cellIs" dxfId="177" priority="179" operator="greaterThan">
      <formula>0</formula>
    </cfRule>
  </conditionalFormatting>
  <conditionalFormatting sqref="D151">
    <cfRule type="cellIs" dxfId="176" priority="176" operator="lessThan">
      <formula>0</formula>
    </cfRule>
    <cfRule type="cellIs" dxfId="175" priority="177" operator="greaterThan">
      <formula>0</formula>
    </cfRule>
  </conditionalFormatting>
  <conditionalFormatting sqref="D151">
    <cfRule type="cellIs" dxfId="174" priority="174" operator="lessThan">
      <formula>0</formula>
    </cfRule>
    <cfRule type="cellIs" dxfId="173" priority="175" operator="greaterThan">
      <formula>0</formula>
    </cfRule>
  </conditionalFormatting>
  <conditionalFormatting sqref="D151">
    <cfRule type="cellIs" dxfId="172" priority="172" operator="lessThan">
      <formula>0</formula>
    </cfRule>
    <cfRule type="cellIs" dxfId="171" priority="173" operator="greaterThan">
      <formula>0</formula>
    </cfRule>
  </conditionalFormatting>
  <conditionalFormatting sqref="D151">
    <cfRule type="cellIs" dxfId="170" priority="170" operator="lessThan">
      <formula>0</formula>
    </cfRule>
    <cfRule type="cellIs" dxfId="169" priority="171" operator="greaterThan">
      <formula>0</formula>
    </cfRule>
  </conditionalFormatting>
  <conditionalFormatting sqref="D151">
    <cfRule type="cellIs" dxfId="168" priority="168" operator="lessThan">
      <formula>0</formula>
    </cfRule>
    <cfRule type="cellIs" dxfId="167" priority="169" operator="greaterThan">
      <formula>0</formula>
    </cfRule>
  </conditionalFormatting>
  <conditionalFormatting sqref="I151 G151">
    <cfRule type="cellIs" dxfId="166" priority="167" operator="greaterThan">
      <formula>0</formula>
    </cfRule>
  </conditionalFormatting>
  <conditionalFormatting sqref="G151">
    <cfRule type="cellIs" dxfId="165" priority="166" operator="greaterThan">
      <formula>0</formula>
    </cfRule>
  </conditionalFormatting>
  <conditionalFormatting sqref="I151">
    <cfRule type="cellIs" dxfId="164" priority="165" operator="greaterThan">
      <formula>0</formula>
    </cfRule>
  </conditionalFormatting>
  <conditionalFormatting sqref="G152:G154">
    <cfRule type="cellIs" dxfId="163" priority="162" operator="greaterThan">
      <formula>0</formula>
    </cfRule>
  </conditionalFormatting>
  <conditionalFormatting sqref="D152:D154">
    <cfRule type="cellIs" dxfId="162" priority="163" operator="lessThan">
      <formula>0</formula>
    </cfRule>
    <cfRule type="cellIs" dxfId="161" priority="164" operator="greaterThan">
      <formula>0</formula>
    </cfRule>
  </conditionalFormatting>
  <conditionalFormatting sqref="D152:D154">
    <cfRule type="cellIs" dxfId="160" priority="160" operator="lessThan">
      <formula>0</formula>
    </cfRule>
    <cfRule type="cellIs" dxfId="159" priority="161" operator="greaterThan">
      <formula>0</formula>
    </cfRule>
  </conditionalFormatting>
  <conditionalFormatting sqref="D152:D154">
    <cfRule type="cellIs" dxfId="158" priority="158" operator="lessThan">
      <formula>0</formula>
    </cfRule>
    <cfRule type="cellIs" dxfId="157" priority="159" operator="greaterThan">
      <formula>0</formula>
    </cfRule>
  </conditionalFormatting>
  <conditionalFormatting sqref="D152:D154">
    <cfRule type="cellIs" dxfId="156" priority="156" operator="lessThan">
      <formula>0</formula>
    </cfRule>
    <cfRule type="cellIs" dxfId="155" priority="157" operator="greaterThan">
      <formula>0</formula>
    </cfRule>
  </conditionalFormatting>
  <conditionalFormatting sqref="D152:D154">
    <cfRule type="cellIs" dxfId="154" priority="154" operator="lessThan">
      <formula>0</formula>
    </cfRule>
    <cfRule type="cellIs" dxfId="153" priority="155" operator="greaterThan">
      <formula>0</formula>
    </cfRule>
  </conditionalFormatting>
  <conditionalFormatting sqref="D152:D154">
    <cfRule type="cellIs" dxfId="152" priority="152" operator="lessThan">
      <formula>0</formula>
    </cfRule>
    <cfRule type="cellIs" dxfId="151" priority="153" operator="greaterThan">
      <formula>0</formula>
    </cfRule>
  </conditionalFormatting>
  <conditionalFormatting sqref="D152:D154">
    <cfRule type="cellIs" dxfId="150" priority="150" operator="lessThan">
      <formula>0</formula>
    </cfRule>
    <cfRule type="cellIs" dxfId="149" priority="151" operator="greaterThan">
      <formula>0</formula>
    </cfRule>
  </conditionalFormatting>
  <conditionalFormatting sqref="D152:D154">
    <cfRule type="cellIs" dxfId="148" priority="148" operator="lessThan">
      <formula>0</formula>
    </cfRule>
    <cfRule type="cellIs" dxfId="147" priority="149" operator="greaterThan">
      <formula>0</formula>
    </cfRule>
  </conditionalFormatting>
  <conditionalFormatting sqref="D152:D154">
    <cfRule type="cellIs" dxfId="146" priority="146" operator="lessThan">
      <formula>0</formula>
    </cfRule>
    <cfRule type="cellIs" dxfId="145" priority="147" operator="greaterThan">
      <formula>0</formula>
    </cfRule>
  </conditionalFormatting>
  <conditionalFormatting sqref="D152:D154">
    <cfRule type="cellIs" dxfId="144" priority="144" operator="lessThan">
      <formula>0</formula>
    </cfRule>
    <cfRule type="cellIs" dxfId="143" priority="145" operator="greaterThan">
      <formula>0</formula>
    </cfRule>
  </conditionalFormatting>
  <conditionalFormatting sqref="D152:D154">
    <cfRule type="cellIs" dxfId="142" priority="142" operator="lessThan">
      <formula>0</formula>
    </cfRule>
    <cfRule type="cellIs" dxfId="141" priority="143" operator="greaterThan">
      <formula>0</formula>
    </cfRule>
  </conditionalFormatting>
  <conditionalFormatting sqref="D152:D154">
    <cfRule type="cellIs" dxfId="140" priority="140" operator="lessThan">
      <formula>0</formula>
    </cfRule>
    <cfRule type="cellIs" dxfId="139" priority="141" operator="greaterThan">
      <formula>0</formula>
    </cfRule>
  </conditionalFormatting>
  <conditionalFormatting sqref="D152:D154">
    <cfRule type="cellIs" dxfId="138" priority="138" operator="lessThan">
      <formula>0</formula>
    </cfRule>
    <cfRule type="cellIs" dxfId="137" priority="139" operator="greaterThan">
      <formula>0</formula>
    </cfRule>
  </conditionalFormatting>
  <conditionalFormatting sqref="D152:D154">
    <cfRule type="cellIs" dxfId="136" priority="136" operator="lessThan">
      <formula>0</formula>
    </cfRule>
    <cfRule type="cellIs" dxfId="135" priority="137" operator="greaterThan">
      <formula>0</formula>
    </cfRule>
  </conditionalFormatting>
  <conditionalFormatting sqref="D152:D154">
    <cfRule type="cellIs" dxfId="134" priority="134" operator="lessThan">
      <formula>0</formula>
    </cfRule>
    <cfRule type="cellIs" dxfId="133" priority="135" operator="greaterThan">
      <formula>0</formula>
    </cfRule>
  </conditionalFormatting>
  <conditionalFormatting sqref="D152:D154">
    <cfRule type="cellIs" dxfId="132" priority="132" operator="lessThan">
      <formula>0</formula>
    </cfRule>
    <cfRule type="cellIs" dxfId="131" priority="133" operator="greaterThan">
      <formula>0</formula>
    </cfRule>
  </conditionalFormatting>
  <conditionalFormatting sqref="D152:D154">
    <cfRule type="cellIs" dxfId="130" priority="130" operator="lessThan">
      <formula>0</formula>
    </cfRule>
    <cfRule type="cellIs" dxfId="129" priority="131" operator="greaterThan">
      <formula>0</formula>
    </cfRule>
  </conditionalFormatting>
  <conditionalFormatting sqref="D152:D154">
    <cfRule type="cellIs" dxfId="128" priority="128" operator="lessThan">
      <formula>0</formula>
    </cfRule>
    <cfRule type="cellIs" dxfId="127" priority="129" operator="greaterThan">
      <formula>0</formula>
    </cfRule>
  </conditionalFormatting>
  <conditionalFormatting sqref="D152:D154">
    <cfRule type="cellIs" dxfId="126" priority="126" operator="lessThan">
      <formula>0</formula>
    </cfRule>
    <cfRule type="cellIs" dxfId="125" priority="127" operator="greaterThan">
      <formula>0</formula>
    </cfRule>
  </conditionalFormatting>
  <conditionalFormatting sqref="D152:D154">
    <cfRule type="cellIs" dxfId="124" priority="124" operator="lessThan">
      <formula>0</formula>
    </cfRule>
    <cfRule type="cellIs" dxfId="123" priority="125" operator="greaterThan">
      <formula>0</formula>
    </cfRule>
  </conditionalFormatting>
  <conditionalFormatting sqref="D152:D154">
    <cfRule type="cellIs" dxfId="122" priority="122" operator="lessThan">
      <formula>0</formula>
    </cfRule>
    <cfRule type="cellIs" dxfId="121" priority="123" operator="greaterThan">
      <formula>0</formula>
    </cfRule>
  </conditionalFormatting>
  <conditionalFormatting sqref="D152:D154">
    <cfRule type="cellIs" dxfId="120" priority="120" operator="lessThan">
      <formula>0</formula>
    </cfRule>
    <cfRule type="cellIs" dxfId="119" priority="121" operator="greaterThan">
      <formula>0</formula>
    </cfRule>
  </conditionalFormatting>
  <conditionalFormatting sqref="D152:D154">
    <cfRule type="cellIs" dxfId="118" priority="118" operator="lessThan">
      <formula>0</formula>
    </cfRule>
    <cfRule type="cellIs" dxfId="117" priority="119" operator="greaterThan">
      <formula>0</formula>
    </cfRule>
  </conditionalFormatting>
  <conditionalFormatting sqref="D152:D154">
    <cfRule type="cellIs" dxfId="116" priority="116" operator="lessThan">
      <formula>0</formula>
    </cfRule>
    <cfRule type="cellIs" dxfId="115" priority="117" operator="greaterThan">
      <formula>0</formula>
    </cfRule>
  </conditionalFormatting>
  <conditionalFormatting sqref="D152:D154">
    <cfRule type="cellIs" dxfId="114" priority="114" operator="lessThan">
      <formula>0</formula>
    </cfRule>
    <cfRule type="cellIs" dxfId="113" priority="115" operator="greaterThan">
      <formula>0</formula>
    </cfRule>
  </conditionalFormatting>
  <conditionalFormatting sqref="D152:D154">
    <cfRule type="cellIs" dxfId="112" priority="112" operator="lessThan">
      <formula>0</formula>
    </cfRule>
    <cfRule type="cellIs" dxfId="111" priority="113" operator="greaterThan">
      <formula>0</formula>
    </cfRule>
  </conditionalFormatting>
  <conditionalFormatting sqref="D152:D154">
    <cfRule type="cellIs" dxfId="110" priority="110" operator="lessThan">
      <formula>0</formula>
    </cfRule>
    <cfRule type="cellIs" dxfId="109" priority="111" operator="greaterThan">
      <formula>0</formula>
    </cfRule>
  </conditionalFormatting>
  <conditionalFormatting sqref="D152:D154">
    <cfRule type="cellIs" dxfId="108" priority="108" operator="lessThan">
      <formula>0</formula>
    </cfRule>
    <cfRule type="cellIs" dxfId="107" priority="109" operator="greaterThan">
      <formula>0</formula>
    </cfRule>
  </conditionalFormatting>
  <conditionalFormatting sqref="D152:D154">
    <cfRule type="cellIs" dxfId="106" priority="106" operator="lessThan">
      <formula>0</formula>
    </cfRule>
    <cfRule type="cellIs" dxfId="105" priority="107" operator="greaterThan">
      <formula>0</formula>
    </cfRule>
  </conditionalFormatting>
  <conditionalFormatting sqref="D152:D154">
    <cfRule type="cellIs" dxfId="104" priority="104" operator="lessThan">
      <formula>0</formula>
    </cfRule>
    <cfRule type="cellIs" dxfId="103" priority="105" operator="greaterThan">
      <formula>0</formula>
    </cfRule>
  </conditionalFormatting>
  <conditionalFormatting sqref="D152:D154">
    <cfRule type="cellIs" dxfId="102" priority="102" operator="lessThan">
      <formula>0</formula>
    </cfRule>
    <cfRule type="cellIs" dxfId="101" priority="103" operator="greaterThan">
      <formula>0</formula>
    </cfRule>
  </conditionalFormatting>
  <conditionalFormatting sqref="D152:D154">
    <cfRule type="cellIs" dxfId="100" priority="100" operator="lessThan">
      <formula>0</formula>
    </cfRule>
    <cfRule type="cellIs" dxfId="99" priority="101" operator="greaterThan">
      <formula>0</formula>
    </cfRule>
  </conditionalFormatting>
  <conditionalFormatting sqref="D152:D154">
    <cfRule type="cellIs" dxfId="98" priority="98" operator="lessThan">
      <formula>0</formula>
    </cfRule>
    <cfRule type="cellIs" dxfId="97" priority="99" operator="greaterThan">
      <formula>0</formula>
    </cfRule>
  </conditionalFormatting>
  <conditionalFormatting sqref="D152:D154">
    <cfRule type="cellIs" dxfId="96" priority="96" operator="lessThan">
      <formula>0</formula>
    </cfRule>
    <cfRule type="cellIs" dxfId="95" priority="97" operator="greaterThan">
      <formula>0</formula>
    </cfRule>
  </conditionalFormatting>
  <conditionalFormatting sqref="D152:D154">
    <cfRule type="cellIs" dxfId="94" priority="94" operator="lessThan">
      <formula>0</formula>
    </cfRule>
    <cfRule type="cellIs" dxfId="93" priority="95" operator="greaterThan">
      <formula>0</formula>
    </cfRule>
  </conditionalFormatting>
  <conditionalFormatting sqref="D152:D154">
    <cfRule type="cellIs" dxfId="92" priority="92" operator="lessThan">
      <formula>0</formula>
    </cfRule>
    <cfRule type="cellIs" dxfId="91" priority="93" operator="greaterThan">
      <formula>0</formula>
    </cfRule>
  </conditionalFormatting>
  <conditionalFormatting sqref="D152:D154">
    <cfRule type="cellIs" dxfId="90" priority="90" operator="lessThan">
      <formula>0</formula>
    </cfRule>
    <cfRule type="cellIs" dxfId="89" priority="91" operator="greaterThan">
      <formula>0</formula>
    </cfRule>
  </conditionalFormatting>
  <conditionalFormatting sqref="D152:D154">
    <cfRule type="cellIs" dxfId="88" priority="88" operator="lessThan">
      <formula>0</formula>
    </cfRule>
    <cfRule type="cellIs" dxfId="87" priority="89" operator="greaterThan">
      <formula>0</formula>
    </cfRule>
  </conditionalFormatting>
  <conditionalFormatting sqref="D152:D154">
    <cfRule type="cellIs" dxfId="86" priority="86" operator="lessThan">
      <formula>0</formula>
    </cfRule>
    <cfRule type="cellIs" dxfId="85" priority="87" operator="greaterThan">
      <formula>0</formula>
    </cfRule>
  </conditionalFormatting>
  <conditionalFormatting sqref="I152:I154 G152:G154">
    <cfRule type="cellIs" dxfId="84" priority="85" operator="greaterThan">
      <formula>0</formula>
    </cfRule>
  </conditionalFormatting>
  <conditionalFormatting sqref="G152:G154">
    <cfRule type="cellIs" dxfId="83" priority="84" operator="greaterThan">
      <formula>0</formula>
    </cfRule>
  </conditionalFormatting>
  <conditionalFormatting sqref="I152:I154">
    <cfRule type="cellIs" dxfId="82" priority="83" operator="greaterThan">
      <formula>0</formula>
    </cfRule>
  </conditionalFormatting>
  <conditionalFormatting sqref="G155:G157">
    <cfRule type="cellIs" dxfId="81" priority="80" operator="greaterThan">
      <formula>0</formula>
    </cfRule>
  </conditionalFormatting>
  <conditionalFormatting sqref="D155:D157">
    <cfRule type="cellIs" dxfId="80" priority="81" operator="lessThan">
      <formula>0</formula>
    </cfRule>
    <cfRule type="cellIs" dxfId="79" priority="82" operator="greaterThan">
      <formula>0</formula>
    </cfRule>
  </conditionalFormatting>
  <conditionalFormatting sqref="D155:D157">
    <cfRule type="cellIs" dxfId="78" priority="78" operator="lessThan">
      <formula>0</formula>
    </cfRule>
    <cfRule type="cellIs" dxfId="77" priority="79" operator="greaterThan">
      <formula>0</formula>
    </cfRule>
  </conditionalFormatting>
  <conditionalFormatting sqref="D155:D157">
    <cfRule type="cellIs" dxfId="76" priority="76" operator="lessThan">
      <formula>0</formula>
    </cfRule>
    <cfRule type="cellIs" dxfId="75" priority="77" operator="greaterThan">
      <formula>0</formula>
    </cfRule>
  </conditionalFormatting>
  <conditionalFormatting sqref="D155:D157">
    <cfRule type="cellIs" dxfId="74" priority="74" operator="lessThan">
      <formula>0</formula>
    </cfRule>
    <cfRule type="cellIs" dxfId="73" priority="75" operator="greaterThan">
      <formula>0</formula>
    </cfRule>
  </conditionalFormatting>
  <conditionalFormatting sqref="D155:D157">
    <cfRule type="cellIs" dxfId="72" priority="72" operator="lessThan">
      <formula>0</formula>
    </cfRule>
    <cfRule type="cellIs" dxfId="71" priority="73" operator="greaterThan">
      <formula>0</formula>
    </cfRule>
  </conditionalFormatting>
  <conditionalFormatting sqref="D155:D157">
    <cfRule type="cellIs" dxfId="70" priority="70" operator="lessThan">
      <formula>0</formula>
    </cfRule>
    <cfRule type="cellIs" dxfId="69" priority="71" operator="greaterThan">
      <formula>0</formula>
    </cfRule>
  </conditionalFormatting>
  <conditionalFormatting sqref="D155:D157">
    <cfRule type="cellIs" dxfId="68" priority="68" operator="lessThan">
      <formula>0</formula>
    </cfRule>
    <cfRule type="cellIs" dxfId="67" priority="69" operator="greaterThan">
      <formula>0</formula>
    </cfRule>
  </conditionalFormatting>
  <conditionalFormatting sqref="D155:D157">
    <cfRule type="cellIs" dxfId="66" priority="66" operator="lessThan">
      <formula>0</formula>
    </cfRule>
    <cfRule type="cellIs" dxfId="65" priority="67" operator="greaterThan">
      <formula>0</formula>
    </cfRule>
  </conditionalFormatting>
  <conditionalFormatting sqref="D155:D157">
    <cfRule type="cellIs" dxfId="64" priority="64" operator="lessThan">
      <formula>0</formula>
    </cfRule>
    <cfRule type="cellIs" dxfId="63" priority="65" operator="greaterThan">
      <formula>0</formula>
    </cfRule>
  </conditionalFormatting>
  <conditionalFormatting sqref="D155:D157">
    <cfRule type="cellIs" dxfId="62" priority="62" operator="lessThan">
      <formula>0</formula>
    </cfRule>
    <cfRule type="cellIs" dxfId="61" priority="63" operator="greaterThan">
      <formula>0</formula>
    </cfRule>
  </conditionalFormatting>
  <conditionalFormatting sqref="D155:D157">
    <cfRule type="cellIs" dxfId="60" priority="60" operator="lessThan">
      <formula>0</formula>
    </cfRule>
    <cfRule type="cellIs" dxfId="59" priority="61" operator="greaterThan">
      <formula>0</formula>
    </cfRule>
  </conditionalFormatting>
  <conditionalFormatting sqref="D155:D157">
    <cfRule type="cellIs" dxfId="58" priority="58" operator="lessThan">
      <formula>0</formula>
    </cfRule>
    <cfRule type="cellIs" dxfId="57" priority="59" operator="greaterThan">
      <formula>0</formula>
    </cfRule>
  </conditionalFormatting>
  <conditionalFormatting sqref="D155:D157">
    <cfRule type="cellIs" dxfId="56" priority="56" operator="lessThan">
      <formula>0</formula>
    </cfRule>
    <cfRule type="cellIs" dxfId="55" priority="57" operator="greaterThan">
      <formula>0</formula>
    </cfRule>
  </conditionalFormatting>
  <conditionalFormatting sqref="D155:D157">
    <cfRule type="cellIs" dxfId="54" priority="54" operator="lessThan">
      <formula>0</formula>
    </cfRule>
    <cfRule type="cellIs" dxfId="53" priority="55" operator="greaterThan">
      <formula>0</formula>
    </cfRule>
  </conditionalFormatting>
  <conditionalFormatting sqref="D155:D157">
    <cfRule type="cellIs" dxfId="52" priority="52" operator="lessThan">
      <formula>0</formula>
    </cfRule>
    <cfRule type="cellIs" dxfId="51" priority="53" operator="greaterThan">
      <formula>0</formula>
    </cfRule>
  </conditionalFormatting>
  <conditionalFormatting sqref="D155:D157">
    <cfRule type="cellIs" dxfId="50" priority="50" operator="lessThan">
      <formula>0</formula>
    </cfRule>
    <cfRule type="cellIs" dxfId="49" priority="51" operator="greaterThan">
      <formula>0</formula>
    </cfRule>
  </conditionalFormatting>
  <conditionalFormatting sqref="D155:D157">
    <cfRule type="cellIs" dxfId="48" priority="48" operator="lessThan">
      <formula>0</formula>
    </cfRule>
    <cfRule type="cellIs" dxfId="47" priority="49" operator="greaterThan">
      <formula>0</formula>
    </cfRule>
  </conditionalFormatting>
  <conditionalFormatting sqref="D155:D157">
    <cfRule type="cellIs" dxfId="46" priority="46" operator="lessThan">
      <formula>0</formula>
    </cfRule>
    <cfRule type="cellIs" dxfId="45" priority="47" operator="greaterThan">
      <formula>0</formula>
    </cfRule>
  </conditionalFormatting>
  <conditionalFormatting sqref="D155:D157">
    <cfRule type="cellIs" dxfId="44" priority="44" operator="lessThan">
      <formula>0</formula>
    </cfRule>
    <cfRule type="cellIs" dxfId="43" priority="45" operator="greaterThan">
      <formula>0</formula>
    </cfRule>
  </conditionalFormatting>
  <conditionalFormatting sqref="D155:D157">
    <cfRule type="cellIs" dxfId="42" priority="42" operator="lessThan">
      <formula>0</formula>
    </cfRule>
    <cfRule type="cellIs" dxfId="41" priority="43" operator="greaterThan">
      <formula>0</formula>
    </cfRule>
  </conditionalFormatting>
  <conditionalFormatting sqref="D155:D157">
    <cfRule type="cellIs" dxfId="40" priority="40" operator="lessThan">
      <formula>0</formula>
    </cfRule>
    <cfRule type="cellIs" dxfId="39" priority="41" operator="greaterThan">
      <formula>0</formula>
    </cfRule>
  </conditionalFormatting>
  <conditionalFormatting sqref="D155:D157">
    <cfRule type="cellIs" dxfId="38" priority="38" operator="lessThan">
      <formula>0</formula>
    </cfRule>
    <cfRule type="cellIs" dxfId="37" priority="39" operator="greaterThan">
      <formula>0</formula>
    </cfRule>
  </conditionalFormatting>
  <conditionalFormatting sqref="D155:D157">
    <cfRule type="cellIs" dxfId="36" priority="36" operator="lessThan">
      <formula>0</formula>
    </cfRule>
    <cfRule type="cellIs" dxfId="35" priority="37" operator="greaterThan">
      <formula>0</formula>
    </cfRule>
  </conditionalFormatting>
  <conditionalFormatting sqref="D155:D157">
    <cfRule type="cellIs" dxfId="34" priority="34" operator="lessThan">
      <formula>0</formula>
    </cfRule>
    <cfRule type="cellIs" dxfId="33" priority="35" operator="greaterThan">
      <formula>0</formula>
    </cfRule>
  </conditionalFormatting>
  <conditionalFormatting sqref="D155:D157">
    <cfRule type="cellIs" dxfId="32" priority="32" operator="lessThan">
      <formula>0</formula>
    </cfRule>
    <cfRule type="cellIs" dxfId="31" priority="33" operator="greaterThan">
      <formula>0</formula>
    </cfRule>
  </conditionalFormatting>
  <conditionalFormatting sqref="D155:D157">
    <cfRule type="cellIs" dxfId="30" priority="30" operator="lessThan">
      <formula>0</formula>
    </cfRule>
    <cfRule type="cellIs" dxfId="29" priority="31" operator="greaterThan">
      <formula>0</formula>
    </cfRule>
  </conditionalFormatting>
  <conditionalFormatting sqref="D155:D157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D155:D157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D155:D157">
    <cfRule type="cellIs" dxfId="24" priority="24" operator="lessThan">
      <formula>0</formula>
    </cfRule>
    <cfRule type="cellIs" dxfId="23" priority="25" operator="greaterThan">
      <formula>0</formula>
    </cfRule>
  </conditionalFormatting>
  <conditionalFormatting sqref="D155:D157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D155:D157">
    <cfRule type="cellIs" dxfId="20" priority="20" operator="lessThan">
      <formula>0</formula>
    </cfRule>
    <cfRule type="cellIs" dxfId="19" priority="21" operator="greaterThan">
      <formula>0</formula>
    </cfRule>
  </conditionalFormatting>
  <conditionalFormatting sqref="D155:D157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D155:D157">
    <cfRule type="cellIs" dxfId="16" priority="16" operator="lessThan">
      <formula>0</formula>
    </cfRule>
    <cfRule type="cellIs" dxfId="15" priority="17" operator="greaterThan">
      <formula>0</formula>
    </cfRule>
  </conditionalFormatting>
  <conditionalFormatting sqref="D155:D157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D155:D157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D155:D157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D155:D157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155:D157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D155:D157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I155:I157 G155:G157">
    <cfRule type="cellIs" dxfId="2" priority="3" operator="greaterThan">
      <formula>0</formula>
    </cfRule>
  </conditionalFormatting>
  <conditionalFormatting sqref="G155:G157">
    <cfRule type="cellIs" dxfId="1" priority="2" operator="greaterThan">
      <formula>0</formula>
    </cfRule>
  </conditionalFormatting>
  <conditionalFormatting sqref="I155:I15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BW1</vt:lpstr>
      <vt:lpstr>BW2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david.deng</dc:creator>
  <cp:lastModifiedBy>david.deng</cp:lastModifiedBy>
  <dcterms:created xsi:type="dcterms:W3CDTF">2018-09-20T01:30:34Z</dcterms:created>
  <dcterms:modified xsi:type="dcterms:W3CDTF">2018-09-20T01:51:28Z</dcterms:modified>
</cp:coreProperties>
</file>