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411\Downloads\"/>
    </mc:Choice>
  </mc:AlternateContent>
  <xr:revisionPtr revIDLastSave="0" documentId="13_ncr:1_{B1B9D0CE-71BA-4F12-ADAC-CB08B417094E}" xr6:coauthVersionLast="47" xr6:coauthVersionMax="47" xr10:uidLastSave="{00000000-0000-0000-0000-000000000000}"/>
  <bookViews>
    <workbookView xWindow="-108" yWindow="-108" windowWidth="23256" windowHeight="12456" xr2:uid="{576FF9CB-0110-432B-A28E-C3844E08018B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4" i="1"/>
  <c r="F25" i="1"/>
  <c r="F26" i="1"/>
  <c r="F27" i="1"/>
  <c r="F14" i="1"/>
  <c r="G24" i="1" l="1"/>
  <c r="C24" i="1"/>
  <c r="E24" i="1" s="1"/>
  <c r="B24" i="1"/>
  <c r="C25" i="1"/>
  <c r="E25" i="1" s="1"/>
  <c r="G25" i="1"/>
  <c r="B25" i="1"/>
  <c r="B26" i="1"/>
  <c r="G26" i="1"/>
  <c r="C26" i="1"/>
  <c r="E26" i="1" s="1"/>
  <c r="B27" i="1"/>
  <c r="G27" i="1"/>
  <c r="C27" i="1"/>
  <c r="E27" i="1" s="1"/>
  <c r="E18" i="1"/>
  <c r="H18" i="1" s="1"/>
  <c r="H24" i="1" l="1"/>
  <c r="H25" i="1"/>
  <c r="H26" i="1"/>
  <c r="H27" i="1"/>
  <c r="E17" i="1" l="1"/>
  <c r="H17" i="1" s="1"/>
  <c r="E14" i="1"/>
  <c r="H14" i="1" s="1"/>
  <c r="E16" i="1"/>
  <c r="H16" i="1" s="1"/>
  <c r="E21" i="1"/>
  <c r="H21" i="1" s="1"/>
  <c r="E20" i="1"/>
  <c r="H20" i="1" s="1"/>
  <c r="E19" i="1"/>
  <c r="H19" i="1" s="1"/>
  <c r="E15" i="1"/>
  <c r="H15" i="1" s="1"/>
  <c r="E22" i="1"/>
  <c r="B5" i="1"/>
  <c r="E9" i="1"/>
  <c r="F9" i="1" s="1"/>
  <c r="C5" i="1"/>
  <c r="H9" i="1" l="1"/>
  <c r="H22" i="1"/>
  <c r="B8" i="1"/>
  <c r="C8" i="1"/>
  <c r="E8" i="1" s="1"/>
  <c r="B7" i="1"/>
  <c r="C7" i="1"/>
  <c r="E7" i="1" s="1"/>
  <c r="B6" i="1"/>
  <c r="B2" i="1"/>
  <c r="C6" i="1"/>
  <c r="E6" i="1" s="1"/>
  <c r="B4" i="1"/>
  <c r="C4" i="1"/>
  <c r="E4" i="1" s="1"/>
  <c r="E5" i="1"/>
  <c r="H5" i="1" s="1"/>
  <c r="D3" i="1"/>
  <c r="C3" i="1"/>
  <c r="B3" i="1"/>
  <c r="D2" i="1"/>
  <c r="C2" i="1"/>
  <c r="F7" i="1" l="1"/>
  <c r="E2" i="1"/>
  <c r="F2" i="1" s="1"/>
  <c r="F8" i="1"/>
  <c r="E3" i="1"/>
  <c r="F3" i="1" s="1"/>
  <c r="F5" i="1"/>
  <c r="F6" i="1"/>
  <c r="F4" i="1"/>
</calcChain>
</file>

<file path=xl/sharedStrings.xml><?xml version="1.0" encoding="utf-8"?>
<sst xmlns="http://schemas.openxmlformats.org/spreadsheetml/2006/main" count="36" uniqueCount="29">
  <si>
    <t>With pipeline(切兩刀)</t>
    <phoneticPr fontId="1" type="noConversion"/>
  </si>
  <si>
    <t>With pipeline(切三刀)</t>
    <phoneticPr fontId="1" type="noConversion"/>
  </si>
  <si>
    <t>operation</t>
    <phoneticPr fontId="1" type="noConversion"/>
  </si>
  <si>
    <t>throughput(GOPS)</t>
    <phoneticPr fontId="1" type="noConversion"/>
  </si>
  <si>
    <t>operation time(s)</t>
    <phoneticPr fontId="1" type="noConversion"/>
  </si>
  <si>
    <t>area efficiency(throughput/area)</t>
    <phoneticPr fontId="1" type="noConversion"/>
  </si>
  <si>
    <t>power(W)</t>
    <phoneticPr fontId="1" type="noConversion"/>
  </si>
  <si>
    <t>energy efficiency(TOPS/W)</t>
    <phoneticPr fontId="1" type="noConversion"/>
  </si>
  <si>
    <t>With pipeline(切兩刀) + clk gating(IFM)(clk period=600)</t>
    <phoneticPr fontId="1" type="noConversion"/>
  </si>
  <si>
    <t>With pipeline(切兩刀) + clk gating(IFM&amp;W)(clk period=600)</t>
    <phoneticPr fontId="1" type="noConversion"/>
  </si>
  <si>
    <t>With pipeline(切兩刀) + clk gating(IFM)(clk period=565)</t>
    <phoneticPr fontId="1" type="noConversion"/>
  </si>
  <si>
    <t>With pipeline(切兩刀) 、clk gating(IFM)、減少adder buffer (clk period=565)</t>
    <phoneticPr fontId="1" type="noConversion"/>
  </si>
  <si>
    <t>With pipeline(切兩刀)+2D buffer (clk period=555)</t>
    <phoneticPr fontId="1" type="noConversion"/>
  </si>
  <si>
    <t>With pipeline(切兩刀)+3D buffer + 減少adder buffer(clk period=605)</t>
    <phoneticPr fontId="1" type="noConversion"/>
  </si>
  <si>
    <t>With pipeline(切兩刀)+2D buffer (clk period=605)</t>
    <phoneticPr fontId="1" type="noConversion"/>
  </si>
  <si>
    <t>With pipeline(切兩刀)+2D buffer (clk period=585)</t>
    <phoneticPr fontId="1" type="noConversion"/>
  </si>
  <si>
    <t>area(mm^2)</t>
    <phoneticPr fontId="1" type="noConversion"/>
  </si>
  <si>
    <t>With pipeline(切兩刀)+2D buffer (clk period=565)</t>
    <phoneticPr fontId="1" type="noConversion"/>
  </si>
  <si>
    <t>With pipeline(切兩刀)+2D buffer (clk period=600)</t>
    <phoneticPr fontId="1" type="noConversion"/>
  </si>
  <si>
    <t>With pipeline(切一刀)+3D buffer+noFSM (clk period=645)</t>
    <phoneticPr fontId="1" type="noConversion"/>
  </si>
  <si>
    <t>With pipeline(切一刀)+2D buffer+ no FSM (clk period=645)</t>
    <phoneticPr fontId="1" type="noConversion"/>
  </si>
  <si>
    <t>With pipeline(切一刀)+2D buffer + no FSM(clk period=815)</t>
    <phoneticPr fontId="1" type="noConversion"/>
  </si>
  <si>
    <t>With pipeline(切兩刀)+2D buffer+no FSM (clk period=815)</t>
    <phoneticPr fontId="1" type="noConversion"/>
  </si>
  <si>
    <t>With pipeline(切兩刀)+3D buffer+no FSM(clk period=605)</t>
    <phoneticPr fontId="1" type="noConversion"/>
  </si>
  <si>
    <t>no pattern weight buffer</t>
    <phoneticPr fontId="1" type="noConversion"/>
  </si>
  <si>
    <t>With pipeline(切一刀)+2D buffer + no FSM(clk period=805)</t>
    <phoneticPr fontId="1" type="noConversion"/>
  </si>
  <si>
    <t>With pipeline(切一刀)+2D buffer + no FSM(clk period=905)</t>
    <phoneticPr fontId="1" type="noConversion"/>
  </si>
  <si>
    <t>With pipeline(切一刀)+2D buffer + no FSM(clk period=855)</t>
    <phoneticPr fontId="1" type="noConversion"/>
  </si>
  <si>
    <t>With pipeline(切一刀)+2D buffer + no FSM(clk period=670)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</si>
</sst>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0" fillId="5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5772-877E-4934-8046-5F98093DD9C0}">
  <dimension ref="A1:H27"/>
  <sheetViews>
    <sheetView tabSelected="1" zoomScale="85" zoomScaleNormal="85" workbookViewId="0">
      <selection activeCell="H29" sqref="H29"/>
    </sheetView>
  </sheetViews>
  <sheetFormatPr defaultRowHeight="16.2" x14ac:dyDescent="0.3"/>
  <cols>
    <col min="1" max="1" width="70.21875" customWidth="1"/>
    <col min="2" max="2" width="14.6640625" customWidth="1"/>
    <col min="3" max="3" width="16.33203125" customWidth="1"/>
    <col min="4" max="4" width="9.88671875" customWidth="1"/>
    <col min="5" max="5" width="16.109375" customWidth="1"/>
    <col min="6" max="6" width="27.6640625" customWidth="1"/>
    <col min="7" max="7" width="12.21875" customWidth="1"/>
    <col min="8" max="8" width="24.6640625" customWidth="1"/>
  </cols>
  <sheetData>
    <row r="1" spans="1:8" x14ac:dyDescent="0.3">
      <c r="B1" s="2" t="s">
        <v>16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0</v>
      </c>
      <c r="B2">
        <f>10122.252463*10^(-6)</f>
        <v>1.0122252462999999E-2</v>
      </c>
      <c r="C2">
        <f>53750*10^(-12)</f>
        <v>5.3750000000000002E-8</v>
      </c>
      <c r="D2">
        <f>32*50*2</f>
        <v>3200</v>
      </c>
      <c r="E2">
        <f>D2/C2/10^(9)</f>
        <v>59.534883720930232</v>
      </c>
      <c r="F2">
        <f>E2/B2</f>
        <v>5881.5845523067974</v>
      </c>
    </row>
    <row r="3" spans="1:8" x14ac:dyDescent="0.3">
      <c r="A3" s="1" t="s">
        <v>1</v>
      </c>
      <c r="B3">
        <f>10881.578863*10^(-6)</f>
        <v>1.0881578863000001E-2</v>
      </c>
      <c r="C3">
        <f>54750*10^(-12)</f>
        <v>5.4749999999999997E-8</v>
      </c>
      <c r="D3">
        <f>32*50*2</f>
        <v>3200</v>
      </c>
      <c r="E3">
        <f>D3/C3/10^(9)</f>
        <v>58.44748858447489</v>
      </c>
      <c r="F3">
        <f>E3/B3</f>
        <v>5371.2323662157596</v>
      </c>
    </row>
    <row r="4" spans="1:8" x14ac:dyDescent="0.3">
      <c r="A4" s="1" t="s">
        <v>8</v>
      </c>
      <c r="B4">
        <f>11168.979833*10^-6</f>
        <v>1.1168979833E-2</v>
      </c>
      <c r="C4">
        <f>32250*10^-12</f>
        <v>3.2250000000000001E-8</v>
      </c>
      <c r="D4">
        <v>3200</v>
      </c>
      <c r="E4">
        <f t="shared" ref="E4" si="0">D4/C4/10^(9)</f>
        <v>99.224806201550379</v>
      </c>
      <c r="F4">
        <f t="shared" ref="F4" si="1">E4/B4</f>
        <v>8883.9632343483681</v>
      </c>
    </row>
    <row r="5" spans="1:8" x14ac:dyDescent="0.3">
      <c r="A5" s="4" t="s">
        <v>12</v>
      </c>
      <c r="B5">
        <f>11142.385913*10^-6</f>
        <v>1.1142385913E-2</v>
      </c>
      <c r="C5">
        <f>29926*10^-12</f>
        <v>2.9925999999999999E-8</v>
      </c>
      <c r="D5">
        <v>3200</v>
      </c>
      <c r="E5" s="4">
        <f>D5/C5/10^(9)</f>
        <v>106.93042839002874</v>
      </c>
      <c r="F5" s="4">
        <f>E5/B5</f>
        <v>9596.7263407446062</v>
      </c>
      <c r="G5" s="3">
        <v>3.934E-3</v>
      </c>
      <c r="H5">
        <f t="shared" ref="H5:H15" si="2">E5*10^-3/G5</f>
        <v>27.181095167775482</v>
      </c>
    </row>
    <row r="6" spans="1:8" x14ac:dyDescent="0.3">
      <c r="A6" s="1" t="s">
        <v>9</v>
      </c>
      <c r="B6">
        <f>11168.979833*10^-6</f>
        <v>1.1168979833E-2</v>
      </c>
      <c r="C6">
        <f>32250*10^-12</f>
        <v>3.2250000000000001E-8</v>
      </c>
      <c r="D6">
        <v>3200</v>
      </c>
      <c r="E6">
        <f>D6/C6/10^(9)</f>
        <v>99.224806201550379</v>
      </c>
      <c r="F6">
        <f>E6/B6</f>
        <v>8883.9632343483681</v>
      </c>
    </row>
    <row r="7" spans="1:8" x14ac:dyDescent="0.3">
      <c r="A7" s="1" t="s">
        <v>10</v>
      </c>
      <c r="B7">
        <f>11229.865914*10^-6</f>
        <v>1.1229865913999999E-2</v>
      </c>
      <c r="C7">
        <f>30463*10^-12</f>
        <v>3.0463E-8</v>
      </c>
      <c r="D7">
        <v>3200</v>
      </c>
      <c r="E7">
        <f>D7/C7/10^(9)</f>
        <v>105.04546499031612</v>
      </c>
      <c r="F7">
        <f>E7/B7</f>
        <v>9354.1156942362522</v>
      </c>
    </row>
    <row r="8" spans="1:8" x14ac:dyDescent="0.3">
      <c r="A8" s="1" t="s">
        <v>11</v>
      </c>
      <c r="B8">
        <f>11229.865914*10^-6</f>
        <v>1.1229865913999999E-2</v>
      </c>
      <c r="C8">
        <f>30463*10^-12</f>
        <v>3.0463E-8</v>
      </c>
      <c r="D8">
        <v>3200</v>
      </c>
      <c r="E8">
        <f>D8/C8/10^(9)</f>
        <v>105.04546499031612</v>
      </c>
      <c r="F8">
        <f>E8/B8</f>
        <v>9354.1156942362522</v>
      </c>
    </row>
    <row r="9" spans="1:8" x14ac:dyDescent="0.3">
      <c r="A9" s="4" t="s">
        <v>13</v>
      </c>
      <c r="B9" s="3">
        <v>9.2245910219999998E-3</v>
      </c>
      <c r="C9" s="3">
        <v>3.2613000000000002E-8</v>
      </c>
      <c r="D9">
        <v>3200</v>
      </c>
      <c r="E9">
        <f>D9/C9/10^(9)</f>
        <v>98.120381442982847</v>
      </c>
      <c r="F9" s="4">
        <f>E9/B9</f>
        <v>10636.827281445068</v>
      </c>
      <c r="G9" s="5">
        <v>2.954E-3</v>
      </c>
      <c r="H9" s="5">
        <f t="shared" si="2"/>
        <v>33.216107462079499</v>
      </c>
    </row>
    <row r="10" spans="1:8" x14ac:dyDescent="0.3">
      <c r="F10" s="4"/>
      <c r="H10" s="5"/>
    </row>
    <row r="11" spans="1:8" x14ac:dyDescent="0.3">
      <c r="H11" s="3"/>
    </row>
    <row r="12" spans="1:8" x14ac:dyDescent="0.3">
      <c r="B12" s="2" t="s">
        <v>16</v>
      </c>
      <c r="C12" s="2" t="s">
        <v>4</v>
      </c>
      <c r="D12" s="2" t="s">
        <v>2</v>
      </c>
      <c r="E12" s="2" t="s">
        <v>3</v>
      </c>
      <c r="F12" s="2" t="s">
        <v>5</v>
      </c>
      <c r="G12" s="2" t="s">
        <v>6</v>
      </c>
      <c r="H12" s="2" t="s">
        <v>7</v>
      </c>
    </row>
    <row r="13" spans="1:8" x14ac:dyDescent="0.3">
      <c r="A13" s="6" t="s">
        <v>24</v>
      </c>
      <c r="H13" s="3"/>
    </row>
    <row r="14" spans="1:8" x14ac:dyDescent="0.3">
      <c r="A14" s="4" t="s">
        <v>19</v>
      </c>
      <c r="B14" s="3">
        <v>6.9032217630000002E-3</v>
      </c>
      <c r="C14" s="3">
        <v>3.4117E-8</v>
      </c>
      <c r="D14">
        <v>3200</v>
      </c>
      <c r="E14" s="4">
        <f>D14/C14/10^(9)</f>
        <v>93.794882316733592</v>
      </c>
      <c r="F14" s="5">
        <f>E14/B14/1000</f>
        <v>13.587117079079933</v>
      </c>
      <c r="G14" s="3">
        <v>2.7190000000000001E-3</v>
      </c>
      <c r="H14" s="5">
        <f>E14*10^-3/G14</f>
        <v>34.496095004315407</v>
      </c>
    </row>
    <row r="15" spans="1:8" x14ac:dyDescent="0.3">
      <c r="A15" s="4" t="s">
        <v>23</v>
      </c>
      <c r="B15" s="3">
        <v>6.3529142229999998E-3</v>
      </c>
      <c r="C15" s="3">
        <v>3.2613000000000002E-8</v>
      </c>
      <c r="D15">
        <v>3200</v>
      </c>
      <c r="E15" s="4">
        <f t="shared" ref="E15" si="3">D15/C15/10^(9)</f>
        <v>98.120381442982847</v>
      </c>
      <c r="F15" s="5">
        <f t="shared" ref="F15:F27" si="4">E15/B15/1000</f>
        <v>15.444940384642567</v>
      </c>
      <c r="G15" s="3">
        <v>2.4269999999999999E-3</v>
      </c>
      <c r="H15" s="5">
        <f t="shared" si="2"/>
        <v>40.428669733408675</v>
      </c>
    </row>
    <row r="16" spans="1:8" x14ac:dyDescent="0.3">
      <c r="A16" s="4" t="s">
        <v>20</v>
      </c>
      <c r="B16" s="3">
        <v>6.8388364799999999E-3</v>
      </c>
      <c r="C16" s="3">
        <v>3.4117E-8</v>
      </c>
      <c r="D16">
        <v>3200</v>
      </c>
      <c r="E16" s="4">
        <f t="shared" ref="E16:E27" si="5">D16/C16/10^(9)</f>
        <v>93.794882316733592</v>
      </c>
      <c r="F16" s="5">
        <f t="shared" si="4"/>
        <v>13.715035092743378</v>
      </c>
      <c r="G16" s="3">
        <v>2.6410000000000001E-3</v>
      </c>
      <c r="H16" s="5">
        <f t="shared" ref="H16:H27" si="6">E16*10^-3/G16</f>
        <v>35.514911895771903</v>
      </c>
    </row>
    <row r="17" spans="1:8" x14ac:dyDescent="0.3">
      <c r="A17" s="4" t="s">
        <v>21</v>
      </c>
      <c r="B17" s="3">
        <v>5.7727468630000001E-3</v>
      </c>
      <c r="C17" s="3">
        <v>4.3084999999999998E-8</v>
      </c>
      <c r="D17">
        <v>3200</v>
      </c>
      <c r="E17" s="4">
        <f t="shared" si="5"/>
        <v>74.271788325403278</v>
      </c>
      <c r="F17" s="5">
        <f t="shared" si="4"/>
        <v>12.865935418274251</v>
      </c>
      <c r="G17" s="3">
        <v>1.7359999999999999E-3</v>
      </c>
      <c r="H17" s="5">
        <f t="shared" si="6"/>
        <v>42.783288205877469</v>
      </c>
    </row>
    <row r="18" spans="1:8" x14ac:dyDescent="0.3">
      <c r="A18" s="4" t="s">
        <v>22</v>
      </c>
      <c r="B18" s="3">
        <v>7.1451331040000001E-3</v>
      </c>
      <c r="C18" s="3">
        <v>4.3900999999999997E-8</v>
      </c>
      <c r="D18">
        <v>3200</v>
      </c>
      <c r="E18" s="4">
        <f t="shared" si="5"/>
        <v>72.891278103004481</v>
      </c>
      <c r="F18" s="5">
        <f t="shared" si="4"/>
        <v>10.201528374915558</v>
      </c>
      <c r="G18" s="3">
        <v>1.567E-3</v>
      </c>
      <c r="H18" s="5">
        <f t="shared" si="6"/>
        <v>46.516450608171333</v>
      </c>
    </row>
    <row r="19" spans="1:8" x14ac:dyDescent="0.3">
      <c r="A19" s="4" t="s">
        <v>17</v>
      </c>
      <c r="B19" s="3">
        <v>8.1932601539999993E-3</v>
      </c>
      <c r="C19" s="3">
        <v>3.0463E-8</v>
      </c>
      <c r="D19">
        <v>3200</v>
      </c>
      <c r="E19" s="4">
        <f t="shared" si="5"/>
        <v>105.04546499031612</v>
      </c>
      <c r="F19" s="5">
        <f t="shared" si="4"/>
        <v>12.820960523148077</v>
      </c>
      <c r="G19" s="3">
        <v>3.2729999999999999E-3</v>
      </c>
      <c r="H19" s="5">
        <f t="shared" si="6"/>
        <v>32.094550867802056</v>
      </c>
    </row>
    <row r="20" spans="1:8" x14ac:dyDescent="0.3">
      <c r="A20" s="4" t="s">
        <v>15</v>
      </c>
      <c r="B20" s="3">
        <v>8.1302745540000002E-3</v>
      </c>
      <c r="C20" s="3">
        <v>3.1538000000000001E-8</v>
      </c>
      <c r="D20">
        <v>3200</v>
      </c>
      <c r="E20" s="4">
        <f t="shared" si="5"/>
        <v>101.46489948633393</v>
      </c>
      <c r="F20" s="5">
        <f t="shared" si="4"/>
        <v>12.479885988156992</v>
      </c>
      <c r="G20" s="3">
        <v>3.1289999999999998E-3</v>
      </c>
      <c r="H20" s="5">
        <f t="shared" si="6"/>
        <v>32.42726094162159</v>
      </c>
    </row>
    <row r="21" spans="1:8" x14ac:dyDescent="0.3">
      <c r="A21" s="4" t="s">
        <v>18</v>
      </c>
      <c r="B21" s="3">
        <v>8.041161594E-3</v>
      </c>
      <c r="C21" s="3">
        <v>3.229E-8</v>
      </c>
      <c r="D21">
        <v>3200</v>
      </c>
      <c r="E21" s="4">
        <f t="shared" si="5"/>
        <v>99.101889129761531</v>
      </c>
      <c r="F21" s="5">
        <f t="shared" si="4"/>
        <v>12.32432503330209</v>
      </c>
      <c r="G21" s="3">
        <v>3.0230000000000001E-3</v>
      </c>
      <c r="H21" s="5">
        <f t="shared" si="6"/>
        <v>32.782629550036894</v>
      </c>
    </row>
    <row r="22" spans="1:8" x14ac:dyDescent="0.3">
      <c r="A22" s="4" t="s">
        <v>14</v>
      </c>
      <c r="B22" s="3">
        <v>8.0871177539999992E-3</v>
      </c>
      <c r="C22" s="3">
        <v>3.2613000000000002E-8</v>
      </c>
      <c r="D22">
        <v>3200</v>
      </c>
      <c r="E22" s="4">
        <f t="shared" si="5"/>
        <v>98.120381442982847</v>
      </c>
      <c r="F22" s="5">
        <f t="shared" si="4"/>
        <v>12.132923549239921</v>
      </c>
      <c r="G22" s="3">
        <v>2.9819999999999998E-3</v>
      </c>
      <c r="H22" s="5">
        <f t="shared" si="6"/>
        <v>32.904219129102231</v>
      </c>
    </row>
    <row r="23" spans="1:8" x14ac:dyDescent="0.3">
      <c r="E23" s="4"/>
      <c r="F23" s="5"/>
      <c r="H23" s="5"/>
    </row>
    <row r="24" spans="1:8" x14ac:dyDescent="0.3">
      <c r="A24" s="4" t="s">
        <v>28</v>
      </c>
      <c r="B24">
        <f>7165.195184*10^-6</f>
        <v>7.1651951840000002E-3</v>
      </c>
      <c r="C24">
        <f>36052*10^-12</f>
        <v>3.6051999999999998E-8</v>
      </c>
      <c r="D24">
        <v>3200</v>
      </c>
      <c r="E24" s="4">
        <f t="shared" si="5"/>
        <v>88.760679019194498</v>
      </c>
      <c r="F24" s="5">
        <f t="shared" si="4"/>
        <v>12.387754518871805</v>
      </c>
      <c r="G24">
        <f>2.422*10^-3</f>
        <v>2.4220000000000001E-3</v>
      </c>
      <c r="H24" s="5">
        <f t="shared" si="6"/>
        <v>36.647679198676506</v>
      </c>
    </row>
    <row r="25" spans="1:8" x14ac:dyDescent="0.3">
      <c r="A25" s="4" t="s">
        <v>25</v>
      </c>
      <c r="B25">
        <f>7145.133104*10^-6</f>
        <v>7.1451331039999993E-3</v>
      </c>
      <c r="C25">
        <f>43363*10^-12</f>
        <v>4.3362999999999996E-8</v>
      </c>
      <c r="D25">
        <v>3200</v>
      </c>
      <c r="E25" s="4">
        <f t="shared" si="5"/>
        <v>73.795632221017925</v>
      </c>
      <c r="F25" s="5">
        <f t="shared" si="4"/>
        <v>10.328097622101055</v>
      </c>
      <c r="G25">
        <f>2.015*10^-3</f>
        <v>2.0150000000000003E-3</v>
      </c>
      <c r="H25" s="5">
        <f t="shared" si="6"/>
        <v>36.623142541448097</v>
      </c>
    </row>
    <row r="26" spans="1:8" x14ac:dyDescent="0.3">
      <c r="A26" s="4" t="s">
        <v>27</v>
      </c>
      <c r="B26">
        <f>7145.133104*10^-6</f>
        <v>7.1451331039999993E-3</v>
      </c>
      <c r="C26">
        <f>46051*10^-12</f>
        <v>4.6051E-8</v>
      </c>
      <c r="D26">
        <v>3200</v>
      </c>
      <c r="E26" s="4">
        <f t="shared" si="5"/>
        <v>69.488176152526549</v>
      </c>
      <c r="F26" s="5">
        <f t="shared" si="4"/>
        <v>9.7252458619176139</v>
      </c>
      <c r="G26">
        <f>1.896*10^-3</f>
        <v>1.8959999999999999E-3</v>
      </c>
      <c r="H26" s="5">
        <f t="shared" si="6"/>
        <v>36.649881936986574</v>
      </c>
    </row>
    <row r="27" spans="1:8" x14ac:dyDescent="0.3">
      <c r="A27" s="4" t="s">
        <v>26</v>
      </c>
      <c r="B27">
        <f>7145.133104*10^-6</f>
        <v>7.1451331039999993E-3</v>
      </c>
      <c r="C27">
        <f>48738*10^-12</f>
        <v>4.8737999999999996E-8</v>
      </c>
      <c r="D27">
        <v>3200</v>
      </c>
      <c r="E27" s="4">
        <f t="shared" si="5"/>
        <v>65.657187410234329</v>
      </c>
      <c r="F27" s="5">
        <f t="shared" si="4"/>
        <v>9.1890782795184069</v>
      </c>
      <c r="G27">
        <f>1.791*10^-3</f>
        <v>1.7910000000000001E-3</v>
      </c>
      <c r="H27" s="5">
        <f t="shared" si="6"/>
        <v>36.659512791867293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9FC-B18E-41B2-B57C-D9BCEC7FEDF8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778C802BE1F48AD9D7A34E0069F8A" ma:contentTypeVersion="3" ma:contentTypeDescription="Create a new document." ma:contentTypeScope="" ma:versionID="e290303896a9566925365ed1e2fe9b89">
  <xsd:schema xmlns:xsd="http://www.w3.org/2001/XMLSchema" xmlns:xs="http://www.w3.org/2001/XMLSchema" xmlns:p="http://schemas.microsoft.com/office/2006/metadata/properties" xmlns:ns3="e1b49bfa-44cc-4e0d-bce4-2463b76b632a" targetNamespace="http://schemas.microsoft.com/office/2006/metadata/properties" ma:root="true" ma:fieldsID="eb11dab56aea1d775028f7566e08f35c" ns3:_="">
    <xsd:import namespace="e1b49bfa-44cc-4e0d-bce4-2463b76b63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49bfa-44cc-4e0d-bce4-2463b76b6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645551-A2DD-4DD5-A855-9949022D9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D82EEB-A303-40DF-9915-3571E4396EBD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e1b49bfa-44cc-4e0d-bce4-2463b76b632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7FD565B-7D6A-4AB5-9495-D50951564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b49bfa-44cc-4e0d-bce4-2463b76b6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施沛萱</dc:creator>
  <cp:lastModifiedBy>王奕凱</cp:lastModifiedBy>
  <dcterms:created xsi:type="dcterms:W3CDTF">2024-01-09T05:49:04Z</dcterms:created>
  <dcterms:modified xsi:type="dcterms:W3CDTF">2024-01-18T12:51:47Z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0x01010009C778C802BE1F48AD9D7A34E0069F8A</vt:lpwstr>
  </property>
</Properties>
</file>