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314ca\OneDrive\Desktop\HW Week 1\"/>
    </mc:Choice>
  </mc:AlternateContent>
  <xr:revisionPtr revIDLastSave="1" documentId="113_{DE68BA95-1C4F-445A-B6D5-9D5782D5AF30}" xr6:coauthVersionLast="40" xr6:coauthVersionMax="40" xr10:uidLastSave="{50A11B32-998B-4F6C-9183-4B8FC54822FD}"/>
  <bookViews>
    <workbookView xWindow="0" yWindow="0" windowWidth="23040" windowHeight="9048" xr2:uid="{00000000-000D-0000-FFFF-FFFF00000000}"/>
  </bookViews>
  <sheets>
    <sheet name="Average Pledge Per Backer" sheetId="14" r:id="rId1"/>
    <sheet name="By Category" sheetId="4" r:id="rId2"/>
    <sheet name="By Sub-Category" sheetId="5" r:id="rId3"/>
    <sheet name="By Years" sheetId="13" r:id="rId4"/>
    <sheet name="Initial" sheetId="1" r:id="rId5"/>
  </sheets>
  <definedNames>
    <definedName name="_xlnm._FilterDatabase" localSheetId="4" hidden="1">Initial!$R$1:$R$4115</definedName>
    <definedName name="_xlchart.v1.0" hidden="1">'Average Pledge Per Backer'!$D$3</definedName>
    <definedName name="_xlchart.v1.1" hidden="1">'Average Pledge Per Backer'!$D$4:$D$1048576</definedName>
    <definedName name="_xlchart.v1.2" hidden="1">'Average Pledge Per Backer'!$D$4:$D$1048576</definedName>
    <definedName name="_xlchart.v1.3" hidden="1">'Average Pledge Per Backer'!$D$7</definedName>
    <definedName name="_xlchart.v1.4" hidden="1">'Average Pledge Per Backer'!$D:$D</definedName>
    <definedName name="_xlchart.v1.5" hidden="1">'Average Pledge Per Backer'!$E$4:$E$4111</definedName>
    <definedName name="_xlchart.v1.6" hidden="1">'Average Pledge Per Backer'!$E$4:$E$4111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6" i="14" l="1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55" i="14"/>
  <c r="E52" i="14"/>
  <c r="E53" i="14"/>
  <c r="E54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35" i="14"/>
  <c r="E36" i="14"/>
  <c r="E37" i="14"/>
  <c r="E38" i="14"/>
  <c r="E28" i="14"/>
  <c r="E29" i="14"/>
  <c r="E30" i="14"/>
  <c r="E31" i="14"/>
  <c r="E32" i="14"/>
  <c r="E33" i="14"/>
  <c r="E34" i="14"/>
  <c r="E24" i="14"/>
  <c r="E25" i="14"/>
  <c r="E26" i="14"/>
  <c r="E27" i="14"/>
  <c r="E20" i="14"/>
  <c r="E21" i="14"/>
  <c r="E22" i="14"/>
  <c r="E23" i="14"/>
  <c r="E18" i="14"/>
  <c r="E19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4" i="1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<sst xmlns="http://schemas.openxmlformats.org/spreadsheetml/2006/main" count="37141" uniqueCount="8386">
  <si>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</si>
  <si>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</si>
  <si>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</si>
  <si>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</si>
  <si>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</si>
  <si>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</si>
  <si>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</si>
  <si>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</si>
  <si>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</si>
  <si>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</si>
  <si>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</si>
  <si>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</si>
  <si>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</si>
  <si>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</si>
  <si>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</si>
  <si>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</si>
  <si>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</si>
  <si>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</si>
  <si>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</si>
  <si>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</si>
  <si>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</si>
  <si>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</si>
  <si>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</si>
  <si>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</si>
  <si>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</si>
  <si>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</si>
  <si>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</si>
  <si>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</si>
  <si>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</si>
  <si>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</si>
  <si>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</si>
  <si>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</si>
  <si>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</si>
  <si>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</si>
  <si>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</si>
  <si>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</si>
  <si>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</si>
  <si>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</si>
  <si>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</si>
  <si>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</si>
  <si>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</si>
  <si>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</si>
  <si>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</si>
  <si>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</si>
  <si>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</si>
  <si>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</si>
  <si>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</si>
  <si>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</si>
  <si>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</si>
  <si>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</si>
  <si>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</si>
  <si>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</si>
  <si>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</si>
  <si>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</si>
  <si>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</si>
  <si>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</si>
  <si>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</si>
  <si>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</si>
  <si>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</si>
  <si>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</si>
  <si>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</si>
  <si>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</si>
  <si>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</si>
  <si>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</si>
  <si>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</si>
  <si>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</si>
  <si>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</si>
  <si>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</si>
  <si>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</si>
  <si>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</si>
  <si>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</si>
  <si>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</si>
  <si>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</si>
  <si>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</si>
  <si>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</si>
  <si>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</si>
  <si>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</si>
  <si>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</si>
  <si>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</si>
  <si>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</si>
  <si>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</si>
  <si>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</si>
  <si>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</si>
  <si>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</si>
  <si>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</si>
  <si>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</si>
  <si>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</si>
  <si>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</si>
  <si>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</si>
  <si>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</si>
  <si>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</si>
  <si>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</si>
  <si>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</si>
  <si>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</si>
  <si>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</si>
  <si>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</si>
  <si>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</si>
  <si>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</si>
  <si>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</si>
  <si>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</si>
  <si>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</si>
  <si>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</si>
  <si>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</si>
  <si>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</si>
  <si>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</si>
  <si>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</si>
  <si>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</si>
  <si>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</si>
  <si>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</si>
  <si>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</si>
  <si>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</si>
  <si>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</si>
  <si>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</si>
  <si>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</si>
  <si>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</si>
  <si>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</si>
  <si>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</si>
  <si>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</si>
  <si>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</si>
  <si>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</si>
  <si>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</si>
  <si>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</si>
  <si>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</si>
  <si>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</si>
  <si>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</si>
  <si>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</si>
  <si>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</si>
  <si>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</si>
  <si>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</si>
  <si>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</si>
  <si>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</si>
  <si>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</si>
  <si>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</si>
  <si>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</si>
  <si>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</si>
  <si>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</si>
  <si>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</si>
  <si>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</si>
  <si>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</si>
  <si>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</si>
  <si>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</si>
  <si>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</si>
  <si>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</si>
  <si>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</si>
  <si>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</si>
  <si>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</si>
  <si>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</si>
  <si>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</si>
  <si>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</si>
  <si>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</si>
  <si>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</si>
  <si>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</si>
  <si>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</si>
  <si>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</si>
  <si>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</si>
  <si>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</si>
  <si>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</si>
  <si>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</si>
  <si>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</si>
  <si>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</si>
  <si>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</si>
  <si>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</si>
  <si>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</si>
  <si>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</si>
  <si>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</si>
  <si>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</si>
  <si>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</si>
  <si>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</si>
  <si>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</si>
  <si>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</si>
  <si>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</si>
  <si>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</si>
  <si>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</si>
  <si>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</si>
  <si>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</si>
  <si>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</si>
  <si>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</si>
  <si>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</si>
  <si>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</si>
  <si>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</si>
  <si>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</si>
  <si>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</si>
  <si>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</si>
  <si>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</si>
  <si>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</si>
  <si>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</si>
  <si>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</si>
  <si>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</si>
  <si>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</si>
  <si>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</si>
  <si>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</si>
  <si>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</si>
  <si>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</si>
  <si>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</si>
  <si>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</si>
  <si>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</si>
  <si>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</si>
  <si>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</si>
  <si>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</si>
  <si>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</si>
  <si>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</si>
  <si>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</si>
  <si>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</si>
  <si>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</si>
  <si>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</si>
  <si>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</si>
  <si>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</si>
  <si>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</si>
  <si>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</si>
  <si>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</si>
  <si>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</si>
  <si>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</si>
  <si>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</si>
  <si>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</si>
  <si>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</si>
  <si>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</si>
  <si>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</si>
  <si>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</si>
  <si>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</si>
  <si>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</si>
  <si>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</si>
  <si>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</si>
  <si>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</si>
  <si>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</si>
  <si>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</si>
  <si>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</si>
  <si>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</si>
  <si>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</si>
  <si>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</si>
  <si>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</si>
  <si>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</si>
  <si>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</si>
  <si>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</si>
  <si>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</si>
  <si>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</si>
  <si>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</si>
  <si>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</si>
  <si>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</si>
  <si>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</si>
  <si>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</si>
  <si>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</si>
  <si>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</si>
  <si>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</si>
  <si>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</si>
  <si>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</si>
  <si>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</si>
  <si>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</si>
  <si>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</si>
  <si>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</si>
  <si>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</si>
  <si>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</si>
  <si>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</si>
  <si>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</si>
  <si>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</si>
  <si>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</si>
  <si>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</si>
  <si>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</si>
  <si>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</si>
  <si>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</si>
  <si>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</si>
  <si>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</si>
  <si>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</si>
  <si>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</si>
  <si>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</si>
  <si>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</si>
  <si>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</si>
  <si>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</si>
  <si>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</si>
  <si>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</si>
  <si>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</si>
  <si>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</si>
  <si>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</si>
  <si>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</si>
  <si>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</si>
  <si>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</si>
  <si>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</si>
  <si>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</si>
  <si>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</si>
  <si>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</si>
  <si>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</si>
  <si>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</si>
  <si>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</si>
  <si>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</si>
  <si>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</si>
  <si>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</si>
  <si>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</si>
  <si>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</si>
  <si>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</si>
  <si>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</si>
  <si>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</si>
  <si>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</si>
  <si>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</si>
  <si>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</si>
  <si>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</si>
  <si>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</si>
  <si>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</si>
  <si>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</si>
  <si>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</si>
  <si>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</si>
  <si>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</si>
  <si>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</si>
  <si>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</si>
  <si>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</si>
  <si>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</si>
  <si>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</si>
  <si>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</si>
  <si>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</si>
  <si>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</si>
  <si>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</si>
  <si>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</si>
  <si>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</si>
  <si>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</si>
  <si>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</si>
  <si>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</si>
  <si>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</si>
  <si>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</si>
  <si>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</si>
  <si>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</si>
  <si>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</si>
  <si>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</si>
  <si>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</si>
  <si>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</si>
  <si>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</si>
  <si>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</si>
  <si>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</si>
  <si>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</si>
  <si>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</si>
  <si>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</si>
  <si>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</si>
  <si>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</si>
  <si>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</si>
  <si>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</si>
  <si>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</si>
  <si>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</si>
  <si>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</si>
  <si>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</si>
  <si>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</si>
  <si>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</si>
  <si>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</si>
  <si>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</si>
  <si>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</si>
  <si>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</si>
  <si>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</si>
  <si>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</si>
  <si>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</si>
  <si>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</si>
  <si>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</si>
  <si>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</si>
  <si>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</si>
  <si>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</si>
  <si>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</si>
  <si>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</si>
  <si>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</si>
  <si>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</si>
  <si>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</si>
  <si>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</si>
  <si>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</si>
  <si>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</si>
  <si>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</si>
  <si>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</si>
  <si>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</si>
  <si>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</si>
  <si>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</si>
  <si>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</si>
  <si>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</si>
  <si>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</si>
  <si>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</si>
  <si>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</si>
  <si>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</si>
  <si>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</si>
  <si>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</si>
  <si>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</si>
  <si>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</si>
  <si>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</si>
  <si>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</si>
  <si>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</si>
  <si>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</si>
  <si>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</si>
  <si>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</si>
  <si>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</si>
  <si>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</si>
  <si>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</si>
  <si>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</si>
  <si>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</si>
  <si>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</si>
  <si>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</si>
  <si>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</si>
  <si>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</si>
  <si>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</si>
  <si>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</si>
  <si>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</si>
  <si>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</si>
  <si>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</si>
  <si>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</si>
  <si>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</si>
  <si>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</si>
  <si>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</si>
  <si>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</si>
  <si>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</si>
  <si>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</si>
  <si>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</si>
  <si>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</si>
  <si>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</si>
  <si>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</si>
  <si>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</si>
  <si>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</si>
  <si>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</si>
  <si>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</si>
  <si>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</si>
  <si>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</si>
  <si>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</si>
  <si>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</si>
  <si>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</si>
  <si>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</si>
  <si>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</si>
  <si>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</si>
  <si>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</si>
  <si>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</si>
  <si>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</si>
  <si>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</si>
  <si>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</si>
  <si>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</si>
  <si>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</si>
  <si>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</si>
  <si>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</si>
  <si>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</si>
  <si>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</si>
  <si>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</si>
  <si>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</si>
  <si>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</si>
  <si>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</si>
  <si>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</si>
  <si>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</si>
  <si>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</si>
  <si>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</si>
  <si>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</si>
  <si>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</si>
  <si>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</si>
  <si>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</si>
  <si>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</si>
  <si>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</si>
  <si>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</si>
  <si>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</si>
  <si>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</si>
  <si>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</si>
  <si>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</si>
  <si>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</si>
  <si>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</si>
  <si>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</si>
  <si>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</si>
  <si>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</si>
  <si>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</si>
  <si>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</si>
  <si>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</si>
  <si>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</si>
  <si>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</si>
  <si>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</si>
  <si>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</si>
  <si>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</si>
  <si>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</si>
  <si>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</si>
  <si>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</si>
  <si>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</si>
  <si>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</si>
  <si>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</si>
  <si>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</si>
  <si>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</si>
  <si>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</si>
  <si>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</si>
  <si>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</si>
  <si>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</si>
  <si>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</si>
  <si>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</si>
  <si>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</si>
  <si>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</si>
  <si>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</si>
  <si>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</si>
  <si>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</si>
  <si>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</si>
  <si>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</si>
  <si>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</si>
  <si>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</si>
  <si>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</si>
  <si>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</si>
  <si>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</si>
  <si>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</si>
  <si>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</si>
  <si>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</si>
  <si>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</si>
  <si>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</si>
  <si>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</si>
  <si>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</si>
  <si>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</si>
  <si>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</si>
  <si>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</si>
  <si>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</si>
  <si>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</si>
  <si>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</si>
  <si>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</si>
  <si>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</si>
  <si>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</si>
  <si>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</si>
  <si>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</si>
  <si>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</si>
  <si>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</si>
  <si>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</si>
  <si>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</si>
  <si>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</si>
  <si>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</si>
  <si>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</si>
  <si>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</si>
  <si>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</si>
  <si>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</si>
  <si>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</si>
  <si>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</si>
  <si>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</si>
  <si>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</si>
  <si>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</si>
  <si>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</si>
  <si>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</si>
  <si>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</si>
  <si>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</si>
  <si>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</si>
  <si>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</si>
  <si>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</si>
  <si>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</si>
  <si>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</si>
  <si>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</si>
  <si>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</si>
  <si>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</si>
  <si>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</si>
  <si>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</si>
  <si>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</si>
  <si>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</si>
  <si>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</si>
  <si>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</si>
  <si>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</si>
  <si>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</si>
  <si>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</si>
  <si>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</si>
  <si>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</si>
  <si>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</si>
  <si>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</si>
  <si>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</si>
  <si>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</si>
  <si>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</si>
  <si>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</si>
  <si>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</si>
  <si>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</si>
  <si>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</si>
  <si>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</si>
  <si>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</si>
  <si>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</si>
  <si>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</si>
  <si>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</si>
  <si>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</si>
  <si>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</si>
  <si>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</si>
  <si>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</si>
  <si>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</si>
  <si>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</si>
  <si>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</si>
  <si>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</si>
  <si>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</si>
  <si>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</si>
  <si>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</si>
  <si>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</si>
  <si>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</si>
  <si>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</si>
  <si>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</si>
  <si>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</si>
  <si>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</si>
  <si>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</si>
  <si>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</si>
  <si>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</si>
  <si>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</si>
  <si>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</si>
  <si>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</si>
  <si>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</si>
  <si>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</si>
  <si>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</si>
  <si>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</si>
  <si>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</si>
  <si>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</si>
  <si>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</si>
  <si>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</si>
  <si>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</si>
  <si>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</si>
  <si>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</si>
  <si>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</si>
  <si>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</si>
  <si>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</si>
  <si>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</si>
  <si>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</si>
  <si>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</si>
  <si>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</si>
  <si>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</si>
  <si>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</si>
  <si>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</si>
  <si>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</si>
  <si>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</si>
  <si>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</si>
  <si>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</si>
  <si>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</si>
  <si>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</si>
  <si>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</si>
  <si>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</si>
  <si>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</si>
  <si>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</si>
  <si>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</si>
  <si>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</si>
  <si>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</si>
  <si>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</si>
  <si>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</si>
  <si>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</si>
  <si>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</si>
  <si>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</si>
  <si>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</si>
  <si>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</si>
  <si>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</si>
  <si>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</si>
  <si>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</si>
  <si>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</si>
  <si>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</si>
  <si>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</si>
  <si>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</si>
  <si>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</si>
  <si>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</si>
  <si>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</si>
  <si>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</si>
  <si>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</si>
  <si>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</si>
  <si>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</si>
  <si>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</si>
  <si>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</si>
  <si>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</si>
  <si>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</si>
  <si>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</si>
  <si>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</si>
  <si>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</si>
  <si>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</si>
  <si>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</si>
  <si>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</si>
  <si>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</si>
  <si>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</si>
  <si>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</si>
  <si>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</si>
  <si>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</si>
  <si>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</si>
  <si>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</si>
  <si>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</si>
  <si>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</si>
  <si>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</si>
  <si>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</si>
  <si>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</si>
  <si>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</si>
  <si>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</si>
  <si>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</si>
  <si>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</si>
  <si>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</si>
  <si>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</si>
  <si>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</si>
  <si>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</si>
  <si>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</si>
  <si>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</si>
  <si>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</si>
  <si>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</si>
  <si>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</si>
  <si>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</si>
  <si>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</si>
  <si>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</si>
  <si>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</si>
  <si>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</si>
  <si>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</si>
  <si>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</si>
  <si>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</si>
  <si>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</si>
  <si>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</si>
  <si>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</si>
  <si>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</si>
  <si>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</si>
  <si>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</si>
  <si>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</si>
  <si>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</si>
  <si>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</si>
  <si>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</si>
  <si>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</si>
  <si>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</si>
  <si>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</si>
  <si>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</si>
  <si>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</si>
  <si>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</si>
  <si>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</si>
  <si>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</si>
  <si>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</si>
  <si>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</si>
  <si>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</si>
  <si>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</si>
  <si>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</si>
  <si>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</si>
  <si>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</si>
  <si>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</si>
  <si>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</si>
  <si>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</si>
  <si>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</si>
  <si>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</si>
  <si>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</si>
  <si>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</si>
  <si>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</si>
  <si>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</si>
  <si>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</si>
  <si>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</si>
  <si>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</si>
  <si>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</si>
  <si>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</si>
  <si>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</si>
  <si>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</si>
  <si>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</si>
  <si>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</si>
  <si>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</si>
  <si>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</si>
  <si>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</si>
  <si>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</si>
  <si>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</si>
  <si>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</si>
  <si>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</si>
  <si>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</si>
  <si>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</si>
  <si>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</si>
  <si>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</si>
  <si>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</si>
  <si>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</si>
  <si>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</si>
  <si>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</si>
  <si>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</si>
  <si>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</si>
  <si>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</si>
  <si>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</si>
  <si>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</si>
  <si>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</si>
  <si>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</si>
  <si>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</si>
  <si>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</si>
  <si>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</si>
  <si>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</si>
  <si>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</si>
  <si>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</si>
  <si>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</si>
  <si>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</si>
  <si>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</si>
  <si>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</si>
  <si>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</si>
  <si>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</si>
  <si>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</si>
  <si>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</si>
  <si>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</si>
  <si>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</si>
  <si>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</si>
  <si>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</si>
  <si>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</si>
  <si>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</si>
  <si>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</si>
  <si>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</si>
  <si>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</si>
  <si>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</si>
  <si>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</si>
  <si>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</si>
  <si>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</si>
  <si>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</si>
  <si>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</si>
  <si>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</si>
  <si>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</si>
  <si>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</si>
  <si>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</si>
  <si>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</si>
  <si>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</si>
  <si>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</si>
  <si>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</si>
  <si>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</si>
  <si>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</si>
  <si>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</si>
  <si>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</si>
  <si>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</si>
  <si>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</si>
  <si>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</si>
  <si>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</si>
  <si>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</si>
  <si>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</si>
  <si>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</si>
  <si>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</si>
  <si>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</si>
  <si>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</si>
  <si>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</si>
  <si>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</si>
  <si>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</si>
  <si>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</si>
  <si>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</si>
  <si>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</si>
  <si>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</si>
  <si>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</si>
  <si>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</si>
  <si>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</si>
  <si>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</si>
  <si>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</si>
  <si>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</si>
  <si>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</si>
  <si>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</si>
  <si>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</si>
  <si>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</si>
  <si>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</si>
  <si>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</si>
  <si>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</si>
  <si>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</si>
  <si>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</si>
  <si>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</si>
  <si>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</si>
  <si>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</si>
  <si>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</si>
  <si>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</si>
  <si>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</si>
  <si>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</si>
  <si>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</si>
  <si>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</si>
  <si>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</si>
  <si>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</si>
  <si>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</si>
  <si>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</si>
  <si>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</si>
  <si>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</si>
  <si>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</si>
  <si>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</si>
  <si>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</si>
  <si>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</si>
  <si>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</si>
  <si>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</si>
  <si>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</si>
  <si>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</si>
  <si>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</si>
  <si>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</si>
  <si>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</si>
  <si>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</si>
  <si>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</si>
  <si>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</si>
  <si>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</si>
  <si>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</si>
  <si>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</si>
  <si>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</si>
  <si>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</si>
  <si>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</si>
  <si>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</si>
  <si>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</si>
  <si>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</si>
  <si>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</si>
  <si>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</si>
  <si>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</si>
  <si>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</si>
  <si>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</si>
  <si>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</si>
  <si>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</si>
  <si>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</si>
  <si>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</si>
  <si>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</si>
  <si>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</si>
  <si>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</si>
  <si>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</si>
  <si>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</si>
  <si>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</si>
  <si>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</si>
  <si>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</si>
  <si>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</si>
  <si>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</si>
  <si>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</si>
  <si>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</si>
  <si>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</si>
  <si>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</si>
  <si>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</si>
  <si>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</si>
  <si>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</si>
  <si>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</si>
  <si>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</si>
  <si>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</si>
  <si>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</si>
  <si>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</si>
  <si>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</si>
  <si>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</si>
  <si>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</si>
  <si>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</si>
  <si>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</si>
  <si>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</si>
  <si>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</si>
  <si>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</si>
  <si>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</si>
  <si>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</si>
  <si>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</si>
  <si>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</si>
  <si>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</si>
  <si>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</si>
  <si>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</si>
  <si>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</si>
  <si>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</si>
  <si>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</si>
  <si>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</si>
  <si>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</si>
  <si>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</si>
  <si>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</si>
  <si>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</si>
  <si>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</si>
  <si>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</si>
  <si>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</si>
  <si>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</si>
  <si>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</si>
  <si>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</si>
  <si>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</si>
  <si>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</si>
  <si>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</si>
  <si>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</si>
  <si>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</si>
  <si>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</si>
  <si>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</si>
  <si>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</si>
  <si>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</si>
  <si>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</si>
  <si>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</si>
  <si>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</si>
  <si>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</si>
  <si>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</si>
  <si>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</si>
  <si>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</si>
  <si>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</si>
  <si>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</si>
  <si>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</si>
  <si>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</si>
  <si>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</si>
  <si>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</si>
  <si>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</si>
  <si>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</si>
  <si>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</si>
  <si>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</si>
  <si>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</si>
  <si>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</si>
  <si>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</si>
  <si>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</si>
  <si>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</si>
  <si>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</si>
  <si>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</si>
  <si>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</si>
  <si>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</si>
  <si>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</si>
  <si>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</si>
  <si>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</si>
  <si>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</si>
  <si>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</si>
  <si>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</si>
  <si>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</si>
  <si>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</si>
  <si>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</si>
  <si>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</si>
  <si>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</si>
  <si>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</si>
  <si>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</si>
  <si>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</si>
  <si>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</si>
  <si>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</si>
  <si>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</si>
  <si>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</si>
  <si>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</si>
  <si>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</si>
  <si>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</si>
  <si>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</si>
  <si>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</si>
  <si>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</si>
  <si>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</si>
  <si>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</si>
  <si>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</si>
  <si>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</si>
  <si>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</si>
  <si>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</si>
  <si>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</si>
  <si>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</si>
  <si>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</si>
  <si>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</si>
  <si>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</si>
  <si>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</si>
  <si>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</si>
  <si>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</si>
  <si>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</si>
  <si>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</si>
  <si>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</si>
  <si>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</si>
  <si>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</si>
  <si>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</si>
  <si>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</si>
  <si>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</si>
  <si>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</si>
  <si>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</si>
  <si>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</si>
  <si>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</si>
  <si>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</si>
  <si>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</si>
  <si>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</si>
  <si>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</si>
  <si>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</si>
  <si>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</si>
  <si>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</si>
  <si>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</si>
  <si>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</si>
  <si>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</si>
  <si>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</si>
  <si>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</si>
  <si>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</si>
  <si>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</si>
  <si>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</si>
  <si>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</si>
  <si>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</si>
  <si>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</si>
  <si>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</si>
  <si>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</si>
  <si>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</si>
  <si>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</si>
  <si>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</si>
  <si>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</si>
  <si>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</si>
  <si>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</si>
  <si>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</si>
  <si>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</si>
  <si>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</si>
  <si>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</si>
  <si>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</si>
  <si>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</si>
  <si>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</si>
  <si>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</si>
  <si>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</si>
  <si>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</si>
  <si>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</si>
  <si>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</si>
  <si>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</si>
  <si>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</si>
  <si>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</si>
  <si>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</si>
  <si>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</si>
  <si>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</si>
  <si>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</si>
  <si>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</si>
  <si>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</si>
  <si>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</si>
  <si>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</si>
  <si>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</si>
  <si>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</si>
  <si>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</si>
  <si>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</si>
  <si>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</si>
  <si>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</si>
  <si>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</si>
  <si>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</si>
  <si>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</si>
  <si>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</si>
  <si>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</si>
  <si>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</si>
  <si>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</si>
  <si>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</si>
  <si>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</si>
  <si>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</si>
  <si>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</si>
  <si>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</si>
  <si>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</si>
  <si>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</si>
  <si>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</si>
  <si>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</si>
  <si>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</si>
  <si>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</si>
  <si>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</si>
  <si>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</si>
  <si>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</si>
  <si>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</si>
  <si>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</si>
  <si>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</si>
  <si>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</si>
  <si>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</si>
  <si>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</si>
  <si>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</si>
  <si>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</si>
  <si>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</si>
  <si>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</si>
  <si>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</si>
  <si>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</si>
  <si>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</si>
  <si>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</si>
  <si>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</si>
  <si>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</si>
  <si>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</si>
  <si>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</si>
  <si>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</si>
  <si>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</si>
  <si>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</si>
  <si>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</si>
  <si>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</si>
  <si>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</si>
  <si>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</si>
  <si>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</si>
  <si>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</si>
  <si>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</si>
  <si>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</si>
  <si>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</si>
  <si>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</si>
  <si>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</si>
  <si>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</si>
  <si>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</si>
  <si>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</si>
  <si>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</si>
  <si>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</si>
  <si>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</si>
  <si>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</si>
  <si>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</si>
  <si>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</si>
  <si>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</si>
  <si>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</si>
  <si>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</si>
  <si>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</si>
  <si>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</si>
  <si>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</si>
  <si>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</si>
  <si>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</si>
  <si>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</si>
  <si>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</si>
  <si>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</si>
  <si>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</si>
  <si>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</si>
  <si>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</si>
  <si>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</si>
  <si>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</si>
  <si>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</si>
  <si>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</si>
  <si>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</si>
  <si>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</si>
  <si>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</si>
  <si>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</si>
  <si>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</si>
  <si>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</si>
  <si>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</si>
  <si>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</si>
  <si>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</si>
  <si>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</si>
  <si>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</si>
  <si>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</si>
  <si>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</si>
  <si>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</si>
  <si>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</si>
  <si>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</si>
  <si>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</si>
  <si>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</si>
  <si>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</si>
  <si>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</si>
  <si>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</si>
  <si>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</si>
  <si>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</si>
  <si>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</si>
  <si>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</si>
  <si>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</si>
  <si>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</si>
  <si>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</si>
  <si>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</si>
  <si>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</si>
  <si>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</si>
  <si>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</si>
  <si>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</si>
  <si>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</si>
  <si>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</si>
  <si>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</si>
  <si>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</si>
  <si>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</si>
  <si>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</si>
  <si>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</si>
  <si>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</si>
  <si>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</si>
  <si>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</si>
  <si>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</si>
  <si>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</si>
  <si>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</si>
  <si>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</si>
  <si>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</si>
  <si>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</si>
  <si>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</si>
  <si>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</si>
  <si>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</si>
  <si>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</si>
  <si>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</si>
  <si>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</si>
  <si>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</si>
  <si>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</si>
  <si>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</si>
  <si>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</si>
  <si>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</si>
  <si>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</si>
  <si>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</si>
  <si>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</si>
  <si>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</si>
  <si>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</si>
  <si>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</si>
  <si>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</si>
  <si>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</si>
  <si>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</si>
  <si>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</si>
  <si>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</si>
  <si>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</si>
  <si>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</si>
  <si>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</si>
  <si>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</si>
  <si>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</si>
  <si>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</si>
  <si>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</si>
  <si>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</si>
  <si>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</si>
  <si>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</si>
  <si>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</si>
  <si>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</si>
  <si>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</si>
  <si>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</si>
  <si>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</si>
  <si>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</si>
  <si>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</si>
  <si>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</si>
  <si>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</si>
  <si>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</si>
  <si>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</si>
  <si>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</si>
  <si>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</si>
  <si>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</si>
  <si>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</si>
  <si>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</si>
  <si>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</si>
  <si>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</si>
  <si>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</si>
  <si>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</si>
  <si>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</si>
  <si>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</si>
  <si>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</si>
  <si>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</si>
  <si>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</si>
  <si>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</si>
  <si>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</si>
  <si>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</si>
  <si>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</si>
  <si>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</si>
  <si>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</si>
  <si>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</si>
  <si>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</si>
  <si>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</si>
  <si>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</si>
  <si>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</si>
  <si>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</si>
  <si>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</si>
  <si>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</si>
  <si>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</si>
  <si>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</si>
  <si>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</si>
  <si>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</si>
  <si>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</si>
  <si>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</si>
  <si>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</si>
  <si>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</si>
  <si>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</si>
  <si>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</si>
  <si>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</si>
  <si>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</si>
  <si>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</si>
  <si>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</si>
  <si>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</si>
  <si>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</si>
  <si>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</si>
  <si>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</si>
  <si>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</si>
  <si>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</si>
  <si>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</si>
  <si>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</si>
  <si>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</si>
  <si>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</si>
  <si>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</si>
  <si>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</si>
  <si>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</si>
  <si>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</si>
  <si>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</si>
  <si>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</si>
  <si>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</si>
  <si>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</si>
  <si>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</si>
  <si>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</si>
  <si>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</si>
  <si>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</si>
  <si>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</si>
  <si>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</si>
  <si>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</si>
  <si>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</si>
  <si>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</si>
  <si>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</si>
  <si>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</si>
  <si>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</si>
  <si>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</si>
  <si>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</si>
  <si>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</si>
  <si>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</si>
  <si>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</si>
  <si>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</si>
  <si>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</si>
  <si>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</si>
  <si>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</si>
  <si>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</si>
  <si>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</si>
  <si>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</si>
  <si>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</si>
  <si>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</si>
  <si>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</si>
  <si>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</si>
  <si>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</si>
  <si>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</si>
  <si>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</si>
  <si>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</si>
  <si>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</si>
  <si>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</si>
  <si>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</si>
  <si>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</si>
  <si>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</si>
  <si>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</si>
  <si>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</si>
  <si>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</si>
  <si>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</si>
  <si>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</si>
  <si>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</si>
  <si>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</si>
  <si>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</si>
  <si>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</si>
  <si>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</si>
  <si>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</si>
  <si>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</si>
  <si>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</si>
  <si>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</si>
  <si>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</si>
  <si>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</si>
  <si>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</si>
  <si>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</si>
  <si>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</si>
  <si>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</si>
  <si>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</si>
  <si>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</si>
  <si>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</si>
  <si>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</si>
  <si>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</si>
  <si>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</si>
  <si>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</si>
  <si>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</si>
  <si>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</si>
  <si>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</si>
  <si>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</si>
  <si>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</si>
  <si>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</si>
  <si>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</si>
  <si>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</si>
  <si>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</si>
  <si>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</si>
  <si>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</si>
  <si>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</si>
  <si>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</si>
  <si>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</si>
  <si>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</si>
  <si>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</si>
  <si>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</si>
  <si>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</si>
  <si>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</si>
  <si>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</si>
  <si>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</si>
  <si>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</si>
  <si>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</si>
  <si>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</si>
  <si>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</si>
  <si>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</si>
  <si>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</si>
  <si>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</si>
  <si>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</si>
  <si>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</si>
  <si>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</si>
  <si>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</si>
  <si>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</si>
  <si>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</si>
  <si>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</si>
  <si>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</si>
  <si>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</si>
  <si>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</si>
  <si>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</si>
  <si>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</si>
  <si>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</si>
  <si>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</si>
  <si>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</si>
  <si>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</si>
  <si>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</si>
  <si>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</si>
  <si>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</si>
  <si>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</si>
  <si>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</si>
  <si>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</si>
  <si>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</si>
  <si>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</si>
  <si>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</si>
  <si>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</si>
  <si>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</si>
  <si>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</si>
  <si>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</si>
  <si>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</si>
  <si>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</si>
  <si>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</si>
  <si>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</si>
  <si>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</si>
  <si>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</si>
  <si>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</si>
  <si>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</si>
  <si>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</si>
  <si>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</si>
  <si>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</si>
  <si>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</si>
  <si>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</si>
  <si>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</si>
  <si>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</si>
  <si>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</si>
  <si>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</si>
  <si>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</si>
  <si>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</si>
  <si>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</si>
  <si>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</si>
  <si>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</si>
  <si>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</si>
  <si>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</si>
  <si>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</si>
  <si>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</si>
  <si>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</si>
  <si>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</si>
  <si>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</si>
  <si>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</si>
  <si>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</si>
  <si>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</si>
  <si>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</si>
  <si>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</si>
  <si>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</si>
  <si>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</si>
  <si>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</si>
  <si>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</si>
  <si>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</si>
  <si>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</si>
  <si>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</si>
  <si>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</si>
  <si>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</si>
  <si>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</si>
  <si>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</si>
  <si>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</si>
  <si>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</si>
  <si>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</si>
  <si>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</si>
  <si>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</si>
  <si>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</si>
  <si>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</si>
  <si>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</si>
  <si>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</si>
  <si>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</si>
  <si>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</si>
  <si>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</si>
  <si>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</si>
  <si>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</si>
  <si>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</si>
  <si>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</si>
  <si>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</si>
  <si>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</si>
  <si>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</si>
  <si>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</si>
  <si>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</si>
  <si>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</si>
  <si>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</si>
  <si>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</si>
  <si>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</si>
  <si>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</si>
  <si>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</si>
  <si>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</si>
  <si>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</si>
  <si>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</si>
  <si>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</si>
  <si>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</si>
  <si>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</si>
  <si>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</si>
  <si>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</si>
  <si>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</si>
  <si>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</si>
  <si>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</si>
  <si>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</si>
  <si>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</si>
  <si>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</si>
  <si>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</si>
  <si>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</si>
  <si>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</si>
  <si>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</si>
  <si>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</si>
  <si>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</si>
  <si>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</si>
  <si>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</si>
  <si>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</si>
  <si>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</si>
  <si>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</si>
  <si>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</si>
  <si>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</si>
  <si>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</si>
  <si>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</si>
  <si>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</si>
  <si>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</si>
  <si>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</si>
  <si>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</si>
  <si>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</si>
  <si>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</si>
  <si>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</si>
  <si>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</si>
  <si>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</si>
  <si>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</si>
  <si>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</si>
  <si>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</si>
  <si>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</si>
  <si>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</si>
  <si>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</si>
  <si>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</si>
  <si>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</si>
  <si>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</si>
  <si>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</si>
  <si>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</si>
  <si>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</si>
  <si>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</si>
  <si>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</si>
  <si>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</si>
  <si>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</si>
  <si>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</si>
  <si>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</si>
  <si>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</si>
  <si>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</si>
  <si>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</si>
  <si>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</si>
  <si>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</si>
  <si>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</si>
  <si>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</si>
  <si>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</si>
  <si>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</si>
  <si>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</si>
  <si>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</si>
  <si>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</si>
  <si>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</si>
  <si>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</si>
  <si>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</si>
  <si>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</si>
  <si>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</si>
  <si>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</si>
  <si>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</si>
  <si>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</si>
  <si>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</si>
  <si>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</si>
  <si>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</si>
  <si>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</si>
  <si>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</si>
  <si>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</si>
  <si>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</si>
  <si>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</si>
  <si>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</si>
  <si>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</si>
  <si>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</si>
  <si>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</si>
  <si>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</si>
  <si>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</si>
  <si>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</si>
  <si>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</si>
  <si>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</si>
  <si>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</si>
  <si>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</si>
  <si>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</si>
  <si>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</si>
  <si>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</si>
  <si>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</si>
  <si>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</si>
  <si>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</si>
  <si>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</si>
  <si>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</si>
  <si>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</si>
  <si>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</si>
  <si>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</si>
  <si>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</si>
  <si>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</si>
  <si>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</si>
  <si>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</si>
  <si>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</si>
  <si>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</si>
  <si>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</si>
  <si>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</si>
  <si>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</si>
  <si>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</si>
  <si>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</si>
  <si>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</si>
  <si>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</si>
  <si>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</si>
  <si>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</si>
  <si>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</si>
  <si>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</si>
  <si>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</si>
  <si>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</si>
  <si>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</si>
  <si>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</si>
  <si>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</si>
  <si>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</si>
  <si>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</si>
  <si>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</si>
  <si>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</si>
  <si>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</si>
  <si>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</si>
  <si>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</si>
  <si>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</si>
  <si>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</si>
  <si>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</si>
  <si>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</si>
  <si>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</si>
  <si>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</si>
  <si>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</si>
  <si>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</si>
  <si>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</si>
  <si>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</si>
  <si>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</si>
  <si>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</si>
  <si>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</si>
  <si>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</si>
  <si>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</si>
  <si>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</si>
  <si>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</si>
  <si>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</si>
  <si>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</si>
  <si>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</si>
  <si>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</si>
  <si>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</si>
  <si>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</si>
  <si>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</si>
  <si>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</si>
  <si>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</si>
  <si>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</si>
  <si>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</si>
  <si>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</si>
  <si>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</si>
  <si>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</si>
  <si>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</si>
  <si>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</si>
  <si>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</si>
  <si>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</si>
  <si>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</si>
  <si>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</si>
  <si>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</si>
  <si>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</si>
  <si>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</si>
  <si>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</si>
  <si>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</si>
  <si>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</si>
  <si>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</si>
  <si>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</si>
  <si>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</si>
  <si>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</si>
  <si>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</si>
  <si>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</si>
  <si>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</si>
  <si>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</si>
  <si>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</si>
  <si>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</si>
  <si>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</si>
  <si>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</si>
  <si>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</si>
  <si>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</si>
  <si>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</si>
  <si>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</si>
  <si>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</si>
  <si>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</si>
  <si>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</si>
  <si>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</si>
  <si>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</si>
  <si>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</si>
  <si>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</si>
  <si>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</si>
  <si>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</si>
  <si>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</si>
  <si>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</si>
  <si>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</si>
  <si>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</si>
  <si>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</si>
  <si>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</si>
  <si>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</si>
  <si>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</si>
  <si>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</si>
  <si>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</si>
  <si>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</si>
  <si>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</si>
  <si>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</si>
  <si>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</si>
  <si>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</si>
  <si>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</si>
  <si>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</si>
  <si>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</si>
  <si>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</si>
  <si>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</si>
  <si>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</si>
  <si>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</si>
  <si>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</si>
  <si>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</si>
  <si>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</si>
  <si>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</si>
  <si>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</si>
  <si>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</si>
  <si>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</si>
  <si>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</si>
  <si>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</si>
  <si>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</si>
  <si>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</si>
  <si>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</si>
  <si>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</si>
  <si>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</si>
  <si>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</si>
  <si>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</si>
  <si>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</si>
  <si>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</si>
  <si>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</si>
  <si>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</si>
  <si>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</si>
  <si>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</si>
  <si>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</si>
  <si>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</si>
  <si>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</si>
  <si>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</si>
  <si>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</si>
  <si>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</si>
  <si>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</si>
  <si>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</si>
  <si>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</si>
  <si>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</si>
  <si>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</si>
  <si>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</si>
  <si>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</si>
  <si>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</si>
  <si>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</si>
  <si>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</si>
  <si>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</si>
  <si>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</si>
  <si>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</si>
  <si>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</si>
  <si>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</si>
  <si>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</si>
  <si>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</si>
  <si>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</si>
  <si>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</si>
  <si>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</si>
  <si>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</si>
  <si>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</si>
  <si>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</si>
  <si>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</si>
  <si>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</si>
  <si>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</si>
  <si>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</si>
  <si>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</si>
  <si>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</si>
  <si>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</si>
  <si>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</si>
  <si>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</si>
  <si>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</si>
  <si>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</si>
  <si>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</si>
  <si>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</si>
  <si>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</si>
  <si>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</si>
  <si>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</si>
  <si>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</si>
  <si>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</si>
  <si>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</si>
  <si>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</si>
  <si>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</si>
  <si>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</si>
  <si>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</si>
  <si>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</si>
  <si>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</si>
  <si>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</si>
  <si>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</si>
  <si>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</si>
  <si>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</si>
  <si>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</si>
  <si>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</si>
  <si>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</si>
  <si>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</si>
  <si>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</si>
  <si>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</si>
  <si>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</si>
  <si>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</si>
  <si>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</si>
  <si>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</si>
  <si>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</si>
  <si>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</si>
  <si>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</si>
  <si>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</si>
  <si>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</si>
  <si>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</si>
  <si>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</si>
  <si>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</si>
  <si>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</si>
  <si>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</si>
  <si>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</si>
  <si>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</si>
  <si>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</si>
  <si>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</si>
  <si>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</si>
  <si>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</si>
  <si>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</si>
  <si>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</si>
  <si>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</si>
  <si>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</si>
  <si>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</si>
  <si>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</si>
  <si>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</si>
  <si>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</si>
  <si>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</si>
  <si>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</si>
  <si>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</si>
  <si>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</si>
  <si>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</si>
  <si>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</si>
  <si>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</si>
  <si>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</si>
  <si>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</si>
  <si>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</si>
  <si>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</si>
  <si>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</si>
  <si>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</si>
  <si>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</si>
  <si>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</si>
  <si>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</si>
  <si>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</si>
  <si>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</si>
  <si>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</si>
  <si>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</si>
  <si>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</si>
  <si>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</si>
  <si>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</si>
  <si>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</si>
  <si>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</si>
  <si>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</si>
  <si>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</si>
  <si>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</si>
  <si>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</si>
  <si>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</si>
  <si>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</si>
  <si>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</si>
  <si>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</si>
  <si>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</si>
  <si>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</si>
  <si>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</si>
  <si>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</si>
  <si>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</si>
  <si>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</si>
  <si>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</si>
  <si>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</si>
  <si>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</si>
  <si>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</si>
  <si>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</si>
  <si>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</si>
  <si>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</si>
  <si>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</si>
  <si>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</si>
  <si>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</si>
  <si>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</si>
  <si>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</si>
  <si>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</si>
  <si>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</si>
  <si>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</si>
  <si>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</si>
  <si>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</si>
  <si>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</si>
  <si>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</si>
  <si>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</si>
  <si>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</si>
  <si>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</si>
  <si>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</si>
  <si>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</si>
  <si>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</si>
  <si>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</si>
  <si>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</si>
  <si>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</si>
  <si>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</si>
  <si>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</si>
  <si>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</si>
  <si>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</si>
  <si>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</si>
  <si>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</si>
  <si>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</si>
  <si>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</si>
  <si>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</si>
  <si>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</si>
  <si>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</si>
  <si>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</si>
  <si>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</si>
  <si>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</si>
  <si>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</si>
  <si>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</si>
  <si>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</si>
  <si>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</si>
  <si>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</si>
  <si>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</si>
  <si>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</si>
  <si>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</si>
  <si>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</si>
  <si>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</si>
  <si>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</si>
  <si>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</si>
  <si>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</si>
  <si>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</si>
  <si>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</si>
  <si>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</si>
  <si>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</si>
  <si>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</si>
  <si>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</si>
  <si>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</si>
  <si>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</si>
  <si>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</si>
  <si>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</si>
  <si>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</si>
  <si>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</si>
  <si>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</si>
  <si>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</si>
  <si>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</si>
  <si>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</si>
  <si>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</si>
  <si>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</si>
  <si>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</si>
  <si>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</si>
  <si>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</si>
  <si>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</si>
  <si>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</si>
  <si>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</si>
  <si>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</si>
  <si>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</si>
  <si>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</si>
  <si>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</si>
  <si>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</si>
  <si>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</si>
  <si>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</si>
  <si>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</si>
  <si>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</si>
  <si>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</si>
  <si>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</si>
  <si>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</si>
  <si>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</si>
  <si>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</si>
  <si>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</si>
  <si>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</si>
  <si>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</si>
  <si>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</si>
  <si>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</si>
  <si>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</si>
  <si>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</si>
  <si>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</si>
  <si>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</si>
  <si>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</si>
  <si>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</si>
  <si>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</si>
  <si>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</si>
  <si>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</si>
  <si>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</si>
  <si>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</si>
  <si>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</si>
  <si>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</si>
  <si>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</si>
  <si>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</si>
  <si>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</si>
  <si>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</si>
  <si>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</si>
  <si>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</si>
  <si>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</si>
  <si>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</si>
  <si>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</si>
  <si>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</si>
  <si>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</si>
  <si>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</si>
  <si>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</si>
  <si>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</si>
  <si>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</si>
  <si>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</si>
  <si>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</si>
  <si>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</si>
  <si>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</si>
  <si>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</si>
  <si>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</si>
  <si>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</si>
  <si>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</si>
  <si>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</si>
  <si>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</si>
  <si>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</si>
  <si>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</si>
  <si>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</si>
  <si>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</si>
  <si>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</si>
  <si>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</si>
  <si>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</si>
  <si>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</si>
  <si>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</si>
  <si>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</si>
  <si>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</si>
  <si>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</si>
  <si>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</si>
  <si>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</si>
  <si>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</si>
  <si>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</si>
  <si>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</si>
  <si>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</si>
  <si>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</si>
  <si>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</si>
  <si>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</si>
  <si>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</si>
  <si>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</si>
  <si>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</si>
  <si>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</si>
  <si>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</si>
  <si>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</si>
  <si>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</si>
  <si>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</si>
  <si>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</si>
  <si>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</si>
  <si>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</si>
  <si>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</si>
  <si>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</si>
  <si>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</si>
  <si>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</si>
  <si>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</si>
  <si>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</si>
  <si>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</si>
  <si>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</si>
  <si>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</si>
  <si>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</si>
  <si>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</si>
  <si>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</si>
  <si>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</si>
  <si>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</si>
  <si>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</si>
  <si>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</si>
  <si>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</si>
  <si>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</si>
  <si>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</si>
  <si>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</si>
  <si>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</si>
  <si>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</si>
  <si>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</si>
  <si>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</si>
  <si>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</si>
  <si>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</si>
  <si>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</si>
  <si>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</si>
  <si>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</si>
  <si>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</si>
  <si>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</si>
  <si>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</si>
  <si>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</si>
  <si>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</si>
  <si>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</si>
  <si>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</si>
  <si>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</si>
  <si>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</si>
  <si>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</si>
  <si>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</si>
  <si>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</si>
  <si>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</si>
  <si>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</si>
  <si>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</si>
  <si>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</si>
  <si>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</si>
  <si>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</si>
  <si>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</si>
  <si>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</si>
  <si>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</si>
  <si>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</si>
  <si>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</si>
  <si>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</si>
  <si>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</si>
  <si>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</si>
  <si>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</si>
  <si>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</si>
  <si>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</si>
  <si>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</si>
  <si>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</si>
  <si>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</si>
  <si>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</si>
  <si>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</si>
  <si>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</si>
  <si>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</si>
  <si>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</si>
  <si>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</si>
  <si>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</si>
  <si>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</si>
  <si>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</si>
  <si>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</si>
  <si>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</si>
  <si>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</si>
  <si>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</si>
  <si>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</si>
  <si>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</si>
  <si>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</si>
  <si>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</si>
  <si>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</si>
  <si>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</si>
  <si>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</si>
  <si>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</si>
  <si>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</si>
  <si>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</si>
  <si>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</si>
  <si>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</si>
  <si>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</si>
  <si>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</si>
  <si>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</si>
  <si>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</si>
  <si>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</si>
  <si>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</si>
  <si>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</si>
  <si>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</si>
  <si>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</si>
  <si>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</si>
  <si>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</si>
  <si>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</si>
  <si>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</si>
  <si>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</si>
  <si>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</si>
  <si>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</si>
  <si>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</si>
  <si>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</si>
  <si>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</si>
  <si>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</si>
  <si>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</si>
  <si>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</si>
  <si>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</si>
  <si>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</si>
  <si>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</si>
  <si>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</si>
  <si>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</si>
  <si>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</si>
  <si>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</si>
  <si>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</si>
  <si>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</si>
  <si>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</si>
  <si>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</si>
  <si>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</si>
  <si>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</si>
  <si>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</si>
  <si>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</si>
  <si>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</si>
  <si>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</si>
  <si>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</si>
  <si>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</si>
  <si>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</si>
  <si>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</si>
  <si>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</si>
  <si>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</si>
  <si>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</si>
  <si>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</si>
  <si>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</si>
  <si>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</si>
  <si>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</si>
  <si>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</si>
  <si>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</si>
  <si>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</si>
  <si>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</si>
  <si>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</si>
  <si>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</si>
  <si>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</si>
  <si>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</si>
  <si>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</si>
  <si>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</si>
  <si>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</si>
  <si>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</si>
  <si>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</si>
  <si>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</si>
  <si>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</si>
  <si>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</si>
  <si>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</si>
  <si>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</si>
  <si>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</si>
  <si>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</si>
  <si>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</si>
  <si>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</si>
  <si>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</si>
  <si>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</si>
  <si>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</si>
  <si>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</si>
  <si>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</si>
  <si>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</si>
  <si>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</si>
  <si>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</si>
  <si>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</si>
  <si>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</si>
  <si>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</si>
  <si>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</si>
  <si>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</si>
  <si>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</si>
  <si>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</si>
  <si>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</si>
  <si>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</si>
  <si>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</si>
  <si>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</si>
  <si>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</si>
  <si>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</si>
  <si>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</si>
  <si>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</si>
  <si>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</si>
  <si>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</si>
  <si>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</si>
  <si>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</si>
  <si>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</si>
  <si>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</si>
  <si>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</si>
  <si>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</si>
  <si>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</si>
  <si>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</si>
  <si>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</si>
  <si>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</si>
  <si>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</si>
  <si>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</si>
  <si>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</si>
  <si>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</si>
  <si>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</si>
  <si>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</si>
  <si>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</si>
  <si>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</si>
  <si>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</si>
  <si>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</si>
  <si>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</si>
  <si>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</si>
  <si>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</si>
  <si>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</si>
  <si>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</si>
  <si>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</si>
  <si>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</si>
  <si>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</si>
  <si>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</si>
  <si>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</si>
  <si>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</si>
  <si>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</si>
  <si>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</si>
  <si>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</si>
  <si>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</si>
  <si>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</si>
  <si>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</si>
  <si>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</si>
  <si>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</si>
  <si>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</si>
  <si>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</si>
  <si>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</si>
  <si>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</si>
  <si>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</si>
  <si>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</si>
  <si>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</si>
  <si>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</si>
  <si>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</si>
  <si>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</si>
  <si>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</si>
  <si>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</si>
  <si>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</si>
  <si>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</si>
  <si>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</si>
  <si>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</si>
  <si>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</si>
  <si>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</si>
  <si>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</si>
  <si>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</si>
  <si>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</si>
  <si>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</si>
  <si>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</si>
  <si>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</si>
  <si>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</si>
  <si>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</si>
  <si>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</si>
  <si>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</si>
  <si>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</si>
  <si>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</si>
  <si>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</si>
  <si>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</si>
  <si>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</si>
  <si>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</si>
  <si>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</si>
  <si>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</si>
  <si>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</si>
  <si>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</si>
  <si>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</si>
  <si>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</si>
  <si>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</si>
  <si>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</si>
  <si>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</si>
  <si>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</si>
  <si>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</si>
  <si>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</si>
  <si>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</si>
  <si>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</si>
  <si>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</si>
  <si>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</si>
  <si>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</si>
  <si>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</si>
  <si>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</si>
  <si>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</si>
  <si>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</si>
  <si>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</si>
  <si>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</si>
  <si>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</si>
  <si>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</si>
  <si>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</si>
  <si>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</si>
  <si>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</si>
  <si>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</si>
  <si>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</si>
  <si>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</si>
  <si>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</si>
  <si>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</si>
  <si>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</si>
  <si>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</si>
  <si>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</si>
  <si>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</si>
  <si>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</si>
  <si>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</si>
  <si>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</si>
  <si>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</si>
  <si>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</si>
  <si>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</si>
  <si>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</si>
  <si>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</si>
  <si>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</si>
  <si>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</si>
  <si>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</si>
  <si>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</si>
  <si>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</si>
  <si>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</si>
  <si>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</si>
  <si>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</si>
  <si>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</si>
  <si>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</si>
  <si>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</si>
  <si>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</si>
  <si>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</si>
  <si>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</si>
  <si>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</si>
  <si>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</si>
  <si>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</si>
  <si>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</si>
  <si>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</si>
  <si>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</si>
  <si>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</si>
  <si>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</si>
  <si>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</si>
  <si>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</si>
  <si>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</si>
  <si>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</si>
  <si>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</si>
  <si>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</si>
  <si>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</si>
  <si>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</si>
  <si>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</si>
  <si>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</si>
  <si>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</si>
  <si>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</si>
  <si>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</si>
  <si>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</si>
  <si>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</si>
  <si>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</si>
  <si>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</si>
  <si>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</si>
  <si>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</si>
  <si>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</si>
  <si>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</si>
  <si>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</si>
  <si>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</si>
  <si>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</si>
  <si>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</si>
  <si>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</si>
  <si>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</si>
  <si>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</si>
  <si>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</si>
  <si>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</si>
  <si>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</si>
  <si>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</si>
  <si>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</si>
  <si>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</si>
  <si>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</si>
  <si>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</si>
  <si>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</si>
  <si>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</si>
  <si>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</si>
  <si>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</si>
  <si>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</si>
  <si>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</si>
  <si>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</si>
  <si>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</si>
  <si>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</si>
  <si>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</si>
  <si>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</si>
  <si>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</si>
  <si>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</si>
  <si>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</si>
  <si>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</si>
  <si>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</si>
  <si>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</si>
  <si>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</si>
  <si>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</si>
  <si>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</si>
  <si>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</si>
  <si>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</si>
  <si>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</si>
  <si>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</si>
  <si>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</si>
  <si>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</si>
  <si>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</si>
  <si>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</si>
  <si>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</si>
  <si>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</si>
  <si>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</si>
  <si>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</si>
  <si>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</si>
  <si>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</si>
  <si>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</si>
  <si>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</si>
  <si>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</si>
  <si>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</si>
  <si>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</si>
  <si>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</si>
  <si>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</si>
  <si>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</si>
  <si>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</si>
  <si>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</si>
  <si>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</si>
  <si>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</si>
  <si>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</si>
  <si>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</si>
  <si>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</si>
  <si>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</si>
  <si>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</si>
  <si>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</si>
  <si>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</si>
  <si>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</si>
  <si>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</si>
  <si>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</si>
  <si>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</si>
  <si>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</si>
  <si>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</si>
  <si>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</si>
  <si>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</si>
  <si>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</si>
  <si>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</si>
  <si>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</si>
  <si>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</si>
  <si>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</si>
  <si>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</si>
  <si>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</si>
  <si>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</si>
  <si>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</si>
  <si>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</si>
  <si>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</si>
  <si>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</si>
  <si>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</si>
  <si>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</si>
  <si>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</si>
  <si>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</si>
  <si>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</si>
  <si>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</si>
  <si>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</si>
  <si>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</si>
  <si>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</si>
  <si>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</si>
  <si>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</si>
  <si>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</si>
  <si>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</si>
  <si>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</si>
  <si>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</si>
  <si>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</si>
  <si>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</si>
  <si>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</si>
  <si>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</si>
  <si>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</si>
  <si>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</si>
  <si>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</si>
  <si>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</si>
  <si>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</si>
  <si>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</si>
  <si>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</si>
  <si>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</si>
  <si>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</si>
  <si>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</si>
  <si>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</si>
  <si>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</si>
  <si>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</si>
  <si>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</si>
  <si>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</si>
  <si>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</si>
  <si>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</si>
  <si>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</si>
  <si>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</si>
  <si>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</si>
  <si>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</si>
  <si>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</si>
  <si>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</si>
  <si>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</si>
  <si>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</si>
  <si>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</si>
  <si>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</si>
  <si>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</si>
  <si>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</si>
  <si>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</si>
  <si>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</si>
  <si>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</si>
  <si>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</si>
  <si>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</si>
  <si>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</si>
  <si>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</si>
  <si>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</si>
  <si>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</si>
  <si>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</si>
  <si>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</si>
  <si>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</si>
  <si>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</si>
  <si>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</si>
  <si>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</si>
  <si>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</si>
  <si>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</si>
  <si>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</si>
  <si>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</si>
  <si>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</si>
  <si>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</si>
  <si>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</si>
  <si>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</si>
  <si>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</si>
  <si>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</si>
  <si>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</si>
  <si>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</si>
  <si>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</si>
  <si>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</si>
  <si>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</si>
  <si>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</si>
  <si>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</si>
  <si>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</si>
  <si>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</si>
  <si>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</si>
  <si>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</si>
  <si>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</si>
  <si>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</si>
  <si>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</si>
  <si>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</si>
  <si>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</si>
  <si>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</si>
  <si>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</si>
  <si>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</si>
  <si>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</si>
  <si>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</si>
  <si>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</si>
  <si>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</si>
  <si>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</si>
  <si>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</si>
  <si>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</si>
  <si>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</si>
  <si>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</si>
  <si>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</si>
  <si>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</si>
  <si>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</si>
  <si>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</si>
  <si>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</si>
  <si>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</si>
  <si>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</si>
  <si>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</si>
  <si>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</si>
  <si>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</si>
  <si>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</si>
  <si>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</si>
  <si>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</si>
  <si>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</si>
  <si>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</si>
  <si>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</si>
  <si>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</si>
  <si>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</si>
  <si>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</si>
  <si>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</si>
  <si>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</si>
  <si>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</si>
  <si>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</si>
  <si>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</si>
  <si>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</si>
  <si>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</si>
  <si>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</si>
  <si>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</si>
  <si>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</si>
  <si>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</si>
  <si>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</si>
  <si>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</si>
  <si>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</si>
  <si>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</si>
  <si>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</si>
  <si>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</si>
  <si>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</si>
  <si>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</si>
  <si>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</si>
  <si>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</si>
  <si>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</si>
  <si>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</si>
  <si>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</si>
  <si>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</si>
  <si>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</si>
  <si>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</si>
  <si>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</si>
  <si>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</si>
  <si>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</si>
  <si>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</si>
  <si>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</si>
  <si>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</si>
  <si>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</si>
  <si>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</si>
  <si>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</si>
  <si>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</si>
  <si>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</si>
  <si>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</si>
  <si>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</si>
  <si>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</si>
  <si>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</si>
  <si>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</si>
  <si>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</si>
  <si>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</si>
  <si>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</si>
  <si>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</si>
  <si>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</si>
  <si>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</si>
  <si>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</si>
  <si>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</si>
  <si>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</si>
  <si>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</si>
  <si>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</si>
  <si>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</si>
  <si>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</si>
  <si>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</si>
  <si>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</si>
  <si>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</si>
  <si>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</si>
  <si>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</si>
  <si>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</si>
  <si>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</si>
  <si>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</si>
  <si>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</si>
  <si>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</si>
  <si>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</si>
  <si>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</si>
  <si>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</si>
  <si>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</si>
  <si>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</si>
  <si>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</si>
  <si>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</si>
  <si>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</si>
  <si>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</si>
  <si>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</si>
  <si>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</si>
  <si>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</si>
  <si>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</si>
  <si>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</si>
  <si>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</si>
  <si>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</si>
  <si>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</si>
  <si>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</si>
  <si>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</si>
  <si>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</si>
  <si>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</si>
  <si>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</si>
  <si>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</si>
  <si>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</si>
  <si>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</si>
  <si>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</si>
  <si>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</si>
  <si>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</si>
  <si>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</si>
  <si>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</si>
  <si>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</si>
  <si>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</si>
  <si>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</si>
  <si>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</si>
  <si>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</si>
  <si>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</si>
  <si>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</si>
  <si>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</si>
  <si>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</si>
  <si>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</si>
  <si>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</si>
  <si>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</si>
  <si>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</si>
  <si>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</si>
  <si>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</si>
  <si>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</si>
  <si>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</si>
  <si>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</si>
  <si>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</si>
  <si>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</si>
  <si>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</si>
  <si>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</si>
  <si>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</si>
  <si>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</si>
  <si>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</si>
  <si>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</si>
  <si>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</si>
  <si>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</si>
  <si>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</si>
  <si>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</si>
  <si>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</si>
  <si>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</si>
  <si>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</si>
  <si>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</si>
  <si>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</si>
  <si>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</si>
  <si>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</si>
  <si>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</si>
  <si>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</si>
  <si>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</si>
  <si>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</si>
  <si>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</si>
  <si>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</si>
  <si>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</si>
  <si>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</si>
  <si>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</si>
  <si>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</si>
  <si>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</si>
  <si>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</si>
  <si>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</si>
  <si>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</si>
  <si>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</si>
  <si>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</si>
  <si>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</si>
  <si>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</si>
  <si>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</si>
  <si>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</si>
  <si>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</si>
  <si>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</si>
  <si>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</si>
  <si>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</si>
  <si>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</si>
  <si>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</si>
  <si>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</si>
  <si>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</si>
  <si>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</si>
  <si>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</si>
  <si>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</si>
  <si>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</si>
  <si>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</si>
  <si>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</si>
  <si>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</si>
  <si>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</si>
  <si>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</si>
  <si>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</si>
  <si>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</si>
  <si>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</si>
  <si>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</si>
  <si>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</si>
  <si>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</si>
  <si>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</si>
  <si>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</si>
  <si>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</si>
  <si>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</si>
  <si>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</si>
  <si>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</si>
  <si>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</si>
  <si>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</si>
  <si>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</si>
  <si>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</si>
  <si>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</si>
  <si>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</si>
  <si>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</si>
  <si>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</si>
  <si>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</si>
  <si>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</si>
  <si>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</si>
  <si>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</si>
  <si>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</si>
  <si>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</si>
  <si>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</si>
  <si>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</si>
  <si>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</si>
  <si>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</si>
  <si>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</si>
  <si>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</si>
  <si>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</si>
  <si>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</si>
  <si>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</si>
  <si>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</si>
  <si>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</si>
  <si>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</si>
  <si>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</si>
  <si>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</si>
  <si>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</si>
  <si>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</si>
  <si>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</si>
  <si>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</si>
  <si>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</si>
  <si>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</si>
  <si>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</si>
  <si>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</si>
  <si>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</si>
  <si>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</si>
  <si>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</si>
  <si>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</si>
  <si>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</si>
  <si>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</si>
  <si>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</si>
  <si>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</si>
  <si>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</si>
  <si>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</si>
  <si>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</si>
  <si>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</si>
  <si>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</si>
  <si>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</si>
  <si>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</si>
  <si>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</si>
  <si>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</si>
  <si>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</si>
  <si>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</si>
  <si>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</si>
  <si>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</si>
  <si>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</si>
  <si>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</si>
  <si>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</si>
  <si>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</si>
  <si>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</si>
  <si>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</si>
  <si>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</si>
  <si>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</si>
  <si>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</si>
  <si>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</si>
  <si>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</si>
  <si>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</si>
  <si>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</si>
  <si>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</si>
  <si>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</si>
  <si>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</si>
  <si>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</si>
  <si>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</si>
  <si>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</si>
  <si>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</si>
  <si>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</si>
  <si>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</si>
  <si>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</si>
  <si>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</si>
  <si>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</si>
  <si>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</si>
  <si>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</si>
  <si>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</si>
  <si>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</si>
  <si>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</si>
  <si>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</si>
  <si>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</si>
  <si>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</si>
  <si>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</si>
  <si>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</si>
  <si>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</si>
  <si>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</si>
  <si>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</si>
  <si>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</si>
  <si>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</si>
  <si>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</si>
  <si>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</si>
  <si>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</si>
  <si>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</si>
  <si>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</si>
  <si>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</si>
  <si>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</si>
  <si>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</si>
  <si>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</si>
  <si>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</si>
  <si>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</si>
  <si>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</si>
  <si>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</si>
  <si>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</si>
  <si>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</si>
  <si>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</si>
  <si>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</si>
  <si>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</si>
  <si>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</si>
  <si>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</si>
  <si>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</si>
  <si>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</si>
  <si>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</si>
  <si>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</si>
  <si>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</si>
  <si>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</si>
  <si>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</si>
  <si>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</si>
  <si>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</si>
  <si>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</si>
  <si>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</si>
  <si>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</si>
  <si>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</si>
  <si>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</si>
  <si>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</si>
  <si>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</si>
  <si>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</si>
  <si>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</si>
  <si>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</si>
  <si>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</si>
  <si>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</si>
  <si>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</si>
  <si>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</si>
  <si>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</si>
  <si>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</si>
  <si>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</si>
  <si>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</si>
  <si>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</si>
  <si>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</si>
  <si>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</si>
  <si>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</si>
  <si>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</si>
  <si>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</si>
  <si>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</si>
  <si>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</si>
  <si>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</si>
  <si>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</si>
  <si>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</si>
  <si>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</si>
  <si>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</si>
  <si>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</si>
  <si>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</si>
  <si>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</si>
  <si>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</si>
  <si>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</si>
  <si>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</si>
  <si>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</si>
  <si>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</si>
  <si>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</si>
  <si>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</si>
  <si>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</si>
  <si>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</si>
  <si>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</si>
  <si>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</si>
  <si>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</si>
  <si>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</si>
  <si>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</si>
  <si>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</si>
  <si>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</si>
  <si>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</si>
  <si>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</si>
  <si>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</si>
  <si>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</si>
  <si>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</si>
  <si>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</si>
  <si>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</si>
  <si>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</si>
  <si>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</si>
  <si>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</si>
  <si>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</si>
  <si>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</si>
  <si>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</si>
  <si>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</si>
  <si>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</si>
  <si>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</si>
  <si>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</si>
  <si>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</si>
  <si>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</si>
  <si>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</si>
  <si>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</si>
  <si>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</si>
  <si>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</si>
  <si>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</si>
  <si>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</si>
  <si>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</si>
  <si>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</si>
  <si>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</si>
  <si>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</si>
  <si>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</si>
  <si>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</si>
  <si>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</si>
  <si>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</si>
  <si>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</si>
  <si>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</si>
  <si>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</si>
  <si>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</si>
  <si>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</si>
  <si>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</si>
  <si>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</si>
  <si>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</si>
  <si>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</si>
  <si>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</si>
  <si>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</si>
  <si>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</si>
  <si>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</si>
  <si>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</si>
  <si>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</si>
  <si>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</si>
  <si>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</si>
  <si>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</si>
  <si>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</si>
  <si>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</si>
  <si>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</si>
  <si>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</si>
  <si>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</si>
  <si>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</si>
  <si>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</si>
  <si>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</si>
  <si>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</si>
  <si>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</si>
  <si>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</si>
  <si>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</si>
  <si>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</si>
  <si>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</si>
  <si>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</si>
  <si>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</si>
  <si>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</si>
  <si>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</si>
  <si>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</si>
  <si>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</si>
  <si>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</si>
  <si>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</si>
  <si>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</si>
  <si>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</si>
  <si>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</si>
  <si>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</si>
  <si>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</si>
  <si>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</si>
  <si>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</si>
  <si>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</si>
  <si>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</si>
  <si>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</si>
  <si>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</si>
  <si>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</si>
  <si>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</si>
  <si>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</si>
  <si>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</si>
  <si>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</si>
  <si>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</si>
  <si>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</si>
  <si>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</si>
  <si>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</si>
  <si>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</si>
  <si>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</si>
  <si>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</si>
  <si>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</si>
  <si>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</si>
  <si>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</si>
  <si>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</si>
  <si>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</si>
  <si>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</si>
  <si>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</si>
  <si>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</si>
  <si>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</si>
  <si>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</si>
  <si>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</si>
  <si>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</si>
  <si>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</si>
  <si>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</si>
  <si>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</si>
  <si>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</si>
  <si>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</si>
  <si>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</si>
  <si>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</si>
  <si>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</si>
  <si>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</si>
  <si>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</si>
  <si>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</si>
  <si>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</si>
  <si>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</si>
  <si>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</si>
  <si>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</si>
  <si>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</si>
  <si>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</si>
  <si>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</si>
  <si>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</si>
  <si>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</si>
  <si>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</si>
  <si>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</si>
  <si>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</si>
  <si>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</si>
  <si>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</si>
  <si>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</si>
  <si>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</si>
  <si>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</si>
  <si>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</si>
  <si>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</si>
  <si>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</si>
  <si>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</si>
  <si>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</si>
  <si>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</si>
  <si>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</si>
  <si>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</si>
  <si>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</si>
  <si>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</si>
  <si>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</si>
  <si>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</si>
  <si>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</si>
  <si>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</si>
  <si>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</si>
  <si>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</si>
  <si>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</si>
  <si>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</si>
  <si>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</si>
  <si>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</si>
  <si>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</si>
  <si>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</si>
  <si>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</si>
  <si>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</si>
  <si>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</si>
  <si>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</si>
  <si>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</si>
  <si>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</si>
  <si>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</si>
  <si>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</si>
  <si>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</si>
  <si>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</si>
  <si>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</si>
  <si>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</si>
  <si>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</si>
  <si>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</si>
  <si>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</si>
  <si>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</si>
  <si>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</si>
  <si>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</si>
  <si>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</si>
  <si>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</si>
  <si>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</si>
  <si>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</si>
  <si>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</si>
  <si>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</si>
  <si>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</si>
  <si>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</si>
  <si>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</si>
  <si>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</si>
  <si>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</si>
  <si>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</si>
  <si>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</si>
  <si>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</si>
  <si>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</si>
  <si>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</si>
  <si>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</si>
  <si>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</si>
  <si>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</si>
  <si>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</si>
  <si>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</si>
  <si>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</si>
  <si>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</si>
  <si>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</si>
  <si>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</si>
  <si>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</si>
  <si>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</si>
  <si>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</si>
  <si>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</si>
  <si>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</si>
  <si>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</si>
  <si>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</si>
  <si>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</si>
  <si>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</si>
  <si>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</si>
  <si>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</si>
  <si>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</si>
  <si>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</si>
  <si>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</si>
  <si>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</si>
  <si>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</si>
  <si>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</si>
  <si>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</si>
  <si>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</si>
  <si>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</si>
  <si>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</si>
  <si>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</si>
  <si>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</si>
  <si>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</si>
  <si>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</si>
  <si>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</si>
  <si>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</si>
  <si>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</si>
  <si>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</si>
  <si>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</si>
  <si>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</si>
  <si>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</si>
  <si>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</si>
  <si>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</si>
  <si>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</si>
  <si>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</si>
  <si>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</si>
  <si>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</si>
  <si>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</si>
  <si>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</si>
  <si>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</si>
  <si>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</si>
  <si>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</si>
  <si>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</si>
  <si>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</si>
  <si>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</si>
  <si>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</si>
  <si>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</si>
  <si>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</si>
  <si>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</si>
  <si>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</si>
  <si>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</si>
  <si>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</si>
  <si>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</si>
  <si>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</si>
  <si>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</si>
  <si>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</si>
  <si>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</si>
  <si>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</si>
  <si>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</si>
  <si>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</si>
  <si>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</si>
  <si>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</si>
  <si>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</si>
  <si>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</si>
  <si>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</si>
  <si>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</si>
  <si>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</si>
  <si>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</si>
  <si>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</si>
  <si>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</si>
  <si>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</si>
  <si>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</si>
  <si>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</si>
  <si>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</si>
  <si>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</si>
  <si>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</si>
  <si>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</si>
  <si>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</si>
  <si>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</si>
  <si>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</si>
  <si>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</si>
  <si>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</si>
  <si>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</si>
  <si>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</si>
  <si>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</si>
  <si>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</si>
  <si>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</si>
  <si>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</si>
  <si>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</si>
  <si>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</si>
  <si>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</si>
  <si>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</si>
  <si>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</si>
  <si>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</si>
  <si>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</si>
  <si>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</si>
  <si>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</si>
  <si>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</si>
  <si>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</si>
  <si>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</si>
  <si>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</si>
  <si>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</si>
  <si>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</si>
  <si>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</si>
  <si>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</si>
  <si>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</si>
  <si>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</si>
  <si>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</si>
  <si>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</si>
  <si>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</si>
  <si>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</si>
  <si>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</si>
  <si>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</si>
  <si>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</si>
  <si>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</si>
  <si>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</si>
  <si>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</si>
  <si>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</si>
  <si>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</si>
  <si>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</si>
  <si>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</si>
  <si>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</si>
  <si>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</si>
  <si>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</si>
  <si>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</si>
  <si>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</si>
  <si>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</si>
  <si>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</si>
  <si>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</si>
  <si>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</si>
  <si>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</si>
  <si>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</si>
  <si>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</si>
  <si>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</si>
  <si>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</si>
  <si>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</si>
  <si>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</si>
  <si>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</si>
  <si>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</si>
  <si>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</si>
  <si>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</si>
  <si>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</si>
  <si>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</si>
  <si>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</si>
  <si>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</si>
  <si>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</si>
  <si>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</si>
  <si>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</si>
  <si>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</si>
  <si>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</si>
  <si>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</si>
  <si>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</si>
  <si>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</si>
  <si>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</si>
  <si>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</si>
  <si>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</si>
  <si>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</si>
  <si>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</si>
  <si>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</si>
  <si>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</si>
  <si>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</si>
  <si>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</si>
  <si>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</si>
  <si>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</si>
  <si>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</si>
  <si>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</si>
  <si>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</si>
  <si>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</si>
  <si>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</si>
  <si>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</si>
  <si>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</si>
  <si>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</si>
  <si>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</si>
  <si>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</si>
  <si>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</si>
  <si>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</si>
  <si>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</si>
  <si>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</si>
  <si>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</si>
  <si>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</si>
  <si>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</si>
  <si>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</si>
  <si>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</si>
  <si>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</si>
  <si>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</si>
  <si>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</si>
  <si>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</si>
  <si>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</si>
  <si>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</si>
  <si>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</si>
  <si>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</si>
  <si>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</si>
  <si>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</si>
  <si>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</si>
  <si>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</si>
  <si>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</si>
  <si>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</si>
  <si>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</si>
  <si>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</si>
  <si>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</si>
  <si>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</si>
  <si>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</si>
  <si>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</si>
  <si>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</si>
  <si>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</si>
  <si>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</si>
  <si>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</si>
  <si>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</si>
  <si>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</si>
  <si>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</si>
  <si>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</si>
  <si>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</si>
  <si>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</si>
  <si>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</si>
  <si>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</si>
  <si>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</si>
  <si>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</si>
  <si>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</si>
  <si>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</si>
  <si>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</si>
  <si>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</si>
  <si>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</si>
  <si>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</si>
  <si>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</si>
  <si>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</si>
  <si>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</si>
  <si>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</si>
  <si>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</si>
  <si>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</si>
  <si>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</si>
  <si>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</si>
  <si>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</si>
  <si>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</si>
  <si>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</si>
  <si>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</si>
  <si>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</si>
  <si>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</si>
  <si>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</si>
  <si>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</si>
  <si>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</si>
  <si>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</si>
  <si>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</si>
  <si>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</si>
  <si>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</si>
  <si>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</si>
  <si>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</si>
  <si>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</si>
  <si>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</si>
  <si>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</si>
  <si>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</si>
  <si>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</si>
  <si>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</si>
  <si>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</si>
  <si>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</si>
  <si>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</si>
  <si>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</si>
  <si>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</si>
  <si>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</si>
  <si>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</si>
  <si>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</si>
  <si>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</si>
  <si>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</si>
  <si>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</si>
  <si>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</si>
  <si>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</si>
  <si>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</si>
  <si>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</si>
  <si>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</si>
  <si>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</si>
  <si>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</si>
  <si>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</si>
  <si>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</si>
  <si>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</si>
  <si>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</si>
  <si>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</si>
  <si>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</si>
  <si>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</si>
  <si>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</si>
  <si>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</si>
  <si>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</si>
  <si>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</si>
  <si>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</si>
  <si>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</si>
  <si>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</si>
  <si>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</si>
  <si>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</si>
  <si>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</si>
  <si>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</si>
  <si>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</si>
  <si>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</si>
  <si>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</si>
  <si>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</si>
  <si>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</si>
  <si>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</si>
  <si>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</si>
  <si>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</si>
  <si>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</si>
  <si>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</si>
  <si>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</si>
  <si>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</si>
  <si>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</si>
  <si>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</si>
  <si>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</si>
  <si>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</si>
  <si>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</si>
  <si>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</si>
  <si>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</si>
  <si>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</si>
  <si>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</si>
  <si>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</si>
  <si>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</si>
  <si>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</si>
  <si>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</si>
  <si>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</si>
  <si>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</si>
  <si>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</si>
  <si>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</si>
  <si>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</si>
  <si>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</si>
  <si>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</si>
  <si>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</si>
  <si>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</si>
  <si>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</si>
  <si>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</si>
  <si>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</si>
  <si>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</si>
  <si>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</si>
  <si>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</si>
  <si>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</si>
  <si>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</si>
  <si>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</si>
  <si>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</si>
  <si>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</si>
  <si>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</si>
  <si>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</si>
  <si>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</si>
  <si>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</si>
  <si>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</si>
  <si>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</si>
  <si>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</si>
  <si>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</si>
  <si>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</si>
  <si>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</si>
  <si>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</si>
  <si>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</si>
  <si>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</si>
  <si>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</si>
  <si>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</si>
  <si>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</si>
  <si>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</si>
  <si>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</si>
  <si>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</si>
  <si>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</si>
  <si>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</si>
  <si>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</si>
  <si>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</si>
  <si>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</si>
  <si>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</si>
  <si>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</si>
  <si>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</si>
  <si>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</si>
  <si>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</si>
  <si>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</si>
  <si>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</si>
  <si>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</si>
  <si>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</si>
  <si>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</si>
  <si>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</si>
  <si>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</si>
  <si>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</si>
  <si>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</si>
  <si>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</si>
  <si>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</si>
  <si>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</si>
  <si>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</si>
  <si>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</si>
  <si>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</si>
  <si>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</si>
  <si>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</si>
  <si>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</si>
  <si>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</si>
  <si>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</si>
  <si>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</si>
  <si>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</si>
  <si>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</si>
  <si>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</si>
  <si>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</si>
  <si>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</si>
  <si>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</si>
  <si>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</si>
  <si>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</si>
  <si>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</si>
  <si>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</si>
  <si>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</si>
  <si>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</si>
  <si>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</si>
  <si>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</si>
  <si>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</si>
  <si>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</si>
  <si>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</si>
  <si>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</si>
  <si>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</si>
  <si>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</si>
  <si>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</si>
  <si>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</si>
  <si>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</si>
  <si>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</si>
  <si>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</si>
  <si>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</si>
  <si>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</si>
  <si>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</si>
  <si>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</si>
  <si>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</si>
  <si>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</si>
  <si>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</si>
  <si>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</si>
  <si>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</si>
  <si>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</si>
  <si>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</si>
  <si>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</si>
  <si>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</si>
  <si>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</si>
  <si>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</si>
  <si>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</si>
  <si>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</si>
  <si>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</si>
  <si>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</si>
  <si>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</si>
  <si>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</si>
  <si>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</si>
  <si>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</si>
  <si>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</si>
  <si>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</si>
  <si>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</si>
  <si>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</si>
  <si>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</si>
  <si>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</si>
  <si>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</si>
  <si>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</si>
  <si>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</si>
  <si>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</si>
  <si>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</si>
  <si>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</si>
  <si>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</si>
  <si>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</si>
  <si>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</si>
  <si>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</si>
  <si>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</si>
  <si>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</si>
  <si>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</si>
  <si>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</si>
  <si>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</si>
  <si>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</si>
  <si>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</si>
  <si>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</si>
  <si>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</si>
  <si>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</si>
  <si>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</si>
  <si>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</si>
  <si>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</si>
  <si>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</si>
  <si>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</si>
  <si>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</si>
  <si>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</si>
  <si>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</si>
  <si>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</si>
  <si>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</si>
  <si>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</si>
  <si>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</si>
  <si>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</si>
  <si>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</si>
  <si>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</si>
  <si>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</si>
  <si>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</si>
  <si>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</si>
  <si>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</si>
  <si>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</si>
  <si>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</si>
  <si>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</si>
  <si>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</si>
  <si>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</si>
  <si>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</si>
  <si>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</si>
  <si>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</si>
  <si>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</si>
  <si>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</si>
  <si>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</si>
  <si>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</si>
  <si>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</si>
  <si>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</si>
  <si>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</si>
  <si>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</si>
  <si>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</si>
  <si>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</si>
  <si>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</si>
  <si>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</si>
  <si>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</si>
  <si>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</si>
  <si>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</si>
  <si>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</si>
  <si>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</si>
  <si>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</si>
  <si>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</si>
  <si>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</si>
  <si>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</si>
  <si>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</si>
  <si>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</si>
  <si>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</si>
  <si>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</si>
  <si>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</si>
  <si>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</si>
  <si>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</si>
  <si>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</si>
  <si>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</si>
  <si>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</si>
  <si>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</si>
  <si>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</si>
  <si>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</si>
  <si>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</si>
  <si>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</si>
  <si>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</si>
  <si>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</si>
  <si>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</si>
  <si>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</si>
  <si>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</si>
  <si>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</si>
  <si>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</si>
  <si>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</si>
  <si>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</si>
  <si>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</si>
  <si>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</si>
  <si>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</si>
  <si>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</si>
  <si>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</si>
  <si>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</si>
  <si>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</si>
  <si>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</si>
  <si>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</si>
  <si>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</si>
  <si>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</si>
  <si>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</si>
  <si>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</si>
  <si>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</si>
  <si>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</si>
  <si>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</si>
  <si>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</si>
  <si>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</si>
  <si>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</si>
  <si>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</si>
  <si>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</si>
  <si>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</si>
  <si>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</si>
  <si>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</si>
  <si>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</si>
  <si>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</si>
  <si>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</si>
  <si>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</si>
  <si>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</si>
  <si>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</si>
  <si>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</si>
  <si>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</si>
  <si>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</si>
  <si>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</si>
  <si>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</si>
  <si>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</si>
  <si>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</si>
  <si>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</si>
  <si>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</si>
  <si>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</si>
  <si>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</si>
  <si>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</si>
  <si>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</si>
  <si>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</si>
  <si>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</si>
  <si>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</si>
  <si>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</si>
  <si>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</si>
  <si>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</si>
  <si>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</si>
  <si>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</si>
  <si>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</si>
  <si>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</si>
  <si>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</si>
  <si>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</si>
  <si>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</si>
  <si>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</si>
  <si>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</si>
  <si>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</si>
  <si>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</si>
  <si>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</si>
  <si>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</si>
  <si>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</si>
  <si>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</si>
  <si>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</si>
  <si>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</si>
  <si>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</si>
  <si>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</si>
  <si>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</si>
  <si>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</si>
  <si>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</si>
  <si>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</si>
  <si>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</si>
  <si>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</si>
  <si>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</si>
  <si>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</si>
  <si>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</si>
  <si>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</si>
  <si>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</si>
  <si>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</si>
  <si>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</si>
  <si>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</si>
  <si>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</si>
  <si>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</si>
  <si>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</si>
  <si>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</si>
  <si>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</si>
  <si>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</si>
  <si>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</si>
  <si>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</si>
  <si>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</si>
  <si>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</si>
  <si>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</si>
  <si>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</si>
  <si>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</si>
  <si>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</si>
  <si>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</si>
  <si>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</si>
  <si>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</si>
  <si>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</si>
  <si>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</si>
  <si>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</si>
  <si>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</si>
  <si>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</si>
  <si>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</si>
  <si>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</si>
  <si>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</si>
  <si>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</si>
  <si>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</si>
  <si>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</si>
  <si>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</si>
  <si>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</si>
  <si>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</si>
  <si>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</si>
  <si>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</si>
  <si>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</si>
  <si>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</si>
  <si>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</si>
  <si>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</si>
  <si>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</si>
  <si>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</si>
  <si>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</si>
  <si>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</si>
  <si>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</si>
  <si>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</si>
  <si>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</si>
  <si>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</si>
  <si>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</si>
  <si>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</si>
  <si>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</si>
  <si>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</si>
  <si>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</si>
  <si>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</si>
  <si>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</si>
  <si>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</si>
  <si>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</si>
  <si>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</si>
  <si>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</si>
  <si>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</si>
  <si>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</si>
  <si>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</si>
  <si>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</si>
  <si>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</si>
  <si>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</si>
  <si>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</si>
  <si>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</si>
  <si>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</si>
  <si>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</si>
  <si>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</si>
  <si>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</si>
  <si>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</si>
  <si>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</si>
  <si>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</si>
  <si>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</si>
  <si>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</si>
  <si>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</si>
  <si>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</si>
  <si>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</si>
  <si>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</si>
  <si>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</si>
  <si>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</si>
  <si>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</si>
  <si>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</si>
  <si>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</si>
  <si>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</si>
  <si>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</si>
  <si>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</si>
  <si>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</si>
  <si>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</si>
  <si>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</si>
  <si>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</si>
  <si>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</si>
  <si>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</si>
  <si>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</si>
  <si>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</si>
  <si>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</si>
  <si>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</si>
  <si>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</si>
  <si>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</si>
  <si>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</si>
  <si>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</si>
  <si>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</si>
  <si>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</si>
  <si>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</si>
  <si>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</si>
  <si>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</si>
  <si>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</si>
  <si>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</si>
  <si>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</si>
  <si>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</si>
  <si>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</si>
  <si>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</si>
  <si>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</si>
  <si>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</si>
  <si>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</si>
  <si>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</si>
  <si>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</si>
  <si>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</si>
  <si>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</si>
  <si>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</si>
  <si>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</si>
  <si>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</si>
  <si>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</si>
  <si>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</si>
  <si>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</si>
  <si>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</si>
  <si>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</si>
  <si>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</si>
  <si>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</si>
  <si>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</si>
  <si>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</si>
  <si>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</si>
  <si>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</si>
  <si>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</si>
  <si>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</si>
  <si>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</si>
  <si>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</si>
  <si>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</si>
  <si>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</si>
  <si>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</si>
  <si>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</si>
  <si>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</si>
  <si>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</si>
  <si>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</si>
  <si>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</si>
  <si>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</si>
  <si>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</si>
  <si>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</si>
  <si>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</si>
  <si>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</si>
  <si>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</si>
  <si>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</si>
  <si>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</si>
  <si>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</si>
  <si>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</si>
  <si>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</si>
  <si>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</si>
  <si>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</si>
  <si>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</si>
  <si>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</si>
  <si>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</si>
  <si>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</si>
  <si>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</si>
  <si>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</si>
  <si>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</si>
  <si>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</si>
  <si>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</si>
  <si>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</si>
  <si>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</si>
  <si>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</si>
  <si>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</si>
  <si>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</si>
  <si>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</si>
  <si>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</si>
  <si>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</si>
  <si>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</si>
  <si>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</si>
  <si>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</si>
  <si>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</si>
  <si>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</si>
  <si>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</si>
  <si>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</si>
  <si>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</si>
  <si>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</si>
  <si>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</si>
  <si>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</si>
  <si>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</si>
  <si>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</si>
  <si>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</si>
  <si>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</si>
  <si>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</si>
  <si>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</si>
  <si>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</si>
  <si>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</si>
  <si>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</si>
  <si>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</si>
  <si>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</si>
  <si>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</si>
  <si>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</si>
  <si>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</si>
  <si>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</si>
  <si>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</si>
  <si>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</si>
  <si>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</si>
  <si>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</si>
  <si>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</si>
  <si>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</si>
  <si>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</si>
  <si>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</si>
  <si>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</si>
  <si>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</si>
  <si>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</si>
  <si>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</si>
  <si>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</si>
  <si>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</si>
  <si>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</si>
  <si>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</si>
  <si>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</si>
  <si>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</si>
  <si>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</si>
  <si>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</si>
  <si>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</si>
  <si>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</si>
  <si>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</si>
  <si>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</si>
  <si>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</si>
  <si>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</si>
  <si>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</si>
  <si>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</si>
  <si>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</si>
  <si>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</si>
  <si>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</si>
  <si>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</si>
  <si>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</si>
  <si>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</si>
  <si>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</si>
  <si>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</si>
  <si>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</si>
  <si>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</si>
  <si>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</si>
  <si>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</si>
  <si>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</si>
  <si>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</si>
  <si>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</si>
  <si>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</si>
  <si>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</si>
  <si>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</si>
  <si>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</si>
  <si>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</si>
  <si>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</si>
  <si>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</si>
  <si>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</si>
  <si>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</si>
  <si>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</si>
  <si>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</si>
  <si>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</si>
  <si>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</si>
  <si>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</si>
  <si>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</si>
  <si>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</si>
  <si>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</si>
  <si>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</si>
  <si>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</si>
  <si>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</si>
  <si>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</si>
  <si>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</si>
  <si>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</si>
  <si>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</si>
  <si>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</si>
  <si>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</si>
  <si>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</si>
  <si>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</si>
  <si>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</si>
  <si>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</si>
  <si>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</si>
  <si>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</si>
  <si>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</si>
  <si>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</si>
  <si>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</si>
  <si>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</si>
  <si>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</si>
  <si>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</si>
  <si>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</si>
  <si>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</si>
  <si>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</si>
  <si>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</si>
  <si>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</si>
  <si>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</si>
  <si>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</si>
  <si>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</si>
  <si>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</si>
  <si>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</si>
  <si>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</si>
  <si>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</si>
  <si>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</si>
  <si>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</si>
  <si>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</si>
  <si>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</si>
  <si>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</si>
  <si>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</si>
  <si>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</si>
  <si>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</si>
  <si>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</si>
  <si>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</si>
  <si>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</si>
  <si>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</si>
  <si>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</si>
  <si>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</si>
  <si>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</si>
  <si>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</si>
  <si>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</si>
  <si>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</si>
  <si>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</si>
  <si>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</si>
  <si>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</si>
  <si>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</si>
  <si>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</si>
  <si>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</si>
  <si>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</si>
  <si>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</si>
  <si>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</si>
  <si>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</si>
  <si>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</si>
  <si>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</si>
  <si>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</si>
  <si>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</si>
  <si>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</si>
  <si>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</si>
  <si>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</si>
  <si>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</si>
  <si>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</si>
  <si>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</si>
  <si>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</si>
  <si>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</si>
  <si>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</si>
  <si>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</si>
  <si>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</si>
  <si>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</si>
  <si>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</si>
  <si>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</si>
  <si>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</si>
  <si>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</si>
  <si>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</si>
  <si>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</si>
  <si>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</si>
  <si>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</si>
  <si>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</si>
  <si>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</si>
  <si>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</si>
  <si>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</si>
  <si>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</si>
  <si>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</si>
  <si>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</si>
  <si>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</si>
  <si>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</si>
  <si>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</si>
  <si>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</si>
  <si>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</si>
  <si>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</si>
  <si>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</si>
  <si>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</si>
  <si>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</si>
  <si>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</si>
  <si>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</si>
  <si>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</si>
  <si>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</si>
  <si>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</si>
  <si>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</si>
  <si>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</si>
  <si>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</si>
  <si>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</si>
  <si>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</si>
  <si>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</si>
  <si>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</si>
  <si>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</si>
  <si>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</si>
  <si>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</si>
  <si>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</si>
  <si>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</si>
  <si>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</si>
  <si>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</si>
  <si>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</si>
  <si>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</si>
  <si>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</si>
  <si>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</si>
  <si>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</si>
  <si>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</si>
  <si>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</si>
  <si>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</si>
  <si>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</si>
  <si>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</si>
  <si>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</si>
  <si>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</si>
  <si>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</si>
  <si>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</si>
  <si>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</si>
  <si>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</si>
  <si>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</si>
  <si>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</si>
  <si>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</si>
  <si>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</si>
  <si>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</si>
  <si>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</si>
  <si>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</si>
  <si>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</si>
  <si>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</si>
  <si>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</si>
  <si>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</si>
  <si>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</si>
  <si>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</si>
  <si>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</si>
  <si>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</si>
  <si>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</si>
  <si>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</si>
  <si>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</si>
  <si>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</si>
  <si>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</si>
  <si>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</si>
  <si>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</si>
  <si>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</si>
  <si>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</si>
  <si>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</si>
  <si>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</si>
  <si>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</si>
  <si>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</si>
  <si>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</si>
  <si>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</si>
  <si>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</si>
  <si>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</si>
  <si>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</si>
  <si>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</si>
  <si>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</si>
  <si>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</si>
  <si>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</si>
  <si>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</si>
  <si>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</si>
  <si>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</si>
  <si>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</si>
  <si>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</si>
  <si>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</si>
  <si>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</si>
  <si>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</si>
  <si>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</si>
  <si>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</si>
  <si>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</si>
  <si>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</si>
  <si>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</si>
  <si>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</si>
  <si>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</si>
  <si>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</si>
  <si>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</si>
  <si>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</si>
  <si>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</si>
  <si>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</si>
  <si>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</si>
  <si>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</si>
  <si>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</si>
  <si>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</si>
  <si>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</si>
  <si>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</si>
  <si>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</si>
  <si>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</si>
  <si>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</si>
  <si>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</si>
  <si>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</si>
  <si>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</si>
  <si>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</si>
  <si>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</si>
  <si>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</si>
  <si>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</si>
  <si>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</si>
  <si>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</si>
  <si>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</si>
  <si>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</si>
  <si>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</si>
  <si>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</si>
  <si>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</si>
  <si>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</si>
  <si>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</si>
  <si>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</si>
  <si>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</si>
  <si>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</si>
  <si>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</si>
  <si>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</si>
  <si>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</si>
  <si>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</si>
  <si>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</si>
  <si>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</si>
  <si>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</si>
  <si>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</si>
  <si>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</si>
  <si>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</si>
  <si>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</si>
  <si>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</si>
  <si>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</si>
  <si>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</si>
  <si>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</si>
  <si>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</si>
  <si>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</si>
  <si>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</si>
  <si>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</si>
  <si>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</si>
  <si>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</si>
  <si>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</si>
  <si>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</si>
  <si>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</si>
  <si>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</si>
  <si>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</si>
  <si>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</si>
  <si>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</si>
  <si>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</si>
  <si>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</si>
  <si>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</si>
  <si>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</si>
  <si>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</si>
  <si>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</si>
  <si>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</si>
  <si>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</si>
  <si>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</si>
  <si>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</si>
  <si>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</si>
  <si>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</si>
  <si>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</si>
  <si>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</si>
  <si>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</si>
  <si>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</si>
  <si>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</si>
  <si>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</si>
  <si>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</si>
  <si>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</si>
  <si>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</si>
  <si>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</si>
  <si>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</si>
  <si>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</si>
  <si>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</si>
  <si>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</si>
  <si>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</si>
  <si>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</si>
  <si>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</si>
  <si>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</si>
  <si>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</si>
  <si>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</si>
  <si>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</si>
  <si>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</si>
  <si>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</si>
  <si>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</si>
  <si>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</si>
  <si>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</si>
  <si>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</si>
  <si>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</si>
  <si>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</si>
  <si>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</si>
  <si>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</si>
  <si>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</si>
  <si>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</si>
  <si>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</si>
  <si>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</si>
  <si>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</si>
  <si>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</si>
  <si>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</si>
  <si>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</si>
  <si>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</si>
  <si>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</si>
  <si>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</si>
  <si>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</si>
  <si>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</si>
  <si>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</si>
  <si>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</si>
  <si>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</si>
  <si>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</si>
  <si>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</si>
  <si>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</si>
  <si>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</si>
  <si>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</si>
  <si>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</si>
  <si>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</si>
  <si>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</si>
  <si>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</si>
  <si>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</si>
  <si>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</si>
  <si>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</si>
  <si>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</si>
  <si>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</si>
  <si>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</si>
  <si>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</si>
  <si>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</si>
  <si>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</si>
  <si>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</si>
  <si>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</si>
  <si>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</si>
  <si>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</si>
  <si>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</si>
  <si>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</si>
  <si>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</si>
  <si>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</si>
  <si>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</si>
  <si>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</si>
  <si>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</si>
  <si>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</si>
  <si>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</si>
  <si>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</si>
  <si>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</si>
  <si>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</si>
  <si>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</si>
  <si>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</si>
  <si>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</si>
  <si>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</si>
  <si>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</si>
  <si>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</si>
  <si>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</si>
  <si>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</si>
  <si>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</si>
  <si>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</si>
  <si>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</si>
  <si>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</si>
  <si>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</si>
  <si>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</si>
  <si>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</si>
  <si>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</si>
  <si>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</si>
  <si>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</si>
  <si>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</si>
  <si>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</si>
  <si>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</si>
  <si>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</si>
  <si>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</si>
  <si>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</si>
  <si>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</si>
  <si>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</si>
  <si>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</si>
  <si>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</si>
  <si>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</si>
  <si>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</si>
  <si>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</si>
  <si>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</si>
  <si>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</si>
  <si>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</si>
  <si>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</si>
  <si>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</si>
  <si>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</si>
  <si>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</si>
  <si>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</si>
  <si>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</si>
  <si>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</si>
  <si>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</si>
  <si>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</si>
  <si>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</si>
  <si>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</si>
  <si>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</si>
  <si>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</si>
  <si>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</si>
  <si>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</si>
  <si>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</si>
  <si>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</si>
  <si>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</si>
  <si>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</si>
  <si>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</si>
  <si>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</si>
  <si>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</si>
  <si>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</si>
  <si>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</si>
  <si>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</si>
  <si>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</si>
  <si>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</si>
  <si>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</si>
  <si>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</si>
  <si>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</si>
  <si>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</si>
  <si>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</si>
  <si>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</si>
  <si>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</si>
  <si>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</si>
  <si>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</si>
  <si>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</si>
  <si>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</si>
  <si>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</si>
  <si>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</si>
  <si>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</si>
  <si>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</si>
  <si>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</si>
  <si>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</si>
  <si>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</si>
  <si>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</si>
  <si>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</si>
  <si>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</si>
  <si>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</si>
  <si>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</si>
  <si>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</si>
  <si>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</si>
  <si>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</si>
  <si>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</si>
  <si>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</si>
  <si>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</si>
  <si>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</si>
  <si>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</si>
  <si>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</si>
  <si>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</si>
  <si>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</si>
  <si>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</si>
  <si>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</si>
  <si>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</si>
  <si>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</si>
  <si>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</si>
  <si>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</si>
  <si>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</si>
  <si>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</si>
  <si>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</si>
  <si>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</si>
  <si>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</si>
  <si>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</si>
  <si>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</si>
  <si>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</si>
  <si>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</si>
  <si>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</si>
  <si>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</si>
  <si>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</si>
  <si>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</si>
  <si>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</si>
  <si>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</si>
  <si>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</si>
  <si>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</si>
  <si>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</si>
  <si>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</si>
  <si>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</si>
  <si>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</si>
  <si>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</si>
  <si>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</si>
  <si>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</si>
  <si>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</si>
  <si>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</si>
  <si>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</si>
  <si>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</si>
  <si>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</si>
  <si>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</si>
  <si>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</si>
  <si>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</si>
  <si>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</si>
  <si>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</si>
  <si>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</si>
  <si>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</si>
  <si>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</si>
  <si>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</si>
  <si>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</si>
  <si>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</si>
  <si>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</si>
  <si>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</si>
  <si>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</si>
  <si>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</si>
  <si>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</si>
  <si>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</si>
  <si>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</si>
  <si>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</si>
  <si>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</si>
  <si>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</si>
  <si>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</si>
  <si>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</si>
  <si>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</si>
  <si>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</si>
  <si>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</si>
  <si>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</si>
  <si>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</si>
  <si>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</si>
  <si>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</si>
  <si>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</si>
  <si>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</si>
  <si>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</si>
  <si>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</si>
  <si>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</si>
  <si>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</si>
  <si>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</si>
  <si>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</si>
  <si>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</si>
  <si>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</si>
  <si>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</si>
  <si>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</si>
  <si>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</si>
  <si>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</si>
  <si>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</si>
  <si>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</si>
  <si>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</si>
  <si>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</si>
  <si>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</si>
  <si>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</si>
  <si>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</si>
  <si>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</si>
  <si>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</si>
  <si>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</si>
  <si>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</si>
  <si>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</si>
  <si>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</si>
  <si>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</si>
  <si>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</si>
  <si>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</si>
  <si>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</si>
  <si>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</si>
  <si>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</si>
  <si>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</si>
  <si>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</si>
  <si>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</si>
  <si>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</si>
  <si>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</si>
  <si>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</si>
  <si>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</si>
  <si>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</si>
  <si>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</si>
  <si>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</si>
  <si>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</si>
  <si>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</si>
  <si>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</si>
  <si>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</si>
  <si>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</si>
  <si>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</si>
  <si>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</si>
  <si>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</si>
  <si>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</si>
  <si>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</si>
  <si>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</si>
  <si>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</si>
  <si>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</si>
  <si>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</si>
  <si>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</si>
  <si>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</si>
  <si>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</si>
  <si>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</si>
  <si>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</si>
  <si>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</si>
  <si>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</si>
  <si>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</si>
  <si>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</si>
  <si>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</si>
  <si>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</si>
  <si>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</si>
  <si>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</si>
  <si>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</si>
  <si>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</si>
  <si>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</si>
  <si>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</si>
  <si>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</si>
  <si>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</si>
  <si>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</si>
  <si>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</si>
  <si>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</si>
  <si>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</si>
  <si>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</si>
  <si>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</si>
  <si>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</si>
  <si>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</si>
  <si>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</si>
  <si>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</si>
  <si>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</si>
  <si>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</si>
  <si>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</si>
  <si>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</si>
  <si>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</si>
  <si>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</si>
  <si>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</si>
  <si>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</si>
  <si>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</si>
  <si>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</si>
  <si>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</si>
  <si>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</si>
  <si>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</si>
  <si>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</si>
  <si>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</si>
  <si>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</si>
  <si>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</si>
  <si>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</si>
  <si>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</si>
  <si>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</si>
  <si>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</si>
  <si>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</si>
  <si>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</si>
  <si>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</si>
  <si>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</si>
  <si>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</si>
  <si>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</si>
  <si>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</si>
  <si>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</si>
  <si>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</si>
  <si>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</si>
  <si>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</si>
  <si>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</si>
  <si>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</si>
  <si>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</si>
  <si>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</si>
  <si>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</si>
  <si>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</si>
  <si>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</si>
  <si>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</si>
  <si>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</si>
  <si>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</si>
  <si>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</si>
  <si>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</si>
  <si>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</si>
  <si>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</si>
  <si>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</si>
  <si>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</si>
  <si>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</si>
  <si>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</si>
  <si>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</si>
  <si>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</si>
  <si>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</si>
  <si>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</si>
  <si>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</si>
  <si>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</si>
  <si>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</si>
  <si>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</si>
  <si>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</si>
  <si>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</si>
  <si>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</si>
  <si>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</si>
  <si>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</si>
  <si>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</si>
  <si>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</si>
  <si>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</si>
  <si>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</si>
  <si>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</si>
  <si>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</si>
  <si>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</si>
  <si>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</si>
  <si>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</si>
  <si>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</si>
  <si>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</si>
  <si>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</si>
  <si>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</si>
  <si>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</si>
  <si>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</si>
  <si>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</si>
  <si>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</si>
  <si>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</si>
  <si>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</si>
  <si>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</si>
  <si>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</si>
  <si>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</si>
  <si>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</si>
  <si>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</si>
  <si>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</si>
  <si>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</si>
  <si>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</si>
  <si>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</si>
  <si>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</si>
  <si>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</si>
  <si>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</si>
  <si>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</si>
  <si>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</si>
  <si>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</si>
  <si>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</si>
  <si>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</si>
  <si>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</si>
  <si>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</si>
  <si>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</si>
  <si>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</si>
  <si>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</si>
  <si>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</si>
  <si>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</si>
  <si>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</si>
  <si>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</si>
  <si>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</si>
  <si>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</si>
  <si>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</si>
  <si>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</si>
  <si>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</si>
  <si>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</si>
  <si>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</si>
  <si>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</si>
  <si>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</si>
  <si>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</si>
  <si>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</si>
  <si>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</si>
  <si>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</si>
  <si>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</si>
  <si>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</si>
  <si>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</si>
  <si>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</si>
  <si>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</si>
  <si>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</si>
  <si>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</si>
  <si>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</si>
  <si>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</si>
  <si>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</si>
  <si>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</si>
  <si>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</si>
  <si>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</si>
  <si>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</si>
  <si>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</si>
  <si>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</si>
  <si>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</si>
  <si>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</si>
  <si>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</si>
  <si>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</si>
  <si>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</si>
  <si>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</si>
  <si>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</si>
  <si>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</si>
  <si>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</si>
  <si>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</si>
  <si>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</si>
  <si>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</si>
  <si>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</si>
  <si>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</si>
  <si>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</si>
  <si>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</si>
  <si>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</si>
  <si>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</si>
  <si>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</si>
  <si>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</si>
  <si>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</si>
  <si>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</si>
  <si>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</si>
  <si>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</si>
  <si>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</si>
  <si>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</si>
  <si>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</si>
  <si>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</si>
  <si>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</si>
  <si>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</si>
  <si>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</si>
  <si>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</si>
  <si>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</si>
  <si>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</si>
  <si>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</si>
  <si>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</si>
  <si>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</si>
  <si>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</si>
  <si>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</si>
  <si>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</si>
  <si>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</si>
  <si>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</si>
  <si>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</si>
  <si>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</si>
  <si>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</si>
  <si>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</si>
  <si>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</si>
  <si>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</si>
  <si>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</si>
  <si>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</si>
  <si>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</si>
  <si>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</si>
  <si>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</si>
  <si>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</si>
  <si>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</si>
  <si>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</si>
  <si>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</si>
  <si>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</si>
  <si>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</si>
  <si>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</si>
  <si>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</si>
  <si>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</si>
  <si>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</si>
  <si>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</si>
  <si>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</si>
  <si>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</si>
  <si>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</si>
  <si>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</si>
  <si>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</si>
  <si>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</si>
  <si>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</si>
  <si>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</si>
  <si>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</si>
  <si>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</si>
  <si>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</si>
  <si>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</si>
  <si>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</si>
  <si>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</si>
  <si>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</si>
  <si>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</si>
  <si>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</si>
  <si>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</si>
  <si>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</si>
  <si>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</si>
  <si>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</si>
  <si>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</si>
  <si>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</si>
  <si>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</si>
  <si>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</si>
  <si>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</si>
  <si>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</si>
  <si>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</si>
  <si>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</si>
  <si>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</si>
  <si>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</si>
  <si>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</si>
  <si>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</si>
  <si>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</si>
  <si>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</si>
  <si>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</si>
  <si>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</si>
  <si>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</si>
  <si>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</si>
  <si>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</si>
  <si>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</si>
  <si>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</si>
  <si>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</si>
  <si>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</si>
  <si>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</si>
  <si>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</si>
  <si>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</si>
  <si>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</si>
  <si>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</si>
  <si>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</si>
  <si>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</si>
  <si>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</si>
  <si>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</si>
  <si>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</si>
  <si>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</si>
  <si>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</si>
  <si>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</si>
  <si>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</si>
  <si>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</si>
  <si>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</si>
  <si>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</si>
  <si>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</si>
  <si>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</si>
  <si>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</si>
  <si>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</si>
  <si>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</si>
  <si>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</si>
  <si>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</si>
  <si>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</si>
  <si>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</si>
  <si>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</si>
  <si>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</si>
  <si>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</si>
  <si>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</si>
  <si>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</si>
  <si>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</si>
  <si>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</si>
  <si>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</si>
  <si>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</si>
  <si>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</si>
  <si>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</si>
  <si>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</si>
  <si>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</si>
  <si>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</si>
  <si>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</si>
  <si>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</si>
  <si>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</si>
  <si>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</si>
  <si>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</si>
  <si>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</si>
  <si>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</si>
  <si>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</si>
  <si>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</si>
  <si>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</si>
  <si>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</si>
  <si>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</si>
  <si>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</si>
  <si>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</si>
  <si>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</si>
  <si>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</si>
  <si>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</si>
  <si>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</si>
  <si>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</si>
  <si>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</si>
  <si>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</si>
  <si>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</si>
  <si>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</si>
  <si>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</si>
  <si>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</si>
  <si>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</si>
  <si>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</si>
  <si>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</si>
  <si>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</si>
  <si>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</si>
  <si>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</si>
  <si>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</si>
  <si>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</si>
  <si>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</si>
  <si>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</si>
  <si>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</si>
  <si>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</si>
  <si>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</si>
  <si>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</si>
  <si>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</si>
  <si>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</si>
  <si>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</si>
  <si>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</si>
  <si>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</si>
  <si>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</si>
  <si>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</si>
  <si>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</si>
  <si>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</si>
  <si>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</si>
  <si>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</si>
  <si>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</si>
  <si>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</si>
  <si>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</si>
  <si>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</si>
  <si>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</si>
  <si>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</si>
  <si>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</si>
  <si>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</si>
  <si>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</si>
  <si>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</si>
  <si>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</si>
  <si>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</si>
  <si>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</si>
  <si>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</si>
  <si>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</si>
  <si>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</si>
  <si>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</si>
  <si>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</si>
  <si>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</si>
  <si>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</si>
  <si>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</si>
  <si>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</si>
  <si>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</si>
  <si>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</si>
  <si>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</si>
  <si>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</si>
  <si>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</si>
  <si>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</si>
  <si>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</si>
  <si>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</si>
  <si>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</si>
  <si>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</si>
  <si>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</si>
  <si>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</si>
  <si>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</si>
  <si>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</si>
  <si>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</si>
  <si>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</si>
  <si>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</si>
  <si>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</si>
  <si>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</si>
  <si>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</si>
  <si>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</si>
  <si>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</si>
  <si>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</si>
  <si>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</si>
  <si>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</si>
  <si>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</si>
  <si>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</si>
  <si>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</si>
  <si>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</si>
  <si>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</si>
  <si>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</si>
  <si>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</si>
  <si>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</si>
  <si>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</si>
  <si>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</si>
  <si>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</si>
  <si>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</si>
  <si>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</si>
  <si>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</si>
  <si>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</si>
  <si>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</si>
  <si>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</si>
  <si>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</si>
  <si>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</si>
  <si>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</si>
  <si>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</si>
  <si>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</si>
  <si>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</si>
  <si>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</si>
  <si>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</si>
  <si>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</si>
  <si>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</si>
  <si>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</si>
  <si>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</si>
  <si>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</si>
  <si>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</si>
  <si>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</si>
  <si>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</si>
  <si>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</si>
  <si>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</si>
  <si>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</si>
  <si>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</si>
  <si>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</si>
  <si>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</si>
  <si>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</si>
  <si>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</si>
  <si>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</si>
  <si>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</si>
  <si>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</si>
  <si>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</si>
  <si>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</si>
  <si>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</si>
  <si>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</si>
  <si>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</si>
  <si>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</si>
  <si>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</si>
  <si>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</si>
  <si>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</si>
  <si>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</si>
  <si>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</si>
  <si>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</si>
  <si>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</si>
  <si>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</si>
  <si>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</si>
  <si>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</si>
  <si>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</si>
  <si>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</si>
  <si>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</si>
  <si>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</si>
  <si>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</si>
  <si>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</si>
  <si>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</si>
  <si>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</si>
  <si>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</si>
  <si>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</si>
  <si>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</si>
  <si>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</si>
  <si>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</si>
  <si>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</si>
  <si>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</si>
  <si>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</si>
  <si>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</si>
  <si>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</si>
  <si>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</si>
  <si>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</si>
  <si>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</si>
  <si>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</si>
  <si>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</si>
  <si>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</si>
  <si>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</si>
  <si>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</si>
  <si>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</si>
  <si>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</si>
  <si>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</si>
  <si>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</si>
  <si>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</si>
  <si>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</si>
  <si>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</si>
  <si>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</si>
  <si>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</si>
  <si>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</si>
  <si>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</si>
  <si>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</si>
  <si>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</si>
  <si>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</si>
  <si>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</si>
  <si>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</si>
  <si>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</si>
  <si>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</si>
  <si>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</si>
  <si>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</si>
  <si>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</si>
  <si>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</si>
  <si>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</si>
  <si>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</si>
  <si>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</si>
  <si>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</si>
  <si>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</si>
  <si>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</si>
  <si>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</si>
  <si>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</si>
  <si>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</si>
  <si>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</si>
  <si>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</si>
  <si>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</si>
  <si>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</si>
  <si>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</si>
  <si>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</si>
  <si>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</si>
  <si>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</si>
  <si>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</si>
  <si>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</si>
  <si>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</si>
  <si>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</si>
  <si>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</si>
  <si>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</si>
  <si>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</si>
  <si>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</si>
  <si>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</si>
  <si>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</si>
  <si>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</si>
  <si>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</si>
  <si>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</si>
  <si>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</si>
  <si>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</si>
  <si>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</si>
  <si>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</si>
  <si>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</si>
  <si>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</si>
  <si>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</si>
  <si>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</si>
  <si>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</si>
  <si>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</si>
  <si>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</si>
  <si>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</si>
  <si>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</si>
  <si>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</si>
  <si>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</si>
  <si>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</si>
  <si>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</si>
  <si>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</si>
  <si>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</si>
  <si>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</si>
  <si>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</si>
  <si>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</si>
  <si>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</si>
  <si>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</si>
  <si>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</si>
  <si>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</si>
  <si>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</si>
  <si>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</si>
  <si>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</si>
  <si>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</si>
  <si>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</si>
  <si>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</si>
  <si>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</si>
  <si>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</si>
  <si>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</si>
  <si>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</si>
  <si>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</si>
  <si>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</si>
  <si>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</si>
  <si>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</si>
  <si>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</si>
  <si>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</si>
  <si>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</si>
  <si>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</si>
  <si>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</si>
  <si>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</si>
  <si>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</si>
  <si>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</si>
  <si>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</si>
  <si>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</si>
  <si>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</si>
  <si>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</si>
  <si>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</si>
  <si>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</si>
  <si>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</si>
  <si>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</si>
  <si>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</si>
  <si>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</si>
  <si>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</si>
  <si>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</si>
  <si>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</si>
  <si>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</si>
  <si>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</si>
  <si>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</si>
  <si>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</si>
  <si>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</si>
  <si>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</si>
  <si>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</si>
  <si>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</si>
  <si>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</si>
  <si>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</si>
  <si>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</si>
  <si>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</si>
  <si>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</si>
  <si>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</si>
  <si>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</si>
  <si>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</si>
  <si>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</si>
  <si>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</si>
  <si>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</si>
  <si>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</si>
  <si>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</si>
  <si>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</si>
  <si>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</si>
  <si>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</si>
  <si>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</si>
  <si>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</si>
  <si>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</si>
  <si>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</si>
  <si>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</si>
  <si>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</si>
  <si>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</si>
  <si>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</si>
  <si>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</si>
  <si>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</si>
  <si>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</si>
  <si>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</si>
  <si>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</si>
  <si>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</si>
  <si>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</si>
  <si>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</si>
  <si>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</si>
  <si>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</si>
  <si>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</si>
  <si>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</si>
  <si>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</si>
  <si>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</si>
  <si>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</si>
  <si>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</si>
  <si>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</si>
  <si>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</si>
  <si>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</si>
  <si>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</si>
  <si>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</si>
  <si>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</si>
  <si>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</si>
  <si>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</si>
  <si>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</si>
  <si>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</si>
  <si>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</si>
  <si>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</si>
  <si>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</si>
  <si>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</si>
  <si>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</si>
  <si>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</si>
  <si>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</si>
  <si>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</si>
  <si>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</si>
  <si>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</si>
  <si>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</si>
  <si>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</si>
  <si>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</si>
  <si>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</si>
  <si>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</si>
  <si>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</si>
  <si>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</si>
  <si>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</si>
  <si>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</si>
  <si>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</si>
  <si>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</si>
  <si>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</si>
  <si>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</si>
  <si>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</si>
  <si>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</si>
  <si>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</si>
  <si>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</si>
  <si>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</si>
  <si>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</si>
  <si>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</si>
  <si>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</si>
  <si>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</si>
  <si>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</si>
  <si>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</si>
  <si>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</si>
  <si>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</si>
  <si>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</si>
  <si>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</si>
  <si>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</si>
  <si>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</si>
  <si>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</si>
  <si>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</si>
  <si>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</si>
  <si>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</si>
  <si>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</si>
  <si>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</si>
  <si>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</si>
  <si>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</si>
  <si>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</si>
  <si>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</si>
  <si>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</si>
  <si>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</si>
  <si>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</si>
  <si>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</si>
  <si>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</si>
  <si>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</si>
  <si>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</si>
  <si>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</si>
  <si>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</si>
  <si>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</si>
  <si>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</si>
  <si>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</si>
  <si>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</si>
  <si>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</si>
  <si>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</si>
  <si>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</si>
  <si>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</si>
  <si>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</si>
  <si>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</si>
  <si>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</si>
  <si>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</si>
  <si>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</si>
  <si>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</si>
  <si>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</si>
  <si>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</si>
  <si>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</si>
  <si>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</si>
  <si>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</si>
  <si>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</si>
  <si>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</si>
  <si>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</si>
  <si>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</si>
  <si>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</si>
  <si>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</si>
  <si>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</si>
  <si>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</si>
  <si>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</si>
  <si>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</si>
  <si>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</si>
  <si>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</si>
  <si>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</si>
  <si>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</si>
  <si>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</si>
  <si>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</si>
  <si>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</si>
  <si>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</si>
  <si>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</si>
  <si>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</si>
  <si>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</si>
  <si>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</si>
  <si>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</si>
  <si>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</si>
  <si>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</si>
  <si>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</si>
  <si>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</si>
  <si>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</si>
  <si>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</si>
  <si>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</si>
  <si>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</si>
  <si>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</si>
  <si>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</si>
  <si>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</si>
  <si>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</si>
  <si>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</si>
  <si>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</si>
  <si>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</si>
  <si>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</si>
  <si>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</si>
  <si>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</si>
  <si>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</si>
  <si>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</si>
  <si>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</si>
  <si>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</si>
  <si>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</si>
  <si>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</si>
  <si>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</si>
  <si>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</si>
  <si>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</si>
  <si>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</si>
  <si>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</si>
  <si>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</si>
  <si>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</si>
  <si>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</si>
  <si>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</si>
  <si>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</si>
  <si>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</si>
  <si>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</si>
  <si>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</si>
  <si>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</si>
  <si>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</si>
  <si>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</si>
  <si>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</si>
  <si>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</si>
  <si>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</si>
  <si>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</si>
  <si>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</si>
  <si>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</si>
  <si>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</si>
  <si>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</si>
  <si>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</si>
  <si>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</si>
  <si>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</si>
  <si>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</si>
  <si>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</si>
  <si>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</si>
  <si>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</si>
  <si>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</si>
  <si>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</si>
  <si>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</si>
  <si>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</si>
  <si>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</si>
  <si>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</si>
  <si>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</si>
  <si>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</si>
  <si>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</si>
  <si>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</si>
  <si>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</si>
  <si>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</si>
  <si>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</si>
  <si>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</si>
  <si>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</si>
  <si>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</si>
  <si>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</si>
  <si>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</si>
  <si>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</si>
  <si>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</si>
  <si>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</si>
  <si>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</si>
  <si>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</si>
  <si>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</si>
  <si>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</si>
  <si>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</si>
  <si>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</si>
  <si>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</si>
  <si>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</si>
  <si>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</si>
  <si>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</si>
  <si>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</si>
  <si>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</si>
  <si>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</si>
  <si>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</si>
  <si>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</si>
  <si>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</si>
  <si>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</si>
  <si>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</si>
  <si>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</si>
  <si>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</si>
  <si>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</si>
  <si>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</si>
  <si>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</si>
  <si>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</si>
  <si>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</si>
  <si>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</si>
  <si>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</si>
  <si>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</si>
  <si>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</si>
  <si>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</si>
  <si>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</si>
  <si>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</si>
  <si>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</si>
  <si>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</si>
  <si>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</si>
  <si>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</si>
  <si>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</si>
  <si>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</si>
  <si>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</si>
  <si>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</si>
  <si>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</si>
  <si>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</si>
  <si>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</si>
  <si>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</si>
  <si>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</si>
  <si>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</si>
  <si>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</si>
  <si>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</si>
  <si>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</si>
  <si>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</si>
  <si>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</si>
  <si>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</si>
  <si>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</si>
  <si>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</si>
  <si>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</si>
  <si>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</si>
  <si>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</si>
  <si>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</si>
  <si>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</si>
  <si>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</si>
  <si>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</si>
  <si>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</si>
  <si>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</si>
  <si>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</si>
  <si>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</si>
  <si>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</si>
  <si>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</si>
  <si>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</si>
  <si>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</si>
  <si>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</si>
  <si>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</si>
  <si>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</si>
  <si>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</si>
  <si>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</si>
  <si>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</si>
  <si>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</si>
  <si>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</si>
  <si>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</si>
  <si>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</si>
  <si>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</si>
  <si>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</si>
  <si>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</si>
  <si>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</si>
  <si>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</si>
  <si>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</si>
  <si>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</si>
  <si>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</si>
  <si>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</si>
  <si>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</si>
  <si>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</si>
  <si>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</si>
  <si>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</si>
  <si>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</si>
  <si>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</si>
  <si>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</si>
  <si>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</si>
  <si>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</si>
  <si>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</si>
  <si>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</si>
  <si>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</si>
  <si>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</si>
  <si>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</si>
  <si>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</si>
  <si>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</si>
  <si>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</si>
  <si>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</si>
  <si>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</si>
  <si>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</si>
  <si>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</si>
  <si>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</si>
  <si>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</si>
  <si>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</si>
  <si>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</si>
  <si>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</si>
  <si>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</si>
  <si>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</si>
  <si>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</si>
  <si>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</si>
  <si>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</si>
  <si>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</si>
  <si>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</si>
  <si>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</si>
  <si>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</si>
  <si>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</si>
  <si>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</si>
  <si>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</si>
  <si>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</si>
  <si>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</si>
  <si>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</si>
  <si>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</si>
  <si>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</si>
  <si>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</si>
  <si>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</si>
  <si>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</si>
  <si>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</si>
  <si>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</si>
  <si>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</si>
  <si>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</si>
  <si>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</si>
  <si>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</si>
  <si>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</si>
  <si>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</si>
  <si>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</si>
  <si>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</si>
  <si>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</si>
  <si>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</si>
  <si>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</si>
  <si>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</si>
  <si>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</si>
  <si>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</si>
  <si>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</si>
  <si>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</si>
  <si>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</si>
  <si>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</si>
  <si>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</si>
  <si>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</si>
  <si>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</si>
  <si>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</si>
  <si>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</si>
  <si>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</si>
  <si>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</si>
  <si>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</si>
  <si>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</si>
  <si>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</si>
  <si>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</si>
  <si>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</si>
  <si>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</si>
  <si>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</si>
  <si>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</si>
  <si>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</si>
  <si>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</si>
  <si>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</si>
  <si>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</si>
  <si>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</si>
  <si>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</si>
  <si>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</si>
  <si>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</si>
  <si>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</si>
  <si>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</si>
  <si>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</si>
  <si>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</si>
  <si>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</si>
  <si>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</si>
  <si>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</si>
  <si>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</si>
  <si>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</si>
  <si>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</si>
  <si>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</si>
  <si>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</si>
  <si>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</si>
  <si>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</si>
  <si>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</si>
  <si>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</si>
  <si>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</si>
  <si>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</si>
  <si>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</si>
  <si>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</si>
  <si>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</si>
  <si>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</si>
  <si>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</si>
  <si>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</si>
  <si>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</si>
  <si>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</si>
  <si>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</si>
  <si>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</si>
  <si>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</si>
  <si>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</si>
  <si>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</si>
  <si>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</si>
  <si>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</si>
  <si>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</si>
  <si>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</si>
  <si>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</si>
  <si>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</si>
  <si>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</si>
  <si>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</si>
  <si>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</si>
  <si>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</si>
  <si>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</si>
  <si>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</si>
  <si>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</si>
  <si>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</si>
  <si>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</si>
  <si>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</si>
  <si>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</si>
  <si>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</si>
  <si>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</si>
  <si>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</si>
  <si>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</si>
  <si>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</si>
  <si>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</si>
  <si>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</si>
  <si>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</si>
  <si>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</si>
  <si>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</si>
  <si>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</si>
  <si>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</si>
  <si>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</si>
  <si>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</si>
  <si>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</si>
  <si>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</si>
  <si>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</si>
  <si>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</si>
  <si>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</si>
  <si>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</si>
  <si>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</si>
  <si>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</si>
  <si>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</si>
  <si>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</si>
  <si>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</si>
  <si>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</si>
  <si>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</si>
  <si>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</si>
  <si>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</si>
  <si>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</si>
  <si>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</si>
  <si>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</si>
  <si>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</si>
  <si>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</si>
  <si>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</si>
  <si>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</si>
  <si>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</si>
  <si>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</si>
  <si>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</si>
  <si>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</si>
  <si>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</si>
  <si>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</si>
  <si>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</si>
  <si>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</si>
  <si>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</si>
  <si>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</si>
  <si>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</si>
  <si>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</si>
  <si>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</si>
  <si>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</si>
  <si>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</si>
  <si>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</si>
  <si>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</si>
  <si>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</si>
  <si>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</si>
  <si>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</si>
  <si>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</si>
  <si>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</si>
  <si>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</si>
  <si>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</si>
  <si>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</si>
  <si>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</si>
  <si>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</si>
  <si>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</si>
  <si>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</si>
  <si>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</si>
  <si>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</si>
  <si>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</si>
  <si>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</si>
  <si>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</si>
  <si>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</si>
  <si>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</si>
  <si>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</si>
  <si>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</si>
  <si>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</si>
  <si>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</si>
  <si>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</si>
  <si>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</si>
  <si>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</si>
  <si>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</si>
  <si>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</si>
  <si>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</si>
  <si>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</si>
  <si>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</si>
  <si>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</si>
  <si>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</si>
  <si>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</si>
  <si>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</si>
  <si>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</si>
  <si>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</si>
  <si>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</si>
  <si>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</si>
  <si>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</si>
  <si>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</si>
  <si>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</si>
  <si>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</si>
  <si>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</si>
  <si>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</si>
  <si>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</si>
  <si>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</si>
  <si>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</si>
  <si>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</si>
  <si>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</si>
  <si>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</si>
  <si>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</si>
  <si>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</si>
  <si>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</si>
  <si>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</si>
  <si>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</si>
  <si>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</si>
  <si>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</si>
  <si>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</si>
  <si>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</si>
  <si>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</si>
  <si>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</si>
  <si>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</si>
  <si>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</si>
  <si>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</si>
  <si>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</si>
  <si>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</si>
  <si>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</si>
  <si>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</si>
  <si>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</si>
  <si>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</si>
  <si>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</si>
  <si>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</si>
  <si>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</si>
  <si>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</si>
  <si>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</si>
  <si>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</si>
  <si>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</si>
  <si>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</si>
  <si>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</si>
  <si>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</si>
  <si>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</si>
  <si>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</si>
  <si>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</si>
  <si>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</si>
  <si>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</si>
  <si>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</si>
  <si>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</si>
  <si>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</si>
  <si>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</si>
  <si>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</si>
  <si>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</si>
  <si>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</si>
  <si>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</si>
  <si>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</si>
  <si>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</si>
  <si>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</si>
  <si>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</si>
  <si>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</si>
  <si>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</si>
  <si>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</si>
  <si>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</si>
  <si>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</si>
  <si>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</si>
  <si>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</si>
  <si>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</si>
  <si>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</si>
  <si>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</si>
  <si>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</si>
  <si>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</si>
  <si>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</si>
  <si>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</si>
  <si>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</si>
  <si>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</si>
  <si>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</si>
  <si>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</si>
  <si>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</si>
  <si>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</si>
  <si>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</si>
  <si>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</si>
  <si>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</si>
  <si>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</si>
  <si>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</si>
  <si>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</si>
  <si>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</si>
  <si>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</si>
  <si>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</si>
  <si>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</si>
  <si>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</si>
  <si>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</si>
  <si>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</si>
  <si>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</si>
  <si>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</si>
  <si>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</si>
  <si>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</si>
  <si>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</si>
  <si>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</si>
  <si>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</si>
  <si>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</si>
  <si>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</si>
  <si>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</si>
  <si>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</si>
  <si>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</si>
  <si>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</si>
  <si>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</si>
  <si>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</si>
  <si>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</si>
  <si>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</si>
  <si>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</si>
  <si>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</si>
  <si>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</si>
  <si>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</si>
  <si>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</si>
  <si>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</si>
  <si>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</si>
  <si>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</si>
  <si>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</si>
  <si>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</si>
  <si>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</si>
  <si>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</si>
  <si>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</si>
  <si>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</si>
  <si>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</si>
  <si>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</si>
  <si>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</si>
  <si>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</si>
  <si>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</si>
  <si>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</si>
  <si>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</si>
  <si>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</si>
  <si>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</si>
  <si>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</si>
  <si>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</si>
  <si>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</si>
  <si>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</si>
  <si>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</si>
  <si>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</si>
  <si>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</si>
  <si>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</si>
  <si>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</si>
  <si>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</si>
  <si>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</si>
  <si>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</si>
  <si>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</si>
  <si>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</si>
  <si>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</si>
  <si>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</si>
  <si>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</si>
  <si>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</si>
  <si>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</si>
  <si>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</si>
  <si>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</si>
  <si>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</si>
  <si>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</si>
  <si>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</si>
  <si>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</si>
  <si>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</si>
  <si>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</si>
  <si>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</si>
  <si>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</si>
  <si>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</si>
  <si>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</si>
  <si>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</si>
  <si>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</si>
  <si>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</si>
  <si>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</si>
  <si>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</si>
  <si>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</si>
  <si>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</si>
  <si>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</si>
  <si>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</si>
  <si>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</si>
  <si>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</si>
  <si>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</si>
  <si>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</si>
  <si>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</si>
  <si>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</si>
  <si>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</si>
  <si>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</si>
  <si>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</si>
  <si>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</si>
  <si>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</si>
  <si>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</si>
  <si>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</si>
  <si>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</si>
  <si>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</si>
  <si>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</si>
  <si>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</si>
  <si>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</si>
  <si>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</si>
  <si>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</si>
  <si>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</si>
  <si>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</si>
  <si>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</si>
  <si>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</si>
  <si>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</si>
  <si>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</si>
  <si>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</si>
  <si>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</si>
  <si>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</si>
  <si>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</si>
  <si>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</si>
  <si>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</si>
  <si>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</si>
  <si>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</si>
  <si>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</si>
  <si>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</si>
  <si>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</si>
  <si>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</si>
  <si>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</si>
  <si>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</si>
  <si>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</si>
  <si>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</si>
  <si>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</si>
  <si>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</si>
  <si>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</si>
  <si>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</si>
  <si>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</si>
  <si>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</si>
  <si>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</si>
  <si>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</si>
  <si>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</si>
  <si>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</si>
  <si>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</si>
  <si>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</si>
  <si>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</si>
  <si>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</si>
  <si>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</si>
  <si>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</si>
  <si>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</si>
  <si>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</si>
  <si>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</si>
  <si>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</si>
  <si>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</si>
  <si>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</si>
  <si>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</si>
  <si>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</si>
  <si>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</si>
  <si>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</si>
  <si>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</si>
  <si>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</si>
  <si>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</si>
  <si>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</si>
  <si>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</si>
  <si>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</si>
  <si>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</si>
  <si>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</si>
  <si>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</si>
  <si>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</si>
  <si>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</si>
  <si>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</si>
  <si>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</si>
  <si>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</si>
  <si>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</si>
  <si>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</si>
  <si>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</si>
  <si>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</si>
  <si>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</si>
  <si>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</si>
  <si>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</si>
  <si>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</si>
  <si>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</si>
  <si>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</si>
  <si>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</si>
  <si>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</si>
  <si>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</si>
  <si>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</si>
  <si>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</si>
  <si>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</si>
  <si>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</si>
  <si>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</si>
  <si>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</si>
  <si>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</si>
  <si>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</si>
  <si>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</si>
  <si>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</si>
  <si>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</si>
  <si>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</si>
  <si>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</si>
  <si>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</si>
  <si>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</si>
  <si>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</si>
  <si>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</si>
  <si>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</si>
  <si>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</si>
  <si>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</si>
  <si>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</si>
  <si>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</si>
  <si>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</si>
  <si>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</si>
  <si>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</si>
  <si>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</si>
  <si>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</si>
  <si>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</si>
  <si>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</si>
  <si>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</si>
  <si>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</si>
  <si>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</si>
  <si>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</si>
  <si>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</si>
  <si>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</si>
  <si>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</si>
  <si>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</si>
  <si>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</si>
  <si>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</si>
  <si>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</si>
  <si>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</si>
  <si>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</si>
  <si>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</si>
  <si>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</si>
  <si>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</si>
  <si>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</si>
  <si>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</si>
  <si>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</si>
  <si>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</si>
  <si>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</si>
  <si>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</si>
  <si>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</si>
  <si>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</si>
  <si>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</si>
  <si>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</si>
  <si>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</si>
  <si>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</si>
  <si>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</si>
  <si>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</si>
  <si>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</si>
  <si>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</si>
  <si>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</si>
  <si>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</si>
  <si>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</si>
  <si>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</si>
  <si>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</si>
  <si>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</si>
  <si>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</si>
  <si>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</si>
  <si>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</si>
  <si>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</si>
  <si>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</si>
  <si>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</si>
  <si>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</si>
  <si>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</si>
  <si>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</si>
  <si>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</si>
  <si>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</si>
  <si>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</si>
  <si>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</si>
  <si>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</si>
  <si>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</si>
  <si>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</si>
  <si>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</si>
  <si>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</si>
  <si>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</si>
  <si>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</si>
  <si>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</si>
  <si>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</si>
  <si>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</si>
  <si>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</si>
  <si>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</si>
  <si>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</si>
  <si>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</si>
  <si>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</si>
  <si>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</si>
  <si>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</si>
  <si>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</si>
  <si>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</si>
  <si>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</si>
  <si>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</si>
  <si>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</si>
  <si>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</si>
  <si>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</si>
  <si>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</si>
  <si>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</si>
  <si>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</si>
  <si>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</si>
  <si>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</si>
  <si>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</si>
  <si>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</si>
  <si>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</si>
  <si>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</si>
  <si>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</si>
  <si>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</si>
  <si>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</si>
  <si>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</si>
  <si>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</si>
  <si>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</si>
  <si>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</si>
  <si>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</si>
  <si>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</si>
  <si>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</si>
  <si>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</si>
  <si>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</si>
  <si>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</si>
  <si>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</si>
  <si>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</si>
  <si>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</si>
  <si>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</si>
  <si>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</si>
  <si>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</si>
  <si>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</si>
  <si>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</si>
  <si>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</si>
  <si>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</si>
  <si>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</si>
  <si>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</si>
  <si>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</si>
  <si>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</si>
  <si>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</si>
  <si>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</si>
  <si>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</si>
  <si>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</si>
  <si>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</si>
  <si>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</si>
  <si>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</si>
  <si>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</si>
  <si>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</si>
  <si>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</si>
  <si>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</si>
  <si>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</si>
  <si>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</si>
  <si>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</si>
  <si>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</si>
  <si>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</si>
  <si>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</si>
  <si>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</si>
  <si>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</si>
  <si>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</si>
  <si>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</si>
  <si>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</si>
  <si>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</si>
  <si>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</si>
  <si>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</si>
  <si>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</si>
  <si>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</si>
  <si>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</si>
  <si>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</si>
  <si>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</si>
  <si>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</si>
  <si>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</si>
  <si>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</si>
  <si>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</si>
  <si>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</si>
  <si>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</si>
  <si>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</si>
  <si>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</si>
  <si>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</si>
  <si>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</si>
  <si>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</si>
  <si>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</si>
  <si>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</si>
  <si>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</si>
  <si>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</si>
  <si>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</si>
  <si>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</si>
  <si>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</si>
  <si>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</si>
  <si>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</si>
  <si>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</si>
  <si>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</si>
  <si>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</si>
  <si>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</si>
  <si>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</si>
  <si>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</si>
  <si>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</si>
  <si>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</si>
  <si>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</si>
  <si>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</si>
  <si>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</si>
  <si>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</si>
  <si>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</si>
  <si>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</si>
  <si>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</si>
  <si>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</si>
  <si>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</si>
  <si>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</si>
  <si>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</si>
  <si>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</si>
  <si>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</si>
  <si>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</si>
  <si>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</si>
  <si>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</si>
  <si>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</si>
  <si>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</si>
  <si>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</si>
  <si>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</si>
  <si>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</si>
  <si>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</si>
  <si>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</si>
  <si>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</si>
  <si>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</si>
  <si>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</si>
  <si>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</si>
  <si>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</si>
  <si>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</si>
  <si>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</si>
  <si>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</si>
  <si>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</si>
  <si>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</si>
  <si>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</si>
  <si>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</si>
  <si>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</si>
  <si>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</si>
  <si>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</si>
  <si>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</si>
  <si>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</si>
  <si>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</si>
  <si>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</si>
  <si>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</si>
  <si>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</si>
  <si>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</si>
  <si>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</si>
  <si>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</si>
  <si>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</si>
  <si>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</si>
  <si>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</si>
  <si>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</si>
  <si>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</si>
  <si>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</si>
  <si>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</si>
  <si>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</si>
  <si>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</si>
  <si>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</si>
  <si>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</si>
  <si>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</si>
  <si>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</si>
  <si>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</si>
  <si>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</si>
  <si>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</si>
  <si>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</si>
  <si>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</si>
  <si>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</si>
  <si>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</si>
  <si>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</si>
  <si>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</si>
  <si>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</si>
  <si>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</si>
  <si>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</si>
  <si>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</si>
  <si>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</si>
  <si>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</si>
  <si>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</si>
  <si>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</si>
  <si>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</si>
  <si>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</si>
  <si>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</si>
  <si>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</si>
  <si>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</si>
  <si>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</si>
  <si>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</si>
  <si>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</si>
  <si>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</si>
  <si>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</si>
  <si>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</si>
  <si>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</si>
  <si>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</si>
  <si>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</si>
  <si>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</si>
  <si>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</si>
  <si>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</si>
  <si>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</si>
  <si>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</si>
  <si>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</si>
  <si>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</si>
  <si>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</si>
  <si>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</si>
  <si>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</si>
  <si>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</si>
  <si>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</si>
  <si>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</si>
  <si>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</si>
  <si>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</si>
  <si>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</si>
  <si>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</si>
  <si>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</si>
  <si>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</si>
  <si>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</si>
  <si>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</si>
  <si>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</si>
  <si>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</si>
  <si>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</si>
  <si>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</si>
  <si>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</si>
  <si>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</si>
  <si>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</si>
  <si>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</si>
  <si>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</si>
  <si>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</si>
  <si>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</si>
  <si>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</si>
  <si>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</si>
  <si>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</si>
  <si>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</si>
  <si>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</si>
  <si>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</si>
  <si>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</si>
  <si>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</si>
  <si>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</si>
  <si>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</si>
  <si>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</si>
  <si>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</si>
  <si>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</si>
  <si>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</si>
  <si>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</si>
  <si>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</si>
  <si>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</si>
  <si>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</si>
  <si>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</si>
  <si>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</si>
  <si>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</si>
  <si>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</si>
  <si>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</si>
  <si>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</si>
  <si>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</si>
  <si>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</si>
  <si>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</si>
  <si>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</si>
  <si>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</si>
  <si>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</si>
  <si>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</si>
  <si>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</si>
  <si>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</si>
  <si>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</si>
  <si>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</si>
  <si>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</si>
  <si>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</si>
  <si>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</si>
  <si>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</si>
  <si>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</si>
  <si>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</si>
  <si>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</si>
  <si>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</si>
  <si>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</si>
  <si>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</si>
  <si>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</si>
  <si>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</si>
  <si>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</si>
  <si>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</si>
  <si>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</si>
  <si>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</si>
  <si>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</si>
  <si>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</si>
  <si>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</si>
  <si>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</si>
  <si>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</si>
  <si>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</si>
  <si>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</si>
  <si>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</si>
  <si>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</si>
  <si>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</si>
  <si>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</si>
  <si>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</si>
  <si>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</si>
  <si>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</si>
  <si>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</si>
  <si>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</si>
  <si>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</si>
  <si>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</si>
  <si>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</si>
  <si>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</si>
  <si>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</si>
  <si>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</si>
  <si>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</si>
  <si>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</si>
  <si>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</si>
  <si>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</si>
  <si>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</si>
  <si>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</si>
  <si>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</si>
  <si>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</si>
  <si>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</si>
  <si>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</si>
  <si>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</si>
  <si>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</si>
  <si>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</si>
  <si>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</si>
  <si>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</si>
  <si>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</si>
  <si>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</si>
  <si>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</si>
  <si>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</si>
  <si>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</si>
  <si>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</si>
  <si>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</si>
  <si>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</si>
  <si>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</si>
  <si>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</si>
  <si>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</si>
  <si>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</si>
  <si>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</si>
  <si>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</si>
  <si>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</si>
  <si>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</si>
  <si>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</si>
  <si>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</si>
  <si>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</si>
  <si>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</si>
  <si>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</si>
  <si>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</si>
  <si>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</si>
  <si>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</si>
  <si>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</si>
  <si>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</si>
  <si>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</si>
  <si>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</si>
  <si>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</si>
  <si>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</si>
  <si>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</si>
  <si>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</si>
  <si>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</si>
  <si>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</si>
  <si>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</si>
  <si>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</si>
  <si>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</si>
  <si>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</si>
  <si>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</si>
  <si>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</si>
  <si>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</si>
  <si>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</si>
  <si>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</si>
  <si>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</si>
  <si>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</si>
  <si>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</si>
  <si>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</si>
  <si>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</si>
  <si>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</si>
  <si>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</si>
  <si>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</si>
  <si>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</si>
  <si>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</si>
  <si>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</si>
  <si>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</si>
  <si>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</si>
  <si>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</si>
  <si>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</si>
  <si>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</si>
  <si>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</si>
  <si>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</si>
  <si>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</si>
  <si>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</si>
  <si>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</si>
  <si>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</si>
  <si>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</si>
  <si>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</si>
  <si>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</si>
  <si>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</si>
  <si>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</si>
  <si>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</si>
  <si>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</si>
  <si>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</si>
  <si>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</si>
  <si>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</si>
  <si>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</si>
  <si>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</si>
  <si>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</si>
  <si>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</si>
  <si>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</si>
  <si>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</si>
  <si>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</si>
  <si>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</si>
  <si>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</si>
  <si>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</si>
  <si>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</si>
  <si>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</si>
  <si>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</si>
  <si>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</si>
  <si>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</si>
  <si>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</si>
  <si>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</si>
  <si>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</si>
  <si>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</si>
  <si>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</si>
  <si>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</si>
  <si>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</si>
  <si>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</si>
  <si>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</si>
  <si>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</si>
  <si>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</si>
  <si>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</si>
  <si>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</si>
  <si>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</si>
  <si>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</si>
  <si>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</si>
  <si>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</si>
  <si>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</si>
  <si>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</si>
  <si>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</si>
  <si>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</si>
  <si>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</si>
  <si>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</si>
  <si>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</si>
  <si>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</si>
  <si>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</si>
  <si>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</si>
  <si>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</si>
  <si>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</si>
  <si>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</si>
  <si>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</si>
  <si>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</si>
  <si>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</si>
  <si>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</si>
  <si>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</si>
  <si>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</si>
  <si>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</si>
  <si>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</si>
  <si>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</si>
  <si>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</si>
  <si>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</si>
  <si>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</si>
  <si>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</si>
  <si>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</si>
  <si>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</si>
  <si>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</si>
  <si>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</si>
  <si>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</si>
  <si>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</si>
  <si>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</si>
  <si>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</si>
  <si>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</si>
  <si>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</si>
  <si>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</si>
  <si>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</si>
  <si>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</si>
  <si>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</si>
  <si>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</si>
  <si>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</si>
  <si>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</si>
  <si>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</si>
  <si>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</si>
  <si>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</si>
  <si>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</si>
  <si>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</si>
  <si>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</si>
  <si>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</si>
  <si>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</si>
  <si>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</si>
  <si>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</si>
  <si>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</si>
  <si>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</si>
  <si>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</si>
  <si>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</si>
  <si>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</si>
  <si>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</si>
  <si>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</si>
  <si>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</si>
  <si>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</si>
  <si>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</si>
  <si>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</si>
  <si>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</si>
  <si>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</si>
  <si>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</si>
  <si>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</si>
  <si>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</si>
  <si>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</si>
  <si>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</si>
  <si>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</si>
  <si>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</si>
  <si>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</si>
  <si>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</si>
  <si>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</si>
  <si>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</si>
  <si>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</si>
  <si>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</si>
  <si>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</si>
  <si>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</si>
  <si>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</si>
  <si>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</si>
  <si>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</si>
  <si>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</si>
  <si>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</si>
  <si>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</si>
  <si>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</si>
  <si>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</si>
  <si>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</si>
  <si>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</si>
  <si>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</si>
  <si>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</si>
  <si>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</si>
  <si>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</si>
  <si>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</si>
  <si>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</si>
  <si>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</si>
  <si>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</si>
  <si>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</si>
  <si>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</si>
  <si>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</si>
  <si>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</si>
  <si>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</si>
  <si>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</si>
  <si>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</si>
  <si>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</si>
  <si>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</si>
  <si>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</si>
  <si>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</si>
  <si>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</si>
  <si>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</si>
  <si>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</si>
  <si>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</si>
  <si>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</si>
  <si>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</si>
  <si>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</si>
  <si>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</si>
  <si>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</si>
  <si>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</si>
  <si>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</si>
  <si>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</si>
  <si>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</si>
  <si>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</si>
  <si>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</si>
  <si>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</si>
  <si>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</si>
  <si>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</si>
  <si>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</si>
  <si>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</si>
  <si>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</si>
  <si>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</si>
  <si>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</si>
  <si>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</si>
  <si>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</si>
  <si>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</si>
  <si>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</si>
  <si>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</si>
  <si>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</si>
  <si>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</si>
  <si>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</si>
  <si>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</si>
  <si>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</si>
  <si>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</si>
  <si>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</si>
  <si>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</si>
  <si>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</si>
  <si>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</si>
  <si>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</si>
  <si>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</si>
  <si>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</si>
  <si>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</si>
  <si>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</si>
  <si>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</si>
  <si>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</si>
  <si>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</si>
  <si>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</si>
  <si>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</si>
  <si>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</si>
  <si>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</si>
  <si>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</si>
  <si>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</si>
  <si>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</si>
  <si>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</si>
  <si>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</si>
  <si>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</si>
  <si>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</si>
  <si>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</si>
  <si>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</si>
  <si>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</si>
  <si>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</si>
  <si>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</si>
  <si>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</si>
  <si>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</si>
  <si>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</si>
  <si>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</si>
  <si>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</si>
  <si>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</si>
  <si>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</si>
  <si>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</si>
  <si>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</si>
  <si>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</si>
  <si>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</si>
  <si>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</si>
  <si>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</si>
  <si>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</si>
  <si>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</si>
  <si>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</si>
  <si>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</si>
  <si>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</si>
  <si>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</si>
  <si>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</si>
  <si>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</si>
  <si>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</si>
  <si>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</si>
  <si>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</si>
  <si>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</si>
  <si>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</si>
  <si>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</si>
  <si>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</si>
  <si>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</si>
  <si>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</si>
  <si>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</si>
  <si>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</si>
  <si>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</si>
  <si>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</si>
  <si>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</si>
  <si>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</si>
  <si>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</si>
  <si>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</si>
  <si>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</si>
  <si>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</si>
  <si>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</si>
  <si>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</si>
  <si>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</si>
  <si>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</si>
  <si>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</si>
  <si>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</si>
  <si>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</si>
  <si>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</si>
  <si>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</si>
  <si>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</si>
  <si>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</si>
  <si>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</si>
  <si>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</si>
  <si>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</si>
  <si>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</si>
  <si>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</si>
  <si>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</si>
  <si>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</si>
  <si>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</si>
  <si>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</si>
  <si>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</si>
  <si>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</si>
  <si>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</si>
  <si>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</si>
  <si>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</si>
  <si>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</si>
  <si>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</si>
  <si>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</si>
  <si>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</si>
  <si>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</si>
  <si>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</si>
  <si>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</si>
  <si>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</si>
  <si>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</si>
  <si>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</si>
  <si>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</si>
  <si>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</si>
  <si>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</si>
  <si>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</si>
  <si>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</si>
  <si>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</si>
  <si>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</si>
  <si>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</si>
  <si>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</si>
  <si>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</si>
  <si>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</si>
  <si>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</si>
  <si>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</si>
  <si>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</si>
  <si>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</si>
  <si>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</si>
  <si>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</si>
  <si>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</si>
  <si>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</si>
  <si>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</si>
  <si>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</si>
  <si>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</si>
  <si>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</si>
  <si>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</si>
  <si>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</si>
  <si>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</si>
  <si>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</si>
  <si>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</si>
  <si>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</si>
  <si>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</si>
  <si>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</si>
  <si>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</si>
  <si>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</si>
  <si>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</si>
  <si>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</si>
  <si>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</si>
  <si>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</si>
  <si>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</si>
  <si>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</si>
  <si>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</si>
  <si>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</si>
  <si>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</si>
  <si>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</si>
  <si>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</si>
  <si>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</si>
  <si>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</si>
  <si>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</si>
  <si>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</si>
  <si>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</si>
  <si>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</si>
  <si>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</si>
  <si>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</si>
  <si>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</si>
  <si>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</si>
  <si>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</si>
  <si>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</si>
  <si>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</si>
  <si>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</si>
  <si>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</si>
  <si>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</si>
  <si>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</si>
  <si>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</si>
  <si>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</si>
  <si>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</si>
  <si>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</si>
  <si>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</si>
  <si>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</si>
  <si>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</si>
  <si>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</si>
  <si>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</si>
  <si>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</si>
  <si>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</si>
  <si>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</si>
  <si>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</si>
  <si>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</si>
  <si>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</si>
  <si>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</si>
  <si>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</si>
  <si>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</si>
  <si>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</si>
  <si>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</si>
  <si>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</si>
  <si>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</si>
  <si>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</si>
  <si>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</si>
  <si>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</si>
  <si>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</si>
  <si>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</si>
  <si>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</si>
  <si>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</si>
  <si>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</si>
  <si>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</si>
  <si>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</si>
  <si>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</si>
  <si>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</si>
  <si>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</si>
  <si>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</si>
  <si>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</si>
  <si>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</si>
  <si>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</si>
  <si>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</si>
  <si>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</si>
  <si>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</si>
  <si>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</si>
  <si>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</si>
  <si>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</si>
  <si>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</si>
  <si>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</si>
  <si>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</si>
  <si>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</si>
  <si>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</si>
  <si>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</si>
  <si>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</si>
  <si>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</si>
  <si>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</si>
  <si>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</si>
  <si>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</si>
  <si>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</si>
  <si>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</si>
  <si>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</si>
  <si>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</si>
  <si>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</si>
  <si>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</si>
  <si>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</si>
  <si>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</si>
  <si>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</si>
  <si>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</si>
  <si>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</si>
  <si>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</si>
  <si>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</si>
  <si>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</si>
  <si>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</si>
  <si>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</si>
  <si>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</si>
  <si>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</si>
  <si>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</si>
  <si>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</si>
  <si>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</si>
  <si>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</si>
  <si>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</si>
  <si>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</si>
  <si>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</si>
  <si>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</si>
  <si>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</si>
  <si>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</si>
  <si>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</si>
  <si>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</si>
  <si>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</si>
  <si>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</si>
  <si>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</si>
  <si>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</si>
  <si>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</si>
  <si>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</si>
  <si>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</si>
  <si>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</si>
  <si>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</si>
  <si>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</si>
  <si>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</si>
  <si>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</si>
  <si>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</si>
  <si>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</si>
  <si>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</si>
  <si>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</si>
  <si>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</si>
  <si>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</si>
  <si>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</si>
  <si>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</si>
  <si>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</si>
  <si>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</si>
  <si>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</si>
  <si>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</si>
  <si>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</si>
  <si>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</si>
  <si>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</si>
  <si>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</si>
  <si>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</si>
  <si>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</si>
  <si>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</si>
  <si>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</si>
  <si>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</si>
  <si>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</si>
  <si>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</si>
  <si>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</si>
  <si>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</si>
  <si>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</si>
  <si>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</si>
  <si>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</si>
  <si>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</si>
  <si>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</si>
  <si>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</si>
  <si>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</si>
  <si>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</si>
  <si>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</si>
  <si>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</si>
  <si>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</si>
  <si>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</si>
  <si>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</si>
  <si>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</si>
  <si>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</si>
  <si>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</si>
  <si>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</si>
  <si>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</si>
  <si>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</si>
  <si>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</si>
  <si>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</si>
  <si>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</si>
  <si>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</si>
  <si>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</si>
  <si>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</si>
  <si>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</si>
  <si>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</si>
  <si>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</si>
  <si>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</si>
  <si>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</si>
  <si>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</si>
  <si>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</si>
  <si>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</si>
  <si>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</si>
  <si>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</si>
  <si>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</si>
  <si>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</si>
  <si>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</si>
  <si>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</si>
  <si>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</si>
  <si>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</si>
  <si>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</si>
  <si>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</si>
  <si>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</si>
  <si>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</si>
  <si>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</si>
  <si>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</si>
  <si>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</si>
  <si>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</si>
  <si>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</si>
  <si>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</si>
  <si>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</si>
  <si>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</si>
  <si>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</si>
  <si>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</si>
  <si>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</si>
  <si>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</si>
  <si>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</si>
  <si>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</si>
  <si>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</si>
  <si>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</si>
  <si>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</si>
  <si>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</si>
  <si>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</si>
  <si>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</si>
  <si>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</si>
  <si>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</si>
  <si>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</si>
  <si>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</si>
  <si>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</si>
  <si>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</si>
  <si>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</si>
  <si>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</si>
  <si>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</si>
  <si>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</si>
  <si>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</si>
  <si>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</si>
  <si>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</si>
  <si>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</si>
  <si>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</si>
  <si>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</si>
  <si>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</si>
  <si>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</si>
  <si>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</si>
  <si>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</si>
  <si>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</si>
  <si>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</si>
  <si>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</si>
  <si>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</si>
  <si>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</si>
  <si>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</si>
  <si>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</si>
  <si>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</si>
  <si>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</si>
  <si>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</si>
  <si>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</si>
  <si>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</si>
  <si>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</si>
  <si>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</si>
  <si>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</si>
  <si>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</si>
  <si>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</si>
  <si>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</si>
  <si>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</si>
  <si>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</si>
  <si>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</si>
  <si>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</si>
  <si>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</si>
  <si>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</si>
  <si>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</si>
  <si>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</si>
  <si>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</si>
  <si>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</si>
  <si>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</si>
  <si>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</si>
  <si>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</si>
  <si>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</si>
  <si>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</si>
  <si>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</si>
  <si>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</si>
  <si>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</si>
  <si>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</si>
  <si>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</si>
  <si>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</si>
  <si>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</si>
  <si>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</si>
  <si>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</si>
  <si>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</si>
  <si>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</si>
  <si>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</si>
  <si>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</si>
  <si>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</si>
  <si>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</si>
  <si>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</si>
  <si>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</si>
  <si>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</si>
  <si>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</si>
  <si>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</si>
  <si>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</si>
  <si>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</si>
  <si>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</si>
  <si>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</si>
  <si>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</si>
  <si>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</si>
  <si>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</si>
  <si>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</si>
  <si>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</si>
  <si>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</si>
  <si>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</si>
  <si>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</si>
  <si>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</si>
  <si>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</si>
  <si>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</si>
  <si>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</si>
  <si>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</si>
  <si>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</si>
  <si>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</si>
  <si>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</si>
  <si>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</si>
  <si>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</si>
  <si>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</si>
  <si>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</si>
  <si>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</si>
  <si>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</si>
  <si>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</si>
  <si>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</si>
  <si>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</si>
  <si>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</si>
  <si>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</si>
  <si>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</si>
  <si>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</si>
  <si>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</si>
  <si>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</si>
  <si>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</si>
  <si>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</si>
  <si>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</si>
  <si>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</si>
  <si>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</si>
  <si>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</si>
  <si>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</si>
  <si>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</si>
  <si>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</si>
  <si>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</si>
  <si>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</si>
  <si>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</si>
  <si>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</si>
  <si>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</si>
  <si>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</si>
  <si>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</si>
  <si>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</si>
  <si>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</si>
  <si>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</si>
  <si>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</si>
  <si>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</si>
  <si>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</si>
  <si>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</si>
  <si>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</si>
  <si>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</si>
  <si>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</si>
  <si>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</si>
  <si>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</si>
  <si>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</si>
  <si>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</si>
  <si>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</si>
  <si>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</si>
  <si>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</si>
  <si>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</si>
  <si>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</si>
  <si>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</si>
  <si>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</si>
  <si>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</si>
  <si>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</si>
  <si>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</si>
  <si>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</si>
  <si>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</si>
  <si>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</si>
  <si>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</si>
  <si>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</si>
  <si>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</si>
  <si>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</si>
  <si>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</si>
  <si>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</si>
  <si>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</si>
  <si>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</si>
  <si>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</si>
  <si>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</si>
  <si>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</si>
  <si>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</si>
  <si>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</si>
  <si>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</si>
  <si>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</si>
  <si>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</si>
  <si>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</si>
  <si>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</si>
  <si>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</si>
  <si>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</si>
  <si>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</si>
  <si>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</si>
  <si>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</si>
  <si>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</si>
  <si>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</si>
  <si>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</si>
  <si>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</si>
  <si>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</si>
  <si>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</si>
  <si>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</si>
  <si>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</si>
  <si>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</si>
  <si>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</si>
  <si>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</si>
  <si>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</si>
  <si>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</si>
  <si>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</si>
  <si>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</si>
  <si>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</si>
  <si>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</si>
  <si>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</si>
  <si>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</si>
  <si>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</si>
  <si>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</si>
  <si>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</si>
  <si>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</si>
  <si>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</si>
  <si>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</si>
  <si>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</si>
  <si>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</si>
  <si>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</si>
  <si>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</si>
  <si>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</si>
  <si>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</si>
  <si>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</si>
  <si>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</si>
  <si>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</si>
  <si>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</si>
  <si>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</si>
  <si>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</si>
  <si>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</si>
  <si>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</si>
  <si>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</si>
  <si>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</si>
  <si>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</si>
  <si>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</si>
  <si>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</si>
  <si>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</si>
  <si>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</si>
  <si>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</si>
  <si>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</si>
  <si>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</si>
  <si>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</si>
  <si>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</si>
  <si>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</si>
  <si>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</si>
  <si>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</si>
  <si>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</si>
  <si>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</si>
  <si>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</si>
  <si>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</si>
  <si>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</si>
  <si>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</si>
  <si>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</si>
  <si>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</si>
  <si>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</si>
  <si>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</si>
  <si>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</si>
  <si>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</si>
  <si>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</si>
  <si>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</si>
  <si>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</si>
  <si>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</si>
  <si>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</si>
  <si>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</si>
  <si>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</si>
  <si>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</si>
  <si>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</si>
  <si>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</si>
  <si>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</si>
  <si>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</si>
  <si>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</si>
  <si>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</si>
  <si>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</si>
  <si>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</si>
  <si>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</si>
  <si>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</si>
  <si>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</si>
  <si>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</si>
  <si>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</si>
  <si>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</si>
  <si>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</si>
  <si>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</si>
  <si>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</si>
  <si>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</si>
  <si>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</si>
  <si>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</si>
  <si>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</si>
  <si>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</si>
  <si>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</si>
  <si>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</si>
  <si>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</si>
  <si>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</si>
  <si>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</si>
  <si>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</si>
  <si>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</si>
  <si>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</si>
  <si>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</si>
  <si>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</si>
  <si>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</si>
  <si>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</si>
  <si>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</si>
  <si>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</si>
  <si>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</si>
  <si>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</si>
  <si>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</si>
  <si>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</si>
  <si>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</si>
  <si>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</si>
  <si>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</si>
  <si>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</si>
  <si>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</si>
  <si>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</si>
  <si>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</si>
  <si>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</si>
  <si>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</si>
  <si>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</si>
  <si>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</si>
  <si>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</si>
  <si>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</si>
  <si>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</si>
  <si>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</si>
  <si>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</si>
  <si>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</si>
  <si>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</si>
  <si>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</si>
  <si>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</si>
  <si>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</si>
  <si>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</si>
  <si>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</si>
  <si>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</si>
  <si>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</si>
  <si>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</si>
  <si>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</si>
  <si>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</si>
  <si>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</si>
  <si>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</si>
  <si>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</si>
  <si>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</si>
  <si>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</si>
  <si>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</si>
  <si>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</si>
  <si>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</si>
  <si>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</si>
  <si>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</si>
  <si>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</si>
  <si>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</si>
  <si>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</si>
  <si>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</si>
  <si>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</si>
  <si>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</si>
  <si>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</si>
  <si>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</si>
  <si>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</si>
  <si>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</si>
  <si>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</si>
  <si>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</si>
  <si>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</si>
  <si>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</si>
  <si>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</si>
  <si>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</si>
  <si>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</si>
  <si>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</si>
  <si>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</si>
  <si>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</si>
  <si>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</si>
  <si>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</si>
  <si>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</si>
  <si>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</si>
  <si>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</si>
  <si>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</si>
  <si>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</si>
  <si>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</si>
  <si>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</si>
  <si>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</si>
  <si>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</si>
  <si>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</si>
  <si>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</si>
  <si>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</si>
  <si>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</si>
  <si>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</si>
  <si>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</si>
  <si>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</si>
  <si>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</si>
  <si>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</si>
  <si>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</si>
  <si>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</si>
  <si>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</si>
  <si>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</si>
  <si>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</si>
  <si>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</si>
  <si>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</si>
  <si>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</si>
  <si>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</si>
  <si>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</si>
  <si>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</si>
  <si>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</si>
  <si>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</si>
  <si>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</si>
  <si>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</si>
  <si>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</si>
  <si>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</si>
  <si>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</si>
  <si>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</si>
  <si>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</si>
  <si>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</si>
  <si>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</si>
  <si>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</si>
  <si>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</si>
  <si>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</si>
  <si>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</si>
  <si>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</si>
  <si>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</si>
  <si>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</si>
  <si>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</si>
  <si>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</si>
  <si>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</si>
  <si>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</si>
  <si>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</si>
  <si>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</si>
  <si>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</si>
  <si>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</si>
  <si>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</si>
  <si>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</si>
  <si>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</si>
  <si>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</si>
  <si>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</si>
  <si>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</si>
  <si>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</si>
  <si>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</si>
  <si>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</si>
  <si>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</si>
  <si>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</si>
  <si>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</si>
  <si>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</si>
  <si>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</si>
  <si>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</si>
  <si>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</si>
  <si>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</si>
  <si>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</si>
  <si>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</si>
  <si>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</si>
  <si>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</si>
  <si>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</si>
  <si>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</si>
  <si>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</si>
  <si>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</si>
  <si>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</si>
  <si>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</si>
  <si>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</si>
  <si>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</si>
  <si>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</si>
  <si>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</si>
  <si>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</si>
  <si>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</si>
  <si>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</si>
  <si>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</si>
  <si>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</si>
  <si>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</si>
  <si>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</si>
  <si>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</si>
  <si>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</si>
  <si>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</si>
  <si>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</si>
  <si>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</si>
  <si>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</si>
  <si>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</si>
  <si>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</si>
  <si>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</si>
  <si>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</si>
  <si>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</si>
  <si>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</si>
  <si>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</si>
  <si>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</si>
  <si>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</si>
  <si>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</si>
  <si>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</si>
  <si>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</si>
  <si>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</si>
  <si>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</si>
  <si>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</si>
  <si>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</si>
  <si>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</si>
  <si>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</si>
  <si>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</si>
  <si>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</si>
  <si>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</si>
  <si>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</si>
  <si>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</si>
  <si>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</si>
  <si>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</si>
  <si>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</si>
  <si>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</si>
  <si>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</si>
  <si>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</si>
  <si>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</si>
  <si>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</si>
  <si>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</si>
  <si>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</si>
  <si>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</si>
  <si>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</si>
  <si>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</si>
  <si>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</si>
  <si>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</si>
  <si>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</si>
  <si>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</si>
  <si>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</si>
  <si>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</si>
  <si>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</si>
  <si>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</si>
  <si>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</si>
  <si>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</si>
  <si>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</si>
  <si>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</si>
  <si>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</si>
  <si>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</si>
  <si>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</si>
  <si>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</si>
  <si>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</si>
  <si>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</si>
  <si>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</si>
  <si>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</si>
  <si>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</si>
  <si>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</si>
  <si>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</si>
  <si>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</si>
  <si>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</si>
  <si>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</si>
  <si>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</si>
  <si>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</si>
  <si>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</si>
  <si>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</si>
  <si>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</si>
  <si>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</si>
  <si>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</si>
  <si>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</si>
  <si>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</si>
  <si>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</si>
  <si>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</si>
  <si>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</si>
  <si>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</si>
  <si>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</si>
  <si>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</si>
  <si>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</si>
  <si>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</si>
  <si>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</si>
  <si>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</si>
  <si>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</si>
  <si>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</si>
  <si>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</si>
  <si>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</si>
  <si>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</si>
  <si>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</si>
  <si>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</si>
  <si>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</si>
  <si>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</si>
  <si>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</si>
  <si>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</si>
  <si>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</si>
  <si>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</si>
  <si>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</si>
  <si>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</si>
  <si>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</si>
  <si>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</si>
  <si>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</si>
  <si>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</si>
  <si>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</si>
  <si>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</si>
  <si>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</si>
  <si>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</si>
  <si>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</si>
  <si>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</si>
  <si>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</si>
  <si>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</si>
  <si>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</si>
  <si>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</si>
  <si>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</si>
  <si>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</si>
  <si>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</si>
  <si>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</si>
  <si>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</si>
  <si>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</si>
  <si>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</si>
  <si>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</si>
  <si>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</si>
  <si>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</si>
  <si>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</si>
  <si>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</si>
  <si>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</si>
  <si>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</si>
  <si>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</si>
  <si>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</si>
  <si>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</si>
  <si>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</si>
  <si>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</si>
  <si>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</si>
  <si>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</si>
  <si>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</si>
  <si>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</si>
  <si>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</si>
  <si>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</si>
  <si>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</si>
  <si>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</si>
  <si>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</si>
  <si>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</si>
  <si>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</si>
  <si>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</si>
  <si>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</si>
  <si>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</si>
  <si>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</si>
  <si>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</si>
  <si>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</si>
  <si>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</si>
  <si>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</si>
  <si>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</si>
  <si>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</si>
  <si>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</si>
  <si>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</si>
  <si>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</si>
  <si>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</si>
  <si>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</si>
  <si>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</si>
  <si>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</si>
  <si>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</si>
  <si>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</si>
  <si>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</si>
  <si>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</si>
  <si>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</si>
  <si>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</si>
  <si>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</si>
  <si>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</si>
  <si>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</si>
  <si>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</si>
  <si>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</si>
  <si>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</si>
  <si>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</si>
  <si>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</si>
  <si>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</si>
  <si>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</si>
  <si>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</si>
  <si>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</si>
  <si>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</si>
  <si>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</si>
  <si>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</si>
  <si>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</si>
  <si>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</si>
  <si>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</si>
  <si>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</si>
  <si>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</si>
  <si>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</si>
  <si>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</si>
  <si>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</si>
  <si>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</si>
  <si>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</si>
  <si>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</si>
  <si>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</si>
  <si>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</si>
  <si>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</si>
  <si>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</si>
  <si>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</si>
  <si>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</si>
  <si>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</si>
  <si>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</si>
  <si>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</si>
  <si>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</si>
  <si>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</si>
  <si>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</si>
  <si>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</si>
  <si>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</si>
  <si>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</si>
  <si>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</si>
  <si>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</si>
  <si>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</si>
  <si>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</si>
  <si>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</si>
  <si>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</si>
  <si>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</si>
  <si>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</si>
  <si>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</si>
  <si>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</si>
  <si>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</si>
  <si>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</si>
  <si>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</si>
  <si>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</si>
  <si>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</si>
  <si>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</si>
  <si>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</si>
  <si>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</si>
  <si>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</si>
  <si>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</si>
  <si>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</si>
  <si>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</si>
  <si>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</si>
  <si>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</si>
  <si>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</si>
  <si>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</si>
  <si>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</si>
  <si>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</si>
  <si>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</si>
  <si>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</si>
  <si>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</si>
  <si>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</si>
  <si>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</si>
  <si>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</si>
  <si>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</si>
  <si>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</si>
  <si>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</si>
  <si>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</si>
  <si>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</si>
  <si>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</si>
  <si>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</si>
  <si>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</si>
  <si>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</si>
  <si>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</si>
  <si>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</si>
  <si>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</si>
  <si>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</si>
  <si>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</si>
  <si>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</si>
  <si>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</si>
  <si>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</si>
  <si>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</si>
  <si>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</si>
  <si>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</si>
  <si>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</si>
  <si>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</si>
  <si>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</si>
  <si>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</si>
  <si>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</si>
  <si>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</si>
  <si>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</si>
  <si>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</si>
  <si>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</si>
  <si>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</si>
  <si>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</si>
  <si>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</si>
  <si>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</si>
  <si>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</si>
  <si>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</si>
  <si>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</si>
  <si>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</si>
  <si>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</si>
  <si>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</si>
  <si>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</si>
  <si>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</si>
  <si>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</si>
  <si>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</si>
  <si>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</si>
  <si>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</si>
  <si>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</si>
  <si>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</si>
  <si>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</si>
  <si>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</si>
  <si>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</si>
  <si>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</si>
  <si>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</si>
  <si>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</si>
  <si>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</si>
  <si>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</si>
  <si>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</si>
  <si>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</si>
  <si>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</si>
  <si>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</si>
  <si>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</si>
  <si>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</si>
  <si>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</si>
  <si>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</si>
  <si>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</si>
  <si>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</si>
  <si>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</si>
  <si>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</si>
  <si>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</si>
  <si>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</si>
  <si>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</si>
  <si>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</si>
  <si>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</si>
  <si>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</si>
  <si>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</si>
  <si>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</si>
  <si>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</si>
  <si>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</si>
  <si>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</si>
  <si>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</si>
  <si>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</si>
  <si>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</si>
  <si>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</si>
  <si>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</si>
  <si>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</si>
  <si>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</si>
  <si>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</si>
  <si>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</si>
  <si>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</si>
  <si>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</si>
  <si>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</si>
  <si>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</si>
  <si>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</si>
  <si>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</si>
  <si>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</si>
  <si>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</si>
  <si>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</si>
  <si>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</si>
  <si>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</si>
  <si>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</si>
  <si>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</si>
  <si>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</si>
  <si>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</si>
  <si>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</si>
  <si>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</si>
  <si>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</si>
  <si>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</si>
  <si>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</si>
  <si>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</si>
  <si>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</si>
  <si>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</si>
  <si>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</si>
  <si>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</si>
  <si>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</si>
  <si>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</si>
  <si>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</si>
  <si>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</si>
  <si>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</si>
  <si>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</si>
  <si>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</si>
  <si>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</si>
  <si>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</si>
  <si>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</si>
  <si>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</si>
  <si>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</si>
  <si>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</si>
  <si>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</si>
  <si>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</si>
  <si>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</si>
  <si>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</si>
  <si>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</si>
  <si>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</si>
  <si>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</si>
  <si>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</si>
  <si>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</si>
  <si>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</si>
  <si>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</si>
  <si>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</si>
  <si>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</si>
  <si>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</si>
  <si>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</si>
  <si>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</si>
  <si>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</si>
  <si>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</si>
  <si>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</si>
  <si>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</si>
  <si>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</si>
  <si>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</si>
  <si>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</si>
  <si>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</si>
  <si>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</si>
  <si>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</si>
  <si>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</si>
  <si>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</si>
  <si>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</si>
  <si>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</si>
  <si>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</si>
  <si>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</si>
  <si>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</si>
  <si>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</si>
  <si>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</si>
  <si>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</si>
  <si>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</si>
  <si>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</si>
  <si>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</si>
  <si>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</si>
  <si>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</si>
  <si>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</si>
  <si>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</si>
  <si>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</si>
  <si>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</si>
  <si>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</si>
  <si>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</si>
  <si>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</si>
  <si>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</si>
  <si>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</si>
  <si>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</si>
  <si>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</si>
  <si>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</si>
  <si>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</si>
  <si>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</si>
  <si>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</si>
  <si>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</si>
  <si>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</si>
  <si>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</si>
  <si>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</si>
  <si>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</si>
  <si>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</si>
  <si>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</si>
  <si>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</si>
  <si>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</si>
  <si>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</si>
  <si>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</si>
  <si>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</si>
  <si>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</si>
  <si>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</si>
  <si>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</si>
  <si>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</si>
  <si>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</si>
  <si>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</si>
  <si>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</si>
  <si>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</si>
  <si>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</si>
  <si>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</si>
  <si>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</si>
  <si>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</si>
  <si>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</si>
  <si>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</si>
  <si>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</si>
  <si>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</si>
  <si>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</si>
  <si>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</si>
  <si>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</si>
  <si>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</si>
  <si>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</si>
  <si>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</si>
  <si>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</si>
  <si>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</si>
  <si>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</si>
  <si>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</si>
  <si>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</si>
  <si>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</si>
  <si>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</si>
  <si>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</si>
  <si>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</si>
  <si>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</si>
  <si>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</si>
  <si>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</si>
  <si>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</si>
  <si>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</si>
  <si>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</si>
  <si>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</si>
  <si>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</si>
  <si>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</si>
  <si>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</si>
  <si>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</si>
  <si>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</si>
  <si>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</si>
  <si>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</si>
  <si>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</si>
  <si>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</si>
  <si>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</si>
  <si>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</si>
  <si>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</si>
  <si>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</si>
  <si>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</si>
  <si>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</si>
  <si>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</si>
  <si>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</si>
  <si>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</si>
  <si>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</si>
  <si>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</si>
  <si>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</si>
  <si>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</si>
  <si>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</si>
  <si>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</si>
  <si>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</si>
  <si>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</si>
  <si>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</si>
  <si>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</si>
  <si>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</si>
  <si>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</si>
  <si>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</si>
  <si>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</si>
  <si>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</si>
  <si>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</si>
  <si>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</si>
  <si>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</si>
  <si>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</si>
  <si>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</si>
  <si>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</si>
  <si>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</si>
  <si>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</si>
  <si>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</si>
  <si>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</si>
  <si>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</si>
  <si>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</si>
  <si>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</si>
  <si>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</si>
  <si>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</si>
  <si>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</si>
  <si>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</si>
  <si>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</si>
  <si>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</si>
  <si>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</si>
  <si>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</si>
  <si>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</si>
  <si>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</si>
  <si>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</si>
  <si>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</si>
  <si>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</si>
  <si>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</si>
  <si>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</si>
  <si>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</si>
  <si>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</si>
  <si>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</si>
  <si>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</si>
  <si>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</si>
  <si>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</si>
  <si>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</si>
  <si>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</si>
  <si>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</si>
  <si>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</si>
  <si>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</si>
  <si>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</si>
  <si>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</si>
  <si>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</si>
  <si>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</si>
  <si>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</si>
  <si>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</si>
  <si>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</si>
  <si>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</si>
  <si>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</si>
  <si>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</si>
  <si>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</si>
  <si>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</si>
  <si>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</si>
  <si>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</si>
  <si>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</si>
  <si>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</si>
  <si>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</si>
  <si>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</si>
  <si>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</si>
  <si>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</si>
  <si>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</si>
  <si>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</si>
  <si>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</si>
  <si>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</si>
  <si>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</si>
  <si>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</si>
  <si>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</si>
  <si>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</si>
  <si>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</si>
  <si>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</si>
  <si>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</si>
  <si>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</si>
  <si>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</si>
  <si>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</si>
  <si>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</si>
  <si>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</si>
  <si>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</si>
  <si>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</si>
  <si>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</si>
  <si>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</si>
  <si>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</si>
  <si>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</si>
  <si>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</si>
  <si>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</si>
  <si>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</si>
  <si>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</si>
  <si>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</si>
  <si>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</si>
  <si>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</si>
  <si>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</si>
  <si>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</si>
  <si>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</si>
  <si>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</si>
  <si>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</si>
  <si>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</si>
  <si>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</si>
  <si>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</si>
  <si>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</si>
  <si>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</si>
  <si>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</si>
  <si>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</si>
  <si>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</si>
  <si>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</si>
  <si>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</si>
  <si>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</si>
  <si>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</si>
  <si>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</si>
  <si>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</si>
  <si>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</si>
  <si>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</si>
  <si>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</si>
  <si>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</si>
  <si>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</si>
  <si>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</si>
  <si>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</si>
  <si>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</si>
  <si>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</si>
  <si>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</si>
  <si>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</si>
  <si>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</si>
  <si>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</si>
  <si>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</si>
  <si>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</si>
  <si>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</si>
  <si>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</si>
  <si>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</si>
  <si>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</si>
  <si>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</si>
  <si>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</si>
  <si>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</si>
  <si>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</si>
  <si>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</si>
  <si>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</si>
  <si>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</si>
  <si>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</si>
  <si>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</si>
  <si>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</si>
  <si>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</si>
  <si>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</si>
  <si>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</si>
  <si>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</si>
  <si>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</si>
  <si>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</si>
  <si>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</si>
  <si>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</si>
  <si>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</si>
  <si>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</si>
  <si>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</si>
  <si>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</si>
  <si>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</si>
  <si>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</si>
  <si>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</si>
  <si>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</si>
  <si>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</si>
  <si>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</si>
  <si>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</si>
  <si>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</si>
  <si>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</si>
  <si>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</si>
  <si>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</si>
  <si>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</si>
  <si>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</si>
  <si>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</si>
  <si>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</si>
  <si>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</si>
  <si>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</si>
  <si>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</si>
  <si>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</si>
  <si>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</si>
  <si>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</si>
  <si>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</si>
  <si>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</si>
  <si>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</si>
  <si>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</si>
  <si>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</si>
  <si>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</si>
  <si>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</si>
  <si>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</si>
  <si>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</si>
  <si>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</si>
  <si>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</si>
  <si>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</si>
  <si>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</si>
  <si>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</si>
  <si>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</si>
  <si>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</si>
  <si>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</si>
  <si>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</si>
  <si>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</si>
  <si>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</si>
  <si>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</si>
  <si>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</si>
  <si>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</si>
  <si>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</si>
  <si>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</si>
  <si>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</si>
  <si>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</si>
  <si>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</si>
  <si>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</si>
  <si>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</si>
  <si>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</si>
  <si>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</si>
  <si>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</si>
  <si>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</si>
  <si>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</si>
  <si>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</si>
  <si>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</si>
  <si>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</si>
  <si>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</si>
  <si>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</si>
  <si>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</si>
  <si>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</si>
  <si>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</si>
  <si>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</si>
  <si>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</si>
  <si>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</si>
  <si>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</si>
  <si>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</si>
  <si>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</si>
  <si>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</si>
  <si>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</si>
  <si>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</si>
  <si>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</si>
  <si>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</si>
  <si>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</si>
  <si>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</si>
  <si>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</si>
  <si>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</si>
  <si>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</si>
  <si>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</si>
  <si>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</si>
  <si>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</si>
  <si>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</si>
  <si>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</si>
  <si>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</si>
  <si>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</si>
  <si>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</si>
  <si>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</si>
  <si>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</si>
  <si>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</si>
  <si>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</si>
  <si>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</si>
  <si>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</si>
  <si>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</si>
  <si>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</si>
  <si>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</si>
  <si>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</si>
  <si>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</si>
  <si>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</si>
  <si>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</si>
  <si>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</si>
  <si>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</si>
  <si>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</si>
  <si>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</si>
  <si>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</si>
  <si>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</si>
  <si>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</si>
  <si>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</si>
  <si>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</si>
  <si>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</si>
  <si>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</si>
  <si>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</si>
  <si>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</si>
  <si>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</si>
  <si>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</si>
  <si>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</si>
  <si>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</si>
  <si>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</si>
  <si>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</si>
  <si>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</si>
  <si>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</si>
  <si>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</si>
  <si>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</si>
  <si>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</si>
  <si>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</si>
  <si>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</si>
  <si>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</si>
  <si>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</si>
  <si>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</si>
  <si>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</si>
  <si>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</si>
  <si>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</si>
  <si>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</si>
  <si>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</si>
  <si>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</si>
  <si>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</si>
  <si>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</si>
  <si>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</si>
  <si>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</si>
  <si>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</si>
  <si>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</si>
  <si>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</si>
  <si>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</si>
  <si>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</si>
  <si>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</si>
  <si>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</si>
  <si>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</si>
  <si>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</si>
  <si>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</si>
  <si>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</si>
  <si>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</si>
  <si>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</si>
  <si>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</si>
  <si>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</si>
  <si>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</si>
  <si>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</si>
  <si>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</si>
  <si>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</si>
  <si>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</si>
  <si>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</si>
  <si>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</si>
  <si>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</si>
  <si>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</si>
  <si>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</si>
  <si>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</si>
  <si>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</si>
  <si>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</si>
  <si>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</si>
  <si>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</si>
  <si>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</si>
  <si>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</si>
  <si>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</si>
  <si>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</si>
  <si>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</si>
  <si>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</si>
  <si>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</si>
  <si>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</si>
  <si>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</si>
  <si>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</si>
  <si>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</si>
  <si>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</si>
  <si>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</si>
  <si>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</si>
  <si>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</si>
  <si>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</si>
  <si>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</si>
  <si>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</si>
  <si>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</si>
  <si>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</si>
  <si>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</si>
  <si>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</si>
  <si>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</si>
  <si>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</si>
  <si>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</si>
  <si>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</si>
  <si>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</si>
  <si>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</si>
  <si>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</si>
  <si>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</si>
  <si>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</si>
  <si>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</si>
  <si>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</si>
  <si>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</si>
  <si>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</si>
  <si>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</si>
  <si>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</si>
  <si>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</si>
  <si>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</si>
  <si>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</si>
  <si>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</si>
  <si>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</si>
  <si>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</si>
  <si>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</si>
  <si>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</si>
  <si>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</si>
  <si>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</si>
  <si>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</si>
  <si>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</si>
  <si>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</si>
  <si>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</si>
  <si>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</si>
  <si>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</si>
  <si>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</si>
  <si>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</si>
  <si>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</si>
  <si>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</si>
  <si>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</si>
  <si>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</si>
  <si>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</si>
  <si>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</si>
  <si>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</si>
  <si>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</si>
  <si>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</si>
  <si>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</si>
  <si>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</si>
  <si>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</si>
  <si>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</si>
  <si>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</si>
  <si>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</si>
  <si>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</si>
  <si>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</si>
  <si>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</si>
  <si>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</si>
  <si>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</si>
  <si>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</si>
  <si>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</si>
  <si>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</si>
  <si>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</si>
  <si>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</si>
  <si>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</si>
  <si>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</si>
  <si>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</si>
  <si>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</si>
  <si>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</si>
  <si>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</si>
  <si>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</si>
  <si>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</si>
  <si>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</si>
  <si>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</si>
  <si>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</si>
  <si>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(All)</t>
  </si>
  <si>
    <t>Column Labels</t>
  </si>
  <si>
    <t>Count of Sub-Category</t>
  </si>
  <si>
    <t>Date Created Conversion</t>
  </si>
  <si>
    <t xml:space="preserve"> 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</si>
  <si>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</si>
  <si>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</si>
  <si>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</si>
  <si>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</si>
  <si>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</si>
  <si>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</si>
  <si>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</si>
  <si>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</si>
  <si>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</si>
  <si>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</si>
  <si>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</si>
  <si>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</si>
  <si>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</si>
  <si>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</si>
  <si>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pledged</t>
  </si>
  <si>
    <t>Sum of backers_count</t>
  </si>
  <si>
    <t>(blank)</t>
  </si>
  <si>
    <t>Average Pledge Per Backer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</si>
</sst>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1" fillId="0" borderId="0" xfId="1" applyNumberFormat="1" applyFont="1"/>
    <xf numFmtId="164" fontId="0" fillId="0" borderId="0" xfId="1" applyNumberFormat="1" applyFont="1"/>
    <xf numFmtId="1" fontId="1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/>
  </cellXfs>
  <cellStyles count="2">
    <cellStyle name="Comma" xfId="1" builtinId="3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[CASCIO - StarterBook.xlsx]By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F-4F53-B30B-2039BA34157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8F-4F53-B30B-2039BA34157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8F-4F53-B30B-2039BA34157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8F-4F53-B30B-2039BA34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524336"/>
        <c:axId val="279222464"/>
      </c:barChart>
      <c:catAx>
        <c:axId val="210052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222464"/>
        <c:crosses val="autoZero"/>
        <c:auto val="1"/>
        <c:lblAlgn val="ctr"/>
        <c:lblOffset val="100"/>
        <c:noMultiLvlLbl val="0"/>
      </c:catAx>
      <c:valAx>
        <c:axId val="2792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2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[CASCIO - StarterBook.xlsx]By Sub-Category!PivotTable4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6A9-425E-9976-88C41B7FB598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6A9-425E-9976-88C41B7FB598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6A9-425E-9976-88C41B7FB598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66A9-425E-9976-88C41B7FB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9796672"/>
        <c:axId val="329230128"/>
      </c:barChart>
      <c:catAx>
        <c:axId val="201979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30128"/>
        <c:crosses val="autoZero"/>
        <c:auto val="1"/>
        <c:lblAlgn val="ctr"/>
        <c:lblOffset val="100"/>
        <c:noMultiLvlLbl val="0"/>
      </c:catAx>
      <c:valAx>
        <c:axId val="3292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79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[CASCIO - StarterBook.xlsx]By Years!PivotTable12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D-4927-9679-5E118DBEDEB4}"/>
            </c:ext>
          </c:extLst>
        </c:ser>
        <c:ser>
          <c:idx val="1"/>
          <c:order val="1"/>
          <c:tx>
            <c:strRef>
              <c:f>'By Years'!$C$4:$C$5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Years'!$C$6:$C$18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D-4927-9679-5E118DBEDEB4}"/>
            </c:ext>
          </c:extLst>
        </c:ser>
        <c:ser>
          <c:idx val="2"/>
          <c:order val="2"/>
          <c:tx>
            <c:strRef>
              <c:f>'By Years'!$D$4:$D$5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Years'!$D$6:$D$18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8D-4927-9679-5E118DBEDEB4}"/>
            </c:ext>
          </c:extLst>
        </c:ser>
        <c:ser>
          <c:idx val="3"/>
          <c:order val="3"/>
          <c:tx>
            <c:strRef>
              <c:f>'By Years'!$E$4:$E$5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Years'!$E$6:$E$18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E-4B9A-9745-01BCDFC47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920432"/>
        <c:axId val="356032160"/>
      </c:lineChart>
      <c:catAx>
        <c:axId val="17889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32160"/>
        <c:crosses val="autoZero"/>
        <c:auto val="1"/>
        <c:lblAlgn val="ctr"/>
        <c:lblOffset val="100"/>
        <c:noMultiLvlLbl val="0"/>
      </c:catAx>
      <c:valAx>
        <c:axId val="3560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92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Average Pledge per Backer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Pledge per Backer</a:t>
          </a:r>
        </a:p>
      </cx:txPr>
    </cx:title>
    <cx:plotArea>
      <cx:plotAreaRegion>
        <cx:series layoutId="clusteredColumn" uniqueId="{2A7B274C-D9C9-4066-AEA2-4CDDCC32492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1497330</xdr:colOff>
      <xdr:row>4068</xdr:row>
      <xdr:rowOff>19050</xdr:rowOff>
    </xdr:from>
    <xdr:to>
      <xdr:col>1</xdr:col>
      <xdr:colOff>628650</xdr:colOff>
      <xdr:row>4083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E546895-2BC6-4818-BE29-B5B1272DA1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7330" y="7439748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57150</xdr:rowOff>
    </xdr:from>
    <xdr:to>
      <xdr:col>6</xdr:col>
      <xdr:colOff>335280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8B82C-6C15-45AD-8D83-B0A4CC694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3</xdr:row>
      <xdr:rowOff>0</xdr:rowOff>
    </xdr:from>
    <xdr:to>
      <xdr:col>13</xdr:col>
      <xdr:colOff>38100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5D913-97DE-4692-BDCB-E1E131205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57150</xdr:rowOff>
    </xdr:from>
    <xdr:to>
      <xdr:col>16</xdr:col>
      <xdr:colOff>594360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2BA14-3423-436B-BB1A-237A97958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ascio" refreshedDate="43442.637710648145" createdVersion="6" refreshedVersion="6" minRefreshableVersion="3" recordCount="4114" xr:uid="{8134D94D-E6DF-41AF-9696-70C387BC4DFD}">
  <cacheSource type="worksheet">
    <worksheetSource ref="A1:T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Cascio" refreshedDate="43442.670206249997" createdVersion="6" refreshedVersion="6" minRefreshableVersion="3" recordCount="4115" xr:uid="{EB635D3C-4A67-4BFB-AE5D-AD6F8F23E411}">
  <cacheSource type="worksheet">
    <worksheetSource ref="A1:T1048576" sheet="Initi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 Date Ended Conversion" numFmtId="165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5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1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x v="0"/>
    <x v="0"/>
    <s v="US"/>
    <s v="USD"/>
    <n v="1437620400"/>
    <x v="0"/>
    <n v="1434931811"/>
    <d v="2015-06-21T19:10:11"/>
    <b v="0"/>
    <x v="0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x v="1"/>
    <x v="0"/>
    <s v="US"/>
    <s v="USD"/>
    <n v="1488464683"/>
    <x v="1"/>
    <n v="1485872683"/>
    <d v="2017-01-31T09:24:43"/>
    <b v="0"/>
    <x v="1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x v="2"/>
    <x v="0"/>
    <s v="GB"/>
    <s v="GBP"/>
    <n v="1455555083"/>
    <x v="2"/>
    <n v="1454691083"/>
    <d v="2016-02-05T11:51:23"/>
    <b v="0"/>
    <x v="2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x v="3"/>
    <x v="0"/>
    <s v="US"/>
    <s v="USD"/>
    <n v="1407414107"/>
    <x v="3"/>
    <n v="1404822107"/>
    <d v="2014-07-08T07:21:47"/>
    <b v="0"/>
    <x v="3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x v="4"/>
    <x v="0"/>
    <s v="US"/>
    <s v="USD"/>
    <n v="1450555279"/>
    <x v="4"/>
    <n v="1447963279"/>
    <d v="2015-11-19T15:01:19"/>
    <b v="0"/>
    <x v="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x v="5"/>
    <x v="0"/>
    <s v="US"/>
    <s v="USD"/>
    <n v="1469770500"/>
    <x v="5"/>
    <n v="1468362207"/>
    <d v="2016-07-12T17:23:27"/>
    <b v="0"/>
    <x v="5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x v="6"/>
    <x v="0"/>
    <s v="US"/>
    <s v="USD"/>
    <n v="1402710250"/>
    <x v="6"/>
    <n v="1401846250"/>
    <d v="2014-06-03T20:44:10"/>
    <b v="0"/>
    <x v="6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x v="7"/>
    <x v="0"/>
    <s v="US"/>
    <s v="USD"/>
    <n v="1467680867"/>
    <x v="7"/>
    <n v="1464224867"/>
    <d v="2016-05-25T20:07:47"/>
    <b v="0"/>
    <x v="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x v="8"/>
    <x v="0"/>
    <s v="US"/>
    <s v="USD"/>
    <n v="1460754000"/>
    <x v="8"/>
    <n v="1460155212"/>
    <d v="2016-04-08T17:40:12"/>
    <b v="0"/>
    <x v="8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x v="9"/>
    <x v="0"/>
    <s v="US"/>
    <s v="USD"/>
    <n v="1460860144"/>
    <x v="9"/>
    <n v="1458268144"/>
    <d v="2016-03-17T21:29:04"/>
    <b v="0"/>
    <x v="9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x v="10"/>
    <x v="0"/>
    <s v="US"/>
    <s v="USD"/>
    <n v="1403660279"/>
    <x v="10"/>
    <n v="1400636279"/>
    <d v="2014-05-20T20:37:59"/>
    <b v="0"/>
    <x v="10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x v="11"/>
    <x v="0"/>
    <s v="US"/>
    <s v="USD"/>
    <n v="1471834800"/>
    <x v="11"/>
    <n v="1469126462"/>
    <d v="2016-07-21T13:41:02"/>
    <b v="0"/>
    <x v="11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x v="12"/>
    <x v="0"/>
    <s v="US"/>
    <s v="USD"/>
    <n v="1405479600"/>
    <x v="12"/>
    <n v="1401642425"/>
    <d v="2014-06-01T12:07:05"/>
    <b v="0"/>
    <x v="12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x v="13"/>
    <x v="0"/>
    <s v="US"/>
    <s v="USD"/>
    <n v="1466713620"/>
    <x v="13"/>
    <n v="1463588109"/>
    <d v="2016-05-18T11:15:09"/>
    <b v="0"/>
    <x v="13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x v="14"/>
    <x v="0"/>
    <s v="AU"/>
    <s v="AUD"/>
    <n v="1405259940"/>
    <x v="14"/>
    <n v="1403051888"/>
    <d v="2014-06-17T19:38:08"/>
    <b v="0"/>
    <x v="14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x v="15"/>
    <x v="0"/>
    <s v="ES"/>
    <s v="EUR"/>
    <n v="1443384840"/>
    <x v="15"/>
    <n v="1441790658"/>
    <d v="2015-09-09T04:24:18"/>
    <b v="0"/>
    <x v="15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x v="16"/>
    <x v="0"/>
    <s v="US"/>
    <s v="USD"/>
    <n v="1402896600"/>
    <x v="16"/>
    <n v="1398971211"/>
    <d v="2014-05-01T14:06:51"/>
    <b v="0"/>
    <x v="16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x v="17"/>
    <x v="0"/>
    <s v="GB"/>
    <s v="GBP"/>
    <n v="1415126022"/>
    <x v="17"/>
    <n v="1412530422"/>
    <d v="2014-10-05T12:33:42"/>
    <b v="0"/>
    <x v="17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x v="18"/>
    <x v="0"/>
    <s v="US"/>
    <s v="USD"/>
    <n v="1410958856"/>
    <x v="18"/>
    <n v="1408366856"/>
    <d v="2014-08-18T08:00:56"/>
    <b v="0"/>
    <x v="18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x v="19"/>
    <x v="0"/>
    <s v="US"/>
    <s v="USD"/>
    <n v="1437420934"/>
    <x v="19"/>
    <n v="1434828934"/>
    <d v="2015-06-20T14:35:34"/>
    <b v="0"/>
    <x v="19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x v="20"/>
    <x v="0"/>
    <s v="US"/>
    <s v="USD"/>
    <n v="1442167912"/>
    <x v="20"/>
    <n v="1436983912"/>
    <d v="2015-07-15T13:11:52"/>
    <b v="0"/>
    <x v="20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x v="21"/>
    <x v="0"/>
    <s v="US"/>
    <s v="USD"/>
    <n v="1411743789"/>
    <x v="21"/>
    <n v="1409151789"/>
    <d v="2014-08-27T10:03:09"/>
    <b v="0"/>
    <x v="2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x v="22"/>
    <x v="0"/>
    <s v="US"/>
    <s v="USD"/>
    <n v="1420099140"/>
    <x v="22"/>
    <n v="1418766740"/>
    <d v="2014-12-16T16:52:20"/>
    <b v="0"/>
    <x v="22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x v="23"/>
    <x v="0"/>
    <s v="US"/>
    <s v="USD"/>
    <n v="1430407200"/>
    <x v="23"/>
    <n v="1428086501"/>
    <d v="2015-04-03T13:41:41"/>
    <b v="0"/>
    <x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x v="24"/>
    <x v="0"/>
    <s v="US"/>
    <s v="USD"/>
    <n v="1442345940"/>
    <x v="24"/>
    <n v="1439494863"/>
    <d v="2015-08-13T14:41:03"/>
    <b v="0"/>
    <x v="2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x v="25"/>
    <x v="0"/>
    <s v="US"/>
    <s v="USD"/>
    <n v="1452299761"/>
    <x v="25"/>
    <n v="1447115761"/>
    <d v="2015-11-09T19:36:01"/>
    <b v="0"/>
    <x v="25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x v="26"/>
    <x v="0"/>
    <s v="US"/>
    <s v="USD"/>
    <n v="1408278144"/>
    <x v="26"/>
    <n v="1404822144"/>
    <d v="2014-07-08T07:22:24"/>
    <b v="0"/>
    <x v="10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x v="27"/>
    <x v="0"/>
    <s v="NZ"/>
    <s v="NZD"/>
    <n v="1416113833"/>
    <x v="27"/>
    <n v="1413518233"/>
    <d v="2014-10-16T22:57:13"/>
    <b v="0"/>
    <x v="3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x v="28"/>
    <x v="0"/>
    <s v="US"/>
    <s v="USD"/>
    <n v="1450307284"/>
    <x v="28"/>
    <n v="1447715284"/>
    <d v="2015-11-16T18:08:04"/>
    <b v="0"/>
    <x v="26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x v="29"/>
    <x v="0"/>
    <s v="GB"/>
    <s v="GBP"/>
    <n v="1406045368"/>
    <x v="29"/>
    <n v="1403453368"/>
    <d v="2014-06-22T11:09:28"/>
    <b v="0"/>
    <x v="2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x v="30"/>
    <x v="0"/>
    <s v="US"/>
    <s v="USD"/>
    <n v="1408604515"/>
    <x v="30"/>
    <n v="1406012515"/>
    <d v="2014-07-22T02:01:55"/>
    <b v="0"/>
    <x v="28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x v="31"/>
    <x v="0"/>
    <s v="US"/>
    <s v="USD"/>
    <n v="1453748434"/>
    <x v="31"/>
    <n v="1452193234"/>
    <d v="2016-01-07T14:00:34"/>
    <b v="0"/>
    <x v="29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x v="32"/>
    <x v="0"/>
    <s v="US"/>
    <s v="USD"/>
    <n v="1463111940"/>
    <x v="32"/>
    <n v="1459523017"/>
    <d v="2016-04-01T10:03:37"/>
    <b v="0"/>
    <x v="30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x v="33"/>
    <x v="0"/>
    <s v="US"/>
    <s v="USD"/>
    <n v="1447001501"/>
    <x v="33"/>
    <n v="1444405901"/>
    <d v="2015-10-09T10:51:41"/>
    <b v="0"/>
    <x v="31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x v="34"/>
    <x v="0"/>
    <s v="US"/>
    <s v="USD"/>
    <n v="1407224601"/>
    <x v="34"/>
    <n v="1405928601"/>
    <d v="2014-07-21T02:43:21"/>
    <b v="0"/>
    <x v="32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x v="35"/>
    <x v="0"/>
    <s v="US"/>
    <s v="USD"/>
    <n v="1430179200"/>
    <x v="35"/>
    <n v="1428130814"/>
    <d v="2015-04-04T02:00:14"/>
    <b v="0"/>
    <x v="33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x v="36"/>
    <x v="0"/>
    <s v="US"/>
    <s v="USD"/>
    <n v="1428128525"/>
    <x v="36"/>
    <n v="1425540125"/>
    <d v="2015-03-05T02:22:05"/>
    <b v="0"/>
    <x v="3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x v="37"/>
    <x v="0"/>
    <s v="US"/>
    <s v="USD"/>
    <n v="1425055079"/>
    <x v="37"/>
    <n v="1422463079"/>
    <d v="2015-01-28T11:37:59"/>
    <b v="0"/>
    <x v="35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x v="38"/>
    <x v="0"/>
    <s v="US"/>
    <s v="USD"/>
    <n v="1368235344"/>
    <x v="38"/>
    <n v="1365643344"/>
    <d v="2013-04-10T20:22:24"/>
    <b v="0"/>
    <x v="3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x v="39"/>
    <x v="0"/>
    <s v="GB"/>
    <s v="GBP"/>
    <n v="1401058740"/>
    <x v="39"/>
    <n v="1398388068"/>
    <d v="2014-04-24T20:07:48"/>
    <b v="0"/>
    <x v="3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x v="40"/>
    <x v="0"/>
    <s v="US"/>
    <s v="USD"/>
    <n v="1403150400"/>
    <x v="40"/>
    <n v="1401426488"/>
    <d v="2014-05-30T00:08:08"/>
    <b v="0"/>
    <x v="38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x v="41"/>
    <x v="0"/>
    <s v="US"/>
    <s v="USD"/>
    <n v="1412516354"/>
    <x v="41"/>
    <n v="1409924354"/>
    <d v="2014-09-05T08:39:14"/>
    <b v="0"/>
    <x v="10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x v="42"/>
    <x v="0"/>
    <s v="US"/>
    <s v="USD"/>
    <n v="1419780026"/>
    <x v="42"/>
    <n v="1417188026"/>
    <d v="2014-11-28T10:20:26"/>
    <b v="0"/>
    <x v="3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x v="43"/>
    <x v="0"/>
    <s v="US"/>
    <s v="USD"/>
    <n v="1405209600"/>
    <x v="43"/>
    <n v="1402599486"/>
    <d v="2014-06-12T13:58:06"/>
    <b v="0"/>
    <x v="40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x v="41"/>
    <x v="0"/>
    <s v="US"/>
    <s v="USD"/>
    <n v="1412648537"/>
    <x v="44"/>
    <n v="1408760537"/>
    <d v="2014-08-22T21:22:17"/>
    <b v="0"/>
    <x v="41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x v="44"/>
    <x v="0"/>
    <s v="US"/>
    <s v="USD"/>
    <n v="1461769107"/>
    <x v="45"/>
    <n v="1459177107"/>
    <d v="2016-03-28T09:58:27"/>
    <b v="0"/>
    <x v="42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x v="45"/>
    <x v="0"/>
    <s v="AU"/>
    <s v="AUD"/>
    <n v="1450220974"/>
    <x v="46"/>
    <n v="1447628974"/>
    <d v="2015-11-15T18:09:34"/>
    <b v="0"/>
    <x v="43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x v="46"/>
    <x v="0"/>
    <s v="US"/>
    <s v="USD"/>
    <n v="1419021607"/>
    <x v="47"/>
    <n v="1413834007"/>
    <d v="2014-10-20T14:40:07"/>
    <b v="0"/>
    <x v="16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x v="47"/>
    <x v="0"/>
    <s v="GB"/>
    <s v="GBP"/>
    <n v="1425211200"/>
    <x v="48"/>
    <n v="1422534260"/>
    <d v="2015-01-29T07:24:20"/>
    <b v="0"/>
    <x v="44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x v="48"/>
    <x v="0"/>
    <s v="US"/>
    <s v="USD"/>
    <n v="1445660045"/>
    <x v="49"/>
    <n v="1443068045"/>
    <d v="2015-09-23T23:14:05"/>
    <b v="0"/>
    <x v="45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x v="49"/>
    <x v="0"/>
    <s v="GB"/>
    <s v="GBP"/>
    <n v="1422637200"/>
    <x v="50"/>
    <n v="1419271458"/>
    <d v="2014-12-22T13:04:18"/>
    <b v="0"/>
    <x v="19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x v="50"/>
    <x v="0"/>
    <s v="US"/>
    <s v="USD"/>
    <n v="1439245037"/>
    <x v="51"/>
    <n v="1436653037"/>
    <d v="2015-07-11T17:17:17"/>
    <b v="0"/>
    <x v="46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x v="51"/>
    <x v="0"/>
    <s v="US"/>
    <s v="USD"/>
    <n v="1405615846"/>
    <x v="52"/>
    <n v="1403023846"/>
    <d v="2014-06-17T11:50:46"/>
    <b v="0"/>
    <x v="47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x v="52"/>
    <x v="0"/>
    <s v="US"/>
    <s v="USD"/>
    <n v="1396648800"/>
    <x v="53"/>
    <n v="1395407445"/>
    <d v="2014-03-21T08:10:45"/>
    <b v="0"/>
    <x v="2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x v="53"/>
    <x v="0"/>
    <s v="US"/>
    <s v="USD"/>
    <n v="1451063221"/>
    <x v="54"/>
    <n v="1448471221"/>
    <d v="2015-11-25T12:07:01"/>
    <b v="0"/>
    <x v="47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x v="54"/>
    <x v="0"/>
    <s v="US"/>
    <s v="USD"/>
    <n v="1464390916"/>
    <x v="55"/>
    <n v="1462576516"/>
    <d v="2016-05-06T18:15:16"/>
    <b v="0"/>
    <x v="48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x v="55"/>
    <x v="0"/>
    <s v="GB"/>
    <s v="GBP"/>
    <n v="1433779200"/>
    <x v="56"/>
    <n v="1432559424"/>
    <d v="2015-05-25T08:10:24"/>
    <b v="0"/>
    <x v="49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x v="56"/>
    <x v="0"/>
    <s v="US"/>
    <s v="USD"/>
    <n v="1429991962"/>
    <x v="57"/>
    <n v="1427399962"/>
    <d v="2015-03-26T14:59:22"/>
    <b v="0"/>
    <x v="50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x v="57"/>
    <x v="0"/>
    <s v="US"/>
    <s v="USD"/>
    <n v="1416423172"/>
    <x v="58"/>
    <n v="1413827572"/>
    <d v="2014-10-20T12:52:52"/>
    <b v="0"/>
    <x v="11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x v="58"/>
    <x v="0"/>
    <s v="US"/>
    <s v="USD"/>
    <n v="1442264400"/>
    <x v="59"/>
    <n v="1439530776"/>
    <d v="2015-08-14T00:39:36"/>
    <b v="0"/>
    <x v="51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x v="59"/>
    <x v="0"/>
    <s v="GB"/>
    <s v="GBP"/>
    <n v="1395532800"/>
    <x v="60"/>
    <n v="1393882717"/>
    <d v="2014-03-03T16:38:37"/>
    <b v="0"/>
    <x v="52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x v="60"/>
    <x v="0"/>
    <s v="US"/>
    <s v="USD"/>
    <n v="1370547157"/>
    <x v="61"/>
    <n v="1368646357"/>
    <d v="2013-05-15T14:32:37"/>
    <b v="0"/>
    <x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x v="61"/>
    <x v="0"/>
    <s v="US"/>
    <s v="USD"/>
    <n v="1362337878"/>
    <x v="62"/>
    <n v="1360177878"/>
    <d v="2013-02-06T14:11:18"/>
    <b v="0"/>
    <x v="53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x v="62"/>
    <x v="0"/>
    <s v="US"/>
    <s v="USD"/>
    <n v="1388206740"/>
    <x v="63"/>
    <n v="1386194013"/>
    <d v="2013-12-04T16:53:33"/>
    <b v="0"/>
    <x v="31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x v="63"/>
    <x v="0"/>
    <s v="US"/>
    <s v="USD"/>
    <n v="1373243181"/>
    <x v="64"/>
    <n v="1370651181"/>
    <d v="2013-06-07T19:26:21"/>
    <b v="0"/>
    <x v="5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x v="64"/>
    <x v="0"/>
    <s v="CA"/>
    <s v="CAD"/>
    <n v="1407736740"/>
    <x v="65"/>
    <n v="1405453354"/>
    <d v="2014-07-15T14:42:34"/>
    <b v="0"/>
    <x v="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x v="65"/>
    <x v="0"/>
    <s v="US"/>
    <s v="USD"/>
    <n v="1468873420"/>
    <x v="66"/>
    <n v="1466281420"/>
    <d v="2016-06-18T15:23:40"/>
    <b v="0"/>
    <x v="55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x v="66"/>
    <x v="0"/>
    <s v="US"/>
    <s v="USD"/>
    <n v="1342360804"/>
    <x v="67"/>
    <n v="1339768804"/>
    <d v="2012-06-15T09:00:04"/>
    <b v="0"/>
    <x v="9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x v="67"/>
    <x v="0"/>
    <s v="GB"/>
    <s v="GBP"/>
    <n v="1393162791"/>
    <x v="68"/>
    <n v="1390570791"/>
    <d v="2014-01-24T08:39:51"/>
    <b v="0"/>
    <x v="17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x v="68"/>
    <x v="0"/>
    <s v="US"/>
    <s v="USD"/>
    <n v="1317538740"/>
    <x v="69"/>
    <n v="1314765025"/>
    <d v="2011-08-30T23:30:25"/>
    <b v="0"/>
    <x v="56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x v="69"/>
    <x v="0"/>
    <s v="US"/>
    <s v="USD"/>
    <n v="1315171845"/>
    <x v="70"/>
    <n v="1309987845"/>
    <d v="2011-07-06T16:30:45"/>
    <b v="0"/>
    <x v="5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x v="70"/>
    <x v="0"/>
    <s v="US"/>
    <s v="USD"/>
    <n v="1338186657"/>
    <x v="71"/>
    <n v="1333002657"/>
    <d v="2012-03-29T01:30:57"/>
    <b v="0"/>
    <x v="58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x v="71"/>
    <x v="0"/>
    <s v="US"/>
    <s v="USD"/>
    <n v="1352937600"/>
    <x v="72"/>
    <n v="1351210481"/>
    <d v="2012-10-25T19:14:41"/>
    <b v="0"/>
    <x v="14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x v="72"/>
    <x v="0"/>
    <s v="US"/>
    <s v="USD"/>
    <n v="1304395140"/>
    <x v="73"/>
    <n v="1297620584"/>
    <d v="2011-02-13T13:09:44"/>
    <b v="0"/>
    <x v="59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x v="73"/>
    <x v="0"/>
    <s v="FR"/>
    <s v="EUR"/>
    <n v="1453376495"/>
    <x v="74"/>
    <n v="1450784495"/>
    <d v="2015-12-22T06:41:35"/>
    <b v="0"/>
    <x v="60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x v="74"/>
    <x v="0"/>
    <s v="US"/>
    <s v="USD"/>
    <n v="1366693272"/>
    <x v="75"/>
    <n v="1364101272"/>
    <d v="2013-03-24T00:01:12"/>
    <b v="0"/>
    <x v="5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x v="75"/>
    <x v="0"/>
    <s v="US"/>
    <s v="USD"/>
    <n v="1325007358"/>
    <x v="76"/>
    <n v="1319819758"/>
    <d v="2011-10-28T11:35:58"/>
    <b v="0"/>
    <x v="41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x v="76"/>
    <x v="0"/>
    <s v="US"/>
    <s v="USD"/>
    <n v="1337569140"/>
    <x v="77"/>
    <n v="1332991717"/>
    <d v="2012-03-28T22:28:37"/>
    <b v="0"/>
    <x v="55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x v="78"/>
    <n v="1471887121"/>
    <d v="2016-08-22T12:32:01"/>
    <b v="0"/>
    <x v="2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x v="78"/>
    <x v="0"/>
    <s v="GB"/>
    <s v="GBP"/>
    <n v="1398451093"/>
    <x v="79"/>
    <n v="1395859093"/>
    <d v="2014-03-26T13:38:13"/>
    <b v="0"/>
    <x v="14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x v="79"/>
    <x v="0"/>
    <s v="US"/>
    <s v="USD"/>
    <n v="1386640856"/>
    <x v="80"/>
    <n v="1383616856"/>
    <d v="2013-11-04T21:00:56"/>
    <b v="0"/>
    <x v="5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x v="80"/>
    <x v="0"/>
    <s v="US"/>
    <s v="USD"/>
    <n v="1342234920"/>
    <x v="81"/>
    <n v="1341892127"/>
    <d v="2012-07-09T22:48:47"/>
    <b v="0"/>
    <x v="33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x v="81"/>
    <x v="0"/>
    <s v="US"/>
    <s v="USD"/>
    <n v="1318189261"/>
    <x v="82"/>
    <n v="1315597261"/>
    <d v="2011-09-09T14:41:01"/>
    <b v="0"/>
    <x v="61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x v="82"/>
    <x v="0"/>
    <s v="GB"/>
    <s v="GBP"/>
    <n v="1424604600"/>
    <x v="83"/>
    <n v="1423320389"/>
    <d v="2015-02-07T09:46:29"/>
    <b v="0"/>
    <x v="62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x v="83"/>
    <x v="0"/>
    <s v="US"/>
    <s v="USD"/>
    <n v="1305483086"/>
    <x v="84"/>
    <n v="1302891086"/>
    <d v="2011-04-15T13:11:26"/>
    <b v="0"/>
    <x v="63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x v="84"/>
    <x v="0"/>
    <s v="US"/>
    <s v="USD"/>
    <n v="1316746837"/>
    <x v="85"/>
    <n v="1314154837"/>
    <d v="2011-08-23T22:00:37"/>
    <b v="0"/>
    <x v="64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x v="85"/>
    <x v="0"/>
    <s v="FR"/>
    <s v="EUR"/>
    <n v="1451226045"/>
    <x v="86"/>
    <n v="1444828845"/>
    <d v="2015-10-14T08:20:45"/>
    <b v="0"/>
    <x v="5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x v="86"/>
    <x v="0"/>
    <s v="US"/>
    <s v="USD"/>
    <n v="1275529260"/>
    <x v="87"/>
    <n v="1274705803"/>
    <d v="2010-05-24T07:56:43"/>
    <b v="0"/>
    <x v="20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x v="87"/>
    <x v="0"/>
    <s v="US"/>
    <s v="USD"/>
    <n v="1403452131"/>
    <x v="88"/>
    <n v="1401205731"/>
    <d v="2014-05-27T10:48:51"/>
    <b v="0"/>
    <x v="65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x v="88"/>
    <x v="0"/>
    <s v="US"/>
    <s v="USD"/>
    <n v="1370196192"/>
    <x v="89"/>
    <n v="1368036192"/>
    <d v="2013-05-08T13:03:12"/>
    <b v="0"/>
    <x v="6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x v="89"/>
    <x v="0"/>
    <s v="US"/>
    <s v="USD"/>
    <n v="1310454499"/>
    <x v="90"/>
    <n v="1307862499"/>
    <d v="2011-06-12T02:08:19"/>
    <b v="0"/>
    <x v="38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x v="87"/>
    <x v="0"/>
    <s v="US"/>
    <s v="USD"/>
    <n v="1305625164"/>
    <x v="91"/>
    <n v="1300354764"/>
    <d v="2011-03-17T04:39:24"/>
    <b v="0"/>
    <x v="67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x v="90"/>
    <x v="0"/>
    <s v="CA"/>
    <s v="CAD"/>
    <n v="1485936000"/>
    <x v="92"/>
    <n v="1481949983"/>
    <d v="2016-12-16T23:46:23"/>
    <b v="0"/>
    <x v="68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x v="91"/>
    <x v="0"/>
    <s v="US"/>
    <s v="USD"/>
    <n v="1341349200"/>
    <x v="93"/>
    <n v="1338928537"/>
    <d v="2012-06-05T15:35:37"/>
    <b v="0"/>
    <x v="41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x v="92"/>
    <x v="0"/>
    <s v="GB"/>
    <s v="GBP"/>
    <n v="1396890822"/>
    <x v="94"/>
    <n v="1395162822"/>
    <d v="2014-03-18T12:13:42"/>
    <b v="0"/>
    <x v="8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x v="75"/>
    <x v="0"/>
    <s v="US"/>
    <s v="USD"/>
    <n v="1330214841"/>
    <x v="95"/>
    <n v="1327622841"/>
    <d v="2012-01-26T19:07:21"/>
    <b v="0"/>
    <x v="64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x v="93"/>
    <x v="0"/>
    <s v="US"/>
    <s v="USD"/>
    <n v="1280631600"/>
    <x v="96"/>
    <n v="1274889241"/>
    <d v="2010-05-26T10:54:01"/>
    <b v="0"/>
    <x v="69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x v="94"/>
    <x v="0"/>
    <s v="US"/>
    <s v="USD"/>
    <n v="1310440482"/>
    <x v="97"/>
    <n v="1307848482"/>
    <d v="2011-06-11T22:14:42"/>
    <b v="0"/>
    <x v="22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x v="95"/>
    <x v="0"/>
    <s v="US"/>
    <s v="USD"/>
    <n v="1354923000"/>
    <x v="98"/>
    <n v="1351796674"/>
    <d v="2012-11-01T14:04:34"/>
    <b v="0"/>
    <x v="65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x v="96"/>
    <x v="0"/>
    <s v="US"/>
    <s v="USD"/>
    <n v="1390426799"/>
    <x v="99"/>
    <n v="1387834799"/>
    <d v="2013-12-23T16:39:59"/>
    <b v="0"/>
    <x v="70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x v="97"/>
    <x v="0"/>
    <s v="US"/>
    <s v="USD"/>
    <n v="1352055886"/>
    <x v="100"/>
    <n v="1350324286"/>
    <d v="2012-10-15T13:04:46"/>
    <b v="0"/>
    <x v="55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x v="98"/>
    <x v="0"/>
    <s v="US"/>
    <s v="USD"/>
    <n v="1359052710"/>
    <x v="101"/>
    <n v="1356979110"/>
    <d v="2012-12-31T13:38:30"/>
    <b v="0"/>
    <x v="2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x v="99"/>
    <x v="0"/>
    <s v="US"/>
    <s v="USD"/>
    <n v="1293073733"/>
    <x v="102"/>
    <n v="1290481733"/>
    <d v="2010-11-22T22:08:53"/>
    <b v="0"/>
    <x v="71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x v="100"/>
    <x v="0"/>
    <s v="GB"/>
    <s v="GBP"/>
    <n v="1394220030"/>
    <x v="103"/>
    <n v="1392232830"/>
    <d v="2014-02-12T14:20:30"/>
    <b v="0"/>
    <x v="72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x v="49"/>
    <x v="0"/>
    <s v="US"/>
    <s v="USD"/>
    <n v="1301792400"/>
    <x v="104"/>
    <n v="1299775266"/>
    <d v="2011-03-10T11:41:06"/>
    <b v="0"/>
    <x v="73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x v="101"/>
    <x v="0"/>
    <s v="US"/>
    <s v="USD"/>
    <n v="1463184000"/>
    <x v="105"/>
    <n v="1461605020"/>
    <d v="2016-04-25T12:23:40"/>
    <b v="0"/>
    <x v="65"/>
    <b v="1"/>
    <s v="film &amp; video/shorts"/>
    <n v="107.40909090909089"/>
    <n v="39.383333333333333"/>
    <x v="0"/>
    <s v="shorts"/>
  </r>
  <r>
    <n v="106"/>
    <x v="106"/>
    <s v="A Boy. A Girl. A Car. A Serial Killer."/>
    <n v="5000"/>
    <x v="102"/>
    <x v="0"/>
    <s v="US"/>
    <s v="USD"/>
    <n v="1333391901"/>
    <x v="106"/>
    <n v="1332182301"/>
    <d v="2012-03-19T13:38:21"/>
    <b v="0"/>
    <x v="74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x v="103"/>
    <x v="0"/>
    <s v="US"/>
    <s v="USD"/>
    <n v="1303688087"/>
    <x v="107"/>
    <n v="1301787287"/>
    <d v="2011-04-02T18:34:47"/>
    <b v="0"/>
    <x v="50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x v="29"/>
    <x v="0"/>
    <s v="US"/>
    <s v="USD"/>
    <n v="1370011370"/>
    <x v="108"/>
    <n v="1364827370"/>
    <d v="2013-04-01T09:42:50"/>
    <b v="0"/>
    <x v="5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x v="104"/>
    <x v="0"/>
    <s v="US"/>
    <s v="USD"/>
    <n v="1298680630"/>
    <x v="109"/>
    <n v="1296088630"/>
    <d v="2011-01-26T19:37:10"/>
    <b v="0"/>
    <x v="5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x v="105"/>
    <x v="0"/>
    <s v="US"/>
    <s v="USD"/>
    <n v="1384408740"/>
    <x v="110"/>
    <n v="1381445253"/>
    <d v="2013-10-10T17:47:33"/>
    <b v="0"/>
    <x v="55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x v="106"/>
    <x v="0"/>
    <s v="AU"/>
    <s v="AUD"/>
    <n v="1433059187"/>
    <x v="111"/>
    <n v="1430467187"/>
    <d v="2015-05-01T02:59:47"/>
    <b v="0"/>
    <x v="28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x v="107"/>
    <x v="0"/>
    <s v="US"/>
    <s v="USD"/>
    <n v="1397354400"/>
    <x v="112"/>
    <n v="1395277318"/>
    <d v="2014-03-19T20:01:58"/>
    <b v="0"/>
    <x v="75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x v="108"/>
    <x v="0"/>
    <s v="US"/>
    <s v="USD"/>
    <n v="1312642800"/>
    <x v="113"/>
    <n v="1311963128"/>
    <d v="2011-07-29T13:12:08"/>
    <b v="0"/>
    <x v="76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x v="109"/>
    <x v="0"/>
    <s v="US"/>
    <s v="USD"/>
    <n v="1326436488"/>
    <x v="114"/>
    <n v="1321252488"/>
    <d v="2011-11-14T01:34:48"/>
    <b v="0"/>
    <x v="2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x v="110"/>
    <x v="0"/>
    <s v="US"/>
    <s v="USD"/>
    <n v="1328377444"/>
    <x v="115"/>
    <n v="1326217444"/>
    <d v="2012-01-10T12:44:04"/>
    <b v="0"/>
    <x v="19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x v="111"/>
    <x v="0"/>
    <s v="US"/>
    <s v="USD"/>
    <n v="1302260155"/>
    <x v="116"/>
    <n v="1298289355"/>
    <d v="2011-02-21T06:55:55"/>
    <b v="0"/>
    <x v="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x v="117"/>
    <n v="1268337744"/>
    <d v="2010-03-11T15:02:24"/>
    <b v="0"/>
    <x v="74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x v="113"/>
    <x v="0"/>
    <s v="US"/>
    <s v="USD"/>
    <n v="1311902236"/>
    <x v="118"/>
    <n v="1309310236"/>
    <d v="2011-06-28T20:17:16"/>
    <b v="0"/>
    <x v="70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x v="114"/>
    <x v="0"/>
    <s v="US"/>
    <s v="USD"/>
    <n v="1313276400"/>
    <x v="119"/>
    <n v="1310693986"/>
    <d v="2011-07-14T20:39:46"/>
    <b v="0"/>
    <x v="7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x v="115"/>
    <x v="1"/>
    <s v="HK"/>
    <s v="HKD"/>
    <n v="1475457107"/>
    <x v="120"/>
    <n v="1472865107"/>
    <d v="2016-09-02T20:11:47"/>
    <b v="0"/>
    <x v="29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x v="116"/>
    <x v="1"/>
    <s v="US"/>
    <s v="USD"/>
    <n v="1429352160"/>
    <x v="121"/>
    <n v="1427993710"/>
    <d v="2015-04-02T11:55:10"/>
    <b v="0"/>
    <x v="29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x v="117"/>
    <x v="1"/>
    <s v="US"/>
    <s v="USD"/>
    <n v="1476094907"/>
    <x v="122"/>
    <n v="1470910907"/>
    <d v="2016-08-11T05:21:47"/>
    <b v="0"/>
    <x v="78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x v="118"/>
    <x v="1"/>
    <s v="US"/>
    <s v="USD"/>
    <n v="1414533600"/>
    <x v="123"/>
    <n v="1411411564"/>
    <d v="2014-09-22T13:46:04"/>
    <b v="0"/>
    <x v="79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x v="117"/>
    <x v="1"/>
    <s v="US"/>
    <s v="USD"/>
    <n v="1431728242"/>
    <x v="124"/>
    <n v="1429568242"/>
    <d v="2015-04-20T17:17:22"/>
    <b v="0"/>
    <x v="78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x v="119"/>
    <x v="1"/>
    <s v="CA"/>
    <s v="CAD"/>
    <n v="1486165880"/>
    <x v="125"/>
    <n v="1480981880"/>
    <d v="2016-12-05T18:51:20"/>
    <b v="0"/>
    <x v="79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x v="120"/>
    <x v="1"/>
    <s v="US"/>
    <s v="USD"/>
    <n v="1433988000"/>
    <x v="126"/>
    <n v="1431353337"/>
    <d v="2015-05-11T09:08:57"/>
    <b v="0"/>
    <x v="62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x v="121"/>
    <x v="1"/>
    <s v="US"/>
    <s v="USD"/>
    <n v="1428069541"/>
    <x v="127"/>
    <n v="1425481141"/>
    <d v="2015-03-04T09:59:01"/>
    <b v="0"/>
    <x v="80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x v="122"/>
    <x v="1"/>
    <s v="US"/>
    <s v="USD"/>
    <n v="1476941293"/>
    <x v="128"/>
    <n v="1473917293"/>
    <d v="2016-09-15T00:28:13"/>
    <b v="0"/>
    <x v="79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x v="117"/>
    <x v="1"/>
    <s v="US"/>
    <s v="USD"/>
    <n v="1414708183"/>
    <x v="129"/>
    <n v="1409524183"/>
    <d v="2014-08-31T17:29:43"/>
    <b v="0"/>
    <x v="78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x v="117"/>
    <x v="1"/>
    <s v="GB"/>
    <s v="GBP"/>
    <n v="1402949760"/>
    <x v="130"/>
    <n v="1400536692"/>
    <d v="2014-05-19T16:58:12"/>
    <b v="0"/>
    <x v="78"/>
    <b v="0"/>
    <s v="film &amp; video/science fiction"/>
    <n v="0"/>
    <n v="0"/>
    <x v="0"/>
    <s v="science fiction"/>
  </r>
  <r>
    <n v="131"/>
    <x v="131"/>
    <s v="I"/>
    <n v="1200"/>
    <x v="117"/>
    <x v="1"/>
    <s v="US"/>
    <s v="USD"/>
    <n v="1467763200"/>
    <x v="131"/>
    <n v="1466453161"/>
    <d v="2016-06-20T15:06:01"/>
    <b v="0"/>
    <x v="78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x v="123"/>
    <x v="1"/>
    <s v="US"/>
    <s v="USD"/>
    <n v="1415392207"/>
    <x v="132"/>
    <n v="1411500607"/>
    <d v="2014-09-23T14:30:07"/>
    <b v="0"/>
    <x v="75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x v="117"/>
    <x v="1"/>
    <s v="US"/>
    <s v="USD"/>
    <n v="1464715860"/>
    <x v="133"/>
    <n v="1462130584"/>
    <d v="2016-05-01T14:23:04"/>
    <b v="0"/>
    <x v="78"/>
    <b v="0"/>
    <s v="film &amp; video/science fiction"/>
    <n v="0"/>
    <n v="0"/>
    <x v="0"/>
    <s v="science fiction"/>
  </r>
  <r>
    <n v="134"/>
    <x v="134"/>
    <s v="steampunk  remake of &quot;a Christmas carol&quot;"/>
    <n v="5000"/>
    <x v="117"/>
    <x v="1"/>
    <s v="US"/>
    <s v="USD"/>
    <n v="1441386000"/>
    <x v="134"/>
    <n v="1438811418"/>
    <d v="2015-08-05T16:50:18"/>
    <b v="0"/>
    <x v="78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x v="124"/>
    <x v="1"/>
    <s v="US"/>
    <s v="USD"/>
    <n v="1404241200"/>
    <x v="135"/>
    <n v="1401354597"/>
    <d v="2014-05-29T04:09:57"/>
    <b v="0"/>
    <x v="81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x v="117"/>
    <x v="1"/>
    <s v="US"/>
    <s v="USD"/>
    <n v="1431771360"/>
    <x v="136"/>
    <n v="1427968234"/>
    <d v="2015-04-02T04:50:34"/>
    <b v="0"/>
    <x v="78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x v="117"/>
    <x v="1"/>
    <s v="DK"/>
    <s v="DKK"/>
    <n v="1444657593"/>
    <x v="137"/>
    <n v="1440337593"/>
    <d v="2015-08-23T08:46:33"/>
    <b v="0"/>
    <x v="78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x v="125"/>
    <x v="1"/>
    <s v="US"/>
    <s v="USD"/>
    <n v="1438405140"/>
    <x v="138"/>
    <n v="1435731041"/>
    <d v="2015-07-01T01:10:41"/>
    <b v="0"/>
    <x v="6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x v="83"/>
    <x v="1"/>
    <s v="US"/>
    <s v="USD"/>
    <n v="1436738772"/>
    <x v="139"/>
    <n v="1435874772"/>
    <d v="2015-07-02T17:06:12"/>
    <b v="0"/>
    <x v="29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x v="117"/>
    <x v="1"/>
    <s v="US"/>
    <s v="USD"/>
    <n v="1426823132"/>
    <x v="140"/>
    <n v="1424234732"/>
    <d v="2015-02-17T23:45:32"/>
    <b v="0"/>
    <x v="78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x v="126"/>
    <x v="1"/>
    <s v="US"/>
    <s v="USD"/>
    <n v="1433043623"/>
    <x v="141"/>
    <n v="1429155623"/>
    <d v="2015-04-15T22:40:23"/>
    <b v="0"/>
    <x v="33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x v="115"/>
    <x v="1"/>
    <s v="US"/>
    <s v="USD"/>
    <n v="1416176778"/>
    <x v="142"/>
    <n v="1414358778"/>
    <d v="2014-10-26T16:26:18"/>
    <b v="0"/>
    <x v="29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x v="117"/>
    <x v="1"/>
    <s v="AU"/>
    <s v="AUD"/>
    <n v="1472882100"/>
    <x v="143"/>
    <n v="1467941542"/>
    <d v="2016-07-07T20:32:22"/>
    <b v="0"/>
    <x v="78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x v="127"/>
    <x v="1"/>
    <s v="CA"/>
    <s v="CAD"/>
    <n v="1428945472"/>
    <x v="144"/>
    <n v="1423765072"/>
    <d v="2015-02-12T13:17:52"/>
    <b v="0"/>
    <x v="7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x v="128"/>
    <x v="1"/>
    <s v="US"/>
    <s v="USD"/>
    <n v="1439298052"/>
    <x v="145"/>
    <n v="1436965252"/>
    <d v="2015-07-15T08:00:52"/>
    <b v="0"/>
    <x v="82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x v="129"/>
    <x v="1"/>
    <s v="US"/>
    <s v="USD"/>
    <n v="1484698998"/>
    <x v="146"/>
    <n v="1479514998"/>
    <d v="2016-11-18T19:23:18"/>
    <b v="0"/>
    <x v="8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x v="117"/>
    <x v="1"/>
    <s v="GB"/>
    <s v="GBP"/>
    <n v="1420741080"/>
    <x v="147"/>
    <n v="1417026340"/>
    <d v="2014-11-26T13:25:40"/>
    <b v="0"/>
    <x v="78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x v="130"/>
    <x v="1"/>
    <s v="US"/>
    <s v="USD"/>
    <n v="1456555536"/>
    <x v="148"/>
    <n v="1453963536"/>
    <d v="2016-01-28T01:45:36"/>
    <b v="0"/>
    <x v="84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x v="131"/>
    <x v="1"/>
    <s v="US"/>
    <s v="USD"/>
    <n v="1419494400"/>
    <x v="149"/>
    <n v="1416888470"/>
    <d v="2014-11-24T23:07:50"/>
    <b v="0"/>
    <x v="79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x v="132"/>
    <x v="1"/>
    <s v="US"/>
    <s v="USD"/>
    <n v="1432612382"/>
    <x v="150"/>
    <n v="1427428382"/>
    <d v="2015-03-26T22:53:02"/>
    <b v="0"/>
    <x v="85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x v="133"/>
    <x v="1"/>
    <s v="AU"/>
    <s v="AUD"/>
    <n v="1434633191"/>
    <x v="151"/>
    <n v="1429449191"/>
    <d v="2015-04-19T08:13:11"/>
    <b v="0"/>
    <x v="81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x v="134"/>
    <x v="1"/>
    <s v="US"/>
    <s v="USD"/>
    <n v="1411437100"/>
    <x v="152"/>
    <n v="1408845100"/>
    <d v="2014-08-23T20:51:40"/>
    <b v="0"/>
    <x v="84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x v="135"/>
    <x v="1"/>
    <s v="US"/>
    <s v="USD"/>
    <n v="1417532644"/>
    <x v="153"/>
    <n v="1413900244"/>
    <d v="2014-10-21T09:04:04"/>
    <b v="0"/>
    <x v="73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x v="130"/>
    <x v="1"/>
    <s v="US"/>
    <s v="USD"/>
    <n v="1433336895"/>
    <x v="154"/>
    <n v="1429621695"/>
    <d v="2015-04-21T08:08:15"/>
    <b v="0"/>
    <x v="8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x v="136"/>
    <x v="1"/>
    <s v="US"/>
    <s v="USD"/>
    <n v="1437657935"/>
    <x v="155"/>
    <n v="1434201935"/>
    <d v="2015-06-13T08:25:35"/>
    <b v="0"/>
    <x v="80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x v="137"/>
    <x v="1"/>
    <s v="CA"/>
    <s v="CAD"/>
    <n v="1407034796"/>
    <x v="156"/>
    <n v="1401850796"/>
    <d v="2014-06-03T21:59:56"/>
    <b v="0"/>
    <x v="41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x v="138"/>
    <x v="1"/>
    <s v="US"/>
    <s v="USD"/>
    <n v="1456523572"/>
    <x v="157"/>
    <n v="1453931572"/>
    <d v="2016-01-27T16:52:52"/>
    <b v="0"/>
    <x v="84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x v="117"/>
    <x v="1"/>
    <s v="US"/>
    <s v="USD"/>
    <n v="1413942628"/>
    <x v="158"/>
    <n v="1411350628"/>
    <d v="2014-09-21T20:50:28"/>
    <b v="0"/>
    <x v="78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x v="115"/>
    <x v="1"/>
    <s v="US"/>
    <s v="USD"/>
    <n v="1467541545"/>
    <x v="159"/>
    <n v="1464085545"/>
    <d v="2016-05-24T05:25:45"/>
    <b v="0"/>
    <x v="29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x v="117"/>
    <x v="2"/>
    <s v="US"/>
    <s v="USD"/>
    <n v="1439675691"/>
    <x v="160"/>
    <n v="1434491691"/>
    <d v="2015-06-16T16:54:51"/>
    <b v="0"/>
    <x v="78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x v="139"/>
    <x v="2"/>
    <s v="US"/>
    <s v="USD"/>
    <n v="1404318595"/>
    <x v="161"/>
    <n v="1401726595"/>
    <d v="2014-06-02T11:29:55"/>
    <b v="0"/>
    <x v="29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x v="140"/>
    <x v="2"/>
    <s v="US"/>
    <s v="USD"/>
    <n v="1408232520"/>
    <x v="162"/>
    <n v="1405393356"/>
    <d v="2014-07-14T22:02:36"/>
    <b v="0"/>
    <x v="73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x v="117"/>
    <x v="2"/>
    <s v="US"/>
    <s v="USD"/>
    <n v="1443657600"/>
    <x v="163"/>
    <n v="1440716654"/>
    <d v="2015-08-27T18:04:14"/>
    <b v="0"/>
    <x v="78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x v="141"/>
    <x v="2"/>
    <s v="US"/>
    <s v="USD"/>
    <n v="1411150701"/>
    <x v="164"/>
    <n v="1405966701"/>
    <d v="2014-07-21T13:18:21"/>
    <b v="0"/>
    <x v="63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x v="117"/>
    <x v="2"/>
    <s v="GB"/>
    <s v="GBP"/>
    <n v="1452613724"/>
    <x v="165"/>
    <n v="1450021724"/>
    <d v="2015-12-13T10:48:44"/>
    <b v="0"/>
    <x v="78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x v="142"/>
    <x v="2"/>
    <s v="US"/>
    <s v="USD"/>
    <n v="1484531362"/>
    <x v="166"/>
    <n v="1481939362"/>
    <d v="2016-12-16T20:49:22"/>
    <b v="0"/>
    <x v="29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x v="143"/>
    <x v="2"/>
    <s v="US"/>
    <s v="USD"/>
    <n v="1438726535"/>
    <x v="167"/>
    <n v="1433542535"/>
    <d v="2015-06-05T17:15:35"/>
    <b v="0"/>
    <x v="84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x v="144"/>
    <x v="2"/>
    <s v="US"/>
    <s v="USD"/>
    <n v="1426791770"/>
    <x v="168"/>
    <n v="1424203370"/>
    <d v="2015-02-17T15:02:50"/>
    <b v="0"/>
    <x v="8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x v="145"/>
    <x v="2"/>
    <s v="GB"/>
    <s v="GBP"/>
    <n v="1413634059"/>
    <x v="169"/>
    <n v="1411042059"/>
    <d v="2014-09-18T07:07:39"/>
    <b v="0"/>
    <x v="73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x v="144"/>
    <x v="2"/>
    <s v="US"/>
    <s v="USD"/>
    <n v="1440912480"/>
    <x v="170"/>
    <n v="1438385283"/>
    <d v="2015-07-31T18:28:03"/>
    <b v="0"/>
    <x v="73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x v="116"/>
    <x v="2"/>
    <s v="US"/>
    <s v="USD"/>
    <n v="1470975614"/>
    <x v="171"/>
    <n v="1465791614"/>
    <d v="2016-06-12T23:20:14"/>
    <b v="0"/>
    <x v="29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x v="117"/>
    <x v="2"/>
    <s v="US"/>
    <s v="USD"/>
    <n v="1426753723"/>
    <x v="172"/>
    <n v="1423733323"/>
    <d v="2015-02-12T04:28:43"/>
    <b v="0"/>
    <x v="78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x v="117"/>
    <x v="2"/>
    <s v="GB"/>
    <s v="GBP"/>
    <n v="1425131108"/>
    <x v="173"/>
    <n v="1422539108"/>
    <d v="2015-01-29T08:45:08"/>
    <b v="0"/>
    <x v="78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x v="117"/>
    <x v="2"/>
    <s v="NL"/>
    <s v="EUR"/>
    <n v="1431108776"/>
    <x v="174"/>
    <n v="1425924776"/>
    <d v="2015-03-09T13:12:56"/>
    <b v="0"/>
    <x v="78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x v="146"/>
    <x v="2"/>
    <s v="GB"/>
    <s v="GBP"/>
    <n v="1409337611"/>
    <x v="175"/>
    <n v="1407177611"/>
    <d v="2014-08-04T13:40:11"/>
    <b v="0"/>
    <x v="55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x v="117"/>
    <x v="2"/>
    <s v="US"/>
    <s v="USD"/>
    <n v="1438803999"/>
    <x v="176"/>
    <n v="1436211999"/>
    <d v="2015-07-06T14:46:39"/>
    <b v="0"/>
    <x v="78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x v="147"/>
    <x v="2"/>
    <s v="US"/>
    <s v="USD"/>
    <n v="1427155726"/>
    <x v="177"/>
    <n v="1425690526"/>
    <d v="2015-03-06T20:08:46"/>
    <b v="0"/>
    <x v="63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x v="117"/>
    <x v="2"/>
    <s v="ES"/>
    <s v="EUR"/>
    <n v="1448582145"/>
    <x v="178"/>
    <n v="1445986545"/>
    <d v="2015-10-27T17:55:45"/>
    <b v="0"/>
    <x v="78"/>
    <b v="0"/>
    <s v="film &amp; video/drama"/>
    <n v="0"/>
    <n v="0"/>
    <x v="0"/>
    <s v="drama"/>
  </r>
  <r>
    <n v="179"/>
    <x v="179"/>
    <s v="A feature-length film about how three people survive in a diseased world."/>
    <n v="1000"/>
    <x v="148"/>
    <x v="2"/>
    <s v="US"/>
    <s v="USD"/>
    <n v="1457056555"/>
    <x v="179"/>
    <n v="1454464555"/>
    <d v="2016-02-02T20:55:55"/>
    <b v="0"/>
    <x v="84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x v="149"/>
    <x v="2"/>
    <s v="GB"/>
    <s v="GBP"/>
    <n v="1428951600"/>
    <x v="180"/>
    <n v="1425512843"/>
    <d v="2015-03-04T18:47:23"/>
    <b v="0"/>
    <x v="62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x v="150"/>
    <x v="2"/>
    <s v="GB"/>
    <s v="GBP"/>
    <n v="1434995295"/>
    <x v="181"/>
    <n v="1432403295"/>
    <d v="2015-05-23T12:48:15"/>
    <b v="0"/>
    <x v="80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x v="117"/>
    <x v="2"/>
    <s v="US"/>
    <s v="USD"/>
    <n v="1483748232"/>
    <x v="182"/>
    <n v="1481156232"/>
    <d v="2016-12-07T19:17:12"/>
    <b v="0"/>
    <x v="78"/>
    <b v="0"/>
    <s v="film &amp; video/drama"/>
    <n v="0"/>
    <n v="0"/>
    <x v="0"/>
    <s v="drama"/>
  </r>
  <r>
    <n v="183"/>
    <x v="183"/>
    <s v="Don't kill me until I meet my Dad"/>
    <n v="12500"/>
    <x v="151"/>
    <x v="2"/>
    <s v="GB"/>
    <s v="GBP"/>
    <n v="1417033610"/>
    <x v="183"/>
    <n v="1414438010"/>
    <d v="2014-10-27T14:26:50"/>
    <b v="0"/>
    <x v="8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x v="152"/>
    <x v="2"/>
    <s v="CA"/>
    <s v="CAD"/>
    <n v="1409543940"/>
    <x v="184"/>
    <n v="1404586762"/>
    <d v="2014-07-05T13:59:22"/>
    <b v="0"/>
    <x v="84"/>
    <b v="0"/>
    <s v="film &amp; video/drama"/>
    <n v="3.4000000000000004"/>
    <n v="25.5"/>
    <x v="0"/>
    <s v="drama"/>
  </r>
  <r>
    <n v="185"/>
    <x v="185"/>
    <s v="Love has no boundaries!"/>
    <n v="40000"/>
    <x v="153"/>
    <x v="2"/>
    <s v="NO"/>
    <s v="NOK"/>
    <n v="1471557139"/>
    <x v="185"/>
    <n v="1468965139"/>
    <d v="2016-07-19T16:52:19"/>
    <b v="0"/>
    <x v="73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x v="117"/>
    <x v="2"/>
    <s v="US"/>
    <s v="USD"/>
    <n v="1488571200"/>
    <x v="186"/>
    <n v="1485977434"/>
    <d v="2017-02-01T14:30:34"/>
    <b v="0"/>
    <x v="78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x v="25"/>
    <x v="2"/>
    <s v="US"/>
    <s v="USD"/>
    <n v="1437461940"/>
    <x v="187"/>
    <n v="1435383457"/>
    <d v="2015-06-27T00:37:37"/>
    <b v="0"/>
    <x v="81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x v="117"/>
    <x v="2"/>
    <s v="US"/>
    <s v="USD"/>
    <n v="1409891015"/>
    <x v="188"/>
    <n v="1407299015"/>
    <d v="2014-08-05T23:23:35"/>
    <b v="0"/>
    <x v="78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x v="154"/>
    <x v="2"/>
    <s v="US"/>
    <s v="USD"/>
    <n v="1472920477"/>
    <x v="189"/>
    <n v="1467736477"/>
    <d v="2016-07-05T11:34:37"/>
    <b v="0"/>
    <x v="81"/>
    <b v="0"/>
    <s v="film &amp; video/drama"/>
    <n v="6.8999999999999992E-2"/>
    <n v="69"/>
    <x v="0"/>
    <s v="drama"/>
  </r>
  <r>
    <n v="190"/>
    <x v="190"/>
    <s v="Because hope can be a 4 letter word"/>
    <n v="12000"/>
    <x v="155"/>
    <x v="2"/>
    <s v="US"/>
    <s v="USD"/>
    <n v="1466091446"/>
    <x v="190"/>
    <n v="1465227446"/>
    <d v="2016-06-06T10:37:26"/>
    <b v="0"/>
    <x v="29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x v="156"/>
    <x v="2"/>
    <s v="AU"/>
    <s v="AUD"/>
    <n v="1443782138"/>
    <x v="191"/>
    <n v="1440326138"/>
    <d v="2015-08-23T05:35:38"/>
    <b v="0"/>
    <x v="8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x v="157"/>
    <x v="2"/>
    <s v="US"/>
    <s v="USD"/>
    <n v="1413572432"/>
    <x v="192"/>
    <n v="1410980432"/>
    <d v="2014-09-17T14:00:32"/>
    <b v="0"/>
    <x v="8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x v="117"/>
    <x v="2"/>
    <s v="GB"/>
    <s v="GBP"/>
    <n v="1417217166"/>
    <x v="193"/>
    <n v="1412029566"/>
    <d v="2014-09-29T17:26:06"/>
    <b v="0"/>
    <x v="78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x v="158"/>
    <x v="2"/>
    <s v="GB"/>
    <s v="GBP"/>
    <n v="1457308531"/>
    <x v="194"/>
    <n v="1452124531"/>
    <d v="2016-01-06T18:55:31"/>
    <b v="0"/>
    <x v="8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x v="117"/>
    <x v="2"/>
    <s v="US"/>
    <s v="USD"/>
    <n v="1436544332"/>
    <x v="195"/>
    <n v="1431360332"/>
    <d v="2015-05-11T11:05:32"/>
    <b v="0"/>
    <x v="78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x v="159"/>
    <x v="2"/>
    <s v="GB"/>
    <s v="GBP"/>
    <n v="1444510800"/>
    <x v="196"/>
    <n v="1442062898"/>
    <d v="2015-09-12T08:01:38"/>
    <b v="0"/>
    <x v="10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x v="160"/>
    <x v="2"/>
    <s v="GB"/>
    <s v="GBP"/>
    <n v="1487365200"/>
    <x v="197"/>
    <n v="1483734100"/>
    <d v="2017-01-06T15:21:40"/>
    <b v="0"/>
    <x v="22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x v="161"/>
    <x v="2"/>
    <s v="US"/>
    <s v="USD"/>
    <n v="1412500322"/>
    <x v="198"/>
    <n v="1409908322"/>
    <d v="2014-09-05T04:12:02"/>
    <b v="0"/>
    <x v="79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x v="117"/>
    <x v="2"/>
    <s v="US"/>
    <s v="USD"/>
    <n v="1472698702"/>
    <x v="199"/>
    <n v="1470106702"/>
    <d v="2016-08-01T21:58:22"/>
    <b v="0"/>
    <x v="78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x v="162"/>
    <x v="2"/>
    <s v="US"/>
    <s v="USD"/>
    <n v="1410746403"/>
    <x v="200"/>
    <n v="1408154403"/>
    <d v="2014-08-15T21:00:03"/>
    <b v="0"/>
    <x v="59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x v="163"/>
    <x v="2"/>
    <s v="US"/>
    <s v="USD"/>
    <n v="1423424329"/>
    <x v="201"/>
    <n v="1421696329"/>
    <d v="2015-01-19T14:38:49"/>
    <b v="0"/>
    <x v="63"/>
    <b v="0"/>
    <s v="film &amp; video/drama"/>
    <n v="58.461538461538467"/>
    <n v="54.285714285714285"/>
    <x v="0"/>
    <s v="drama"/>
  </r>
  <r>
    <n v="202"/>
    <x v="202"/>
    <s v="new web series created by jonney terry"/>
    <n v="6000"/>
    <x v="117"/>
    <x v="2"/>
    <s v="US"/>
    <s v="USD"/>
    <n v="1444337940"/>
    <x v="202"/>
    <n v="1441750564"/>
    <d v="2015-09-08T17:16:04"/>
    <b v="0"/>
    <x v="78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x v="164"/>
    <x v="2"/>
    <s v="GB"/>
    <s v="GBP"/>
    <n v="1422562864"/>
    <x v="203"/>
    <n v="1417378864"/>
    <d v="2014-11-30T15:21:04"/>
    <b v="0"/>
    <x v="22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x v="165"/>
    <x v="2"/>
    <s v="AU"/>
    <s v="AUD"/>
    <n v="1470319203"/>
    <x v="204"/>
    <n v="1467727203"/>
    <d v="2016-07-05T09:00:03"/>
    <b v="0"/>
    <x v="86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x v="166"/>
    <x v="2"/>
    <s v="US"/>
    <s v="USD"/>
    <n v="1444144222"/>
    <x v="205"/>
    <n v="1441120222"/>
    <d v="2015-09-01T10:10:22"/>
    <b v="0"/>
    <x v="5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x v="117"/>
    <x v="2"/>
    <s v="US"/>
    <s v="USD"/>
    <n v="1470441983"/>
    <x v="206"/>
    <n v="1468627583"/>
    <d v="2016-07-15T19:06:23"/>
    <b v="0"/>
    <x v="78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x v="167"/>
    <x v="2"/>
    <s v="CA"/>
    <s v="CAD"/>
    <n v="1420346638"/>
    <x v="207"/>
    <n v="1417754638"/>
    <d v="2014-12-04T23:43:58"/>
    <b v="0"/>
    <x v="62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x v="117"/>
    <x v="2"/>
    <s v="AU"/>
    <s v="AUD"/>
    <n v="1418719967"/>
    <x v="208"/>
    <n v="1416127967"/>
    <d v="2014-11-16T03:52:47"/>
    <b v="0"/>
    <x v="78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x v="117"/>
    <x v="2"/>
    <s v="US"/>
    <s v="USD"/>
    <n v="1436566135"/>
    <x v="209"/>
    <n v="1433974135"/>
    <d v="2015-06-10T17:08:55"/>
    <b v="0"/>
    <x v="78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x v="168"/>
    <x v="2"/>
    <s v="US"/>
    <s v="USD"/>
    <n v="1443675600"/>
    <x v="210"/>
    <n v="1441157592"/>
    <d v="2015-09-01T20:33:12"/>
    <b v="0"/>
    <x v="51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x v="169"/>
    <x v="2"/>
    <s v="US"/>
    <s v="USD"/>
    <n v="1442634617"/>
    <x v="211"/>
    <n v="1440042617"/>
    <d v="2015-08-19T22:50:17"/>
    <b v="0"/>
    <x v="8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x v="116"/>
    <x v="2"/>
    <s v="US"/>
    <s v="USD"/>
    <n v="1460837320"/>
    <x v="212"/>
    <n v="1455656920"/>
    <d v="2016-02-16T16:08:40"/>
    <b v="0"/>
    <x v="29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x v="170"/>
    <x v="2"/>
    <s v="US"/>
    <s v="USD"/>
    <n v="1439734001"/>
    <x v="213"/>
    <n v="1437142547"/>
    <d v="2015-07-17T09:15:47"/>
    <b v="0"/>
    <x v="29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x v="116"/>
    <x v="2"/>
    <s v="US"/>
    <s v="USD"/>
    <n v="1425655349"/>
    <x v="214"/>
    <n v="1420471349"/>
    <d v="2015-01-05T10:22:29"/>
    <b v="0"/>
    <x v="29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x v="115"/>
    <x v="2"/>
    <s v="GB"/>
    <s v="GBP"/>
    <n v="1455753540"/>
    <x v="215"/>
    <n v="1452058282"/>
    <d v="2016-01-06T00:31:22"/>
    <b v="0"/>
    <x v="29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x v="171"/>
    <x v="2"/>
    <s v="US"/>
    <s v="USD"/>
    <n v="1429740037"/>
    <x v="216"/>
    <n v="1425423637"/>
    <d v="2015-03-03T18:00:37"/>
    <b v="0"/>
    <x v="87"/>
    <b v="0"/>
    <s v="film &amp; video/drama"/>
    <n v="55.698440000000005"/>
    <n v="331.53833333333336"/>
    <x v="0"/>
    <s v="drama"/>
  </r>
  <r>
    <n v="217"/>
    <x v="217"/>
    <s v="A roadmovie by paw"/>
    <n v="100000"/>
    <x v="172"/>
    <x v="2"/>
    <s v="SE"/>
    <s v="SEK"/>
    <n v="1419780149"/>
    <x v="217"/>
    <n v="1417101749"/>
    <d v="2014-11-27T10:22:29"/>
    <b v="0"/>
    <x v="44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x v="173"/>
    <x v="2"/>
    <s v="US"/>
    <s v="USD"/>
    <n v="1431702289"/>
    <x v="218"/>
    <n v="1426518289"/>
    <d v="2015-03-16T10:04:49"/>
    <b v="0"/>
    <x v="29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x v="174"/>
    <x v="2"/>
    <s v="US"/>
    <s v="USD"/>
    <n v="1459493940"/>
    <x v="219"/>
    <n v="1456732225"/>
    <d v="2016-02-29T02:50:25"/>
    <b v="0"/>
    <x v="88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x v="175"/>
    <x v="2"/>
    <s v="US"/>
    <s v="USD"/>
    <n v="1440101160"/>
    <x v="220"/>
    <n v="1436542030"/>
    <d v="2015-07-10T10:27:10"/>
    <b v="0"/>
    <x v="83"/>
    <b v="0"/>
    <s v="film &amp; video/drama"/>
    <n v="0.72"/>
    <n v="120"/>
    <x v="0"/>
    <s v="drama"/>
  </r>
  <r>
    <n v="221"/>
    <x v="221"/>
    <s v="Film about Schizophrenia with Surreal Twists!"/>
    <n v="50000"/>
    <x v="117"/>
    <x v="2"/>
    <s v="US"/>
    <s v="USD"/>
    <n v="1427569564"/>
    <x v="221"/>
    <n v="1422389164"/>
    <d v="2015-01-27T15:06:04"/>
    <b v="0"/>
    <x v="78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x v="176"/>
    <x v="2"/>
    <s v="US"/>
    <s v="USD"/>
    <n v="1427423940"/>
    <x v="222"/>
    <n v="1422383318"/>
    <d v="2015-01-27T13:28:38"/>
    <b v="0"/>
    <x v="84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x v="117"/>
    <x v="2"/>
    <s v="US"/>
    <s v="USD"/>
    <n v="1463879100"/>
    <x v="223"/>
    <n v="1461287350"/>
    <d v="2016-04-21T20:09:10"/>
    <b v="0"/>
    <x v="78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x v="117"/>
    <x v="2"/>
    <s v="AU"/>
    <s v="AUD"/>
    <n v="1436506726"/>
    <x v="224"/>
    <n v="1431322726"/>
    <d v="2015-05-11T00:38:46"/>
    <b v="0"/>
    <x v="78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x v="117"/>
    <x v="2"/>
    <s v="US"/>
    <s v="USD"/>
    <n v="1460153054"/>
    <x v="225"/>
    <n v="1457564654"/>
    <d v="2016-03-09T18:04:14"/>
    <b v="0"/>
    <x v="78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x v="156"/>
    <x v="2"/>
    <s v="GB"/>
    <s v="GBP"/>
    <n v="1433064540"/>
    <x v="226"/>
    <n v="1428854344"/>
    <d v="2015-04-12T10:59:04"/>
    <b v="0"/>
    <x v="84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x v="117"/>
    <x v="2"/>
    <s v="US"/>
    <s v="USD"/>
    <n v="1436477241"/>
    <x v="227"/>
    <n v="1433885241"/>
    <d v="2015-06-09T16:27:21"/>
    <b v="0"/>
    <x v="78"/>
    <b v="0"/>
    <s v="film &amp; video/drama"/>
    <n v="0"/>
    <n v="0"/>
    <x v="0"/>
    <s v="drama"/>
  </r>
  <r>
    <n v="228"/>
    <x v="228"/>
    <s v="I am making a film from one one of my books called facets of a Geek life."/>
    <n v="8000"/>
    <x v="117"/>
    <x v="2"/>
    <s v="GB"/>
    <s v="GBP"/>
    <n v="1433176105"/>
    <x v="228"/>
    <n v="1427992105"/>
    <d v="2015-04-02T11:28:25"/>
    <b v="0"/>
    <x v="78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x v="117"/>
    <x v="2"/>
    <s v="DE"/>
    <s v="EUR"/>
    <n v="1455402297"/>
    <x v="229"/>
    <n v="1452810297"/>
    <d v="2016-01-14T17:24:57"/>
    <b v="0"/>
    <x v="78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x v="177"/>
    <x v="2"/>
    <s v="US"/>
    <s v="USD"/>
    <n v="1433443151"/>
    <x v="230"/>
    <n v="1430851151"/>
    <d v="2015-05-05T13:39:11"/>
    <b v="0"/>
    <x v="84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x v="117"/>
    <x v="2"/>
    <s v="US"/>
    <s v="USD"/>
    <n v="1451775651"/>
    <x v="231"/>
    <n v="1449183651"/>
    <d v="2015-12-03T18:00:51"/>
    <b v="0"/>
    <x v="78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x v="178"/>
    <x v="2"/>
    <s v="GB"/>
    <s v="GBP"/>
    <n v="1425066546"/>
    <x v="232"/>
    <n v="1422474546"/>
    <d v="2015-01-28T14:49:06"/>
    <b v="0"/>
    <x v="63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x v="117"/>
    <x v="2"/>
    <s v="US"/>
    <s v="USD"/>
    <n v="1475185972"/>
    <x v="233"/>
    <n v="1472593972"/>
    <d v="2016-08-30T16:52:52"/>
    <b v="0"/>
    <x v="78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x v="149"/>
    <x v="2"/>
    <s v="US"/>
    <s v="USD"/>
    <n v="1434847859"/>
    <x v="234"/>
    <n v="1431391859"/>
    <d v="2015-05-11T19:50:59"/>
    <b v="0"/>
    <x v="81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x v="117"/>
    <x v="2"/>
    <s v="US"/>
    <s v="USD"/>
    <n v="1436478497"/>
    <x v="235"/>
    <n v="1433886497"/>
    <d v="2015-06-09T16:48:17"/>
    <b v="0"/>
    <x v="78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x v="117"/>
    <x v="2"/>
    <s v="US"/>
    <s v="USD"/>
    <n v="1451952000"/>
    <x v="236"/>
    <n v="1447380099"/>
    <d v="2015-11-12T21:01:39"/>
    <b v="0"/>
    <x v="78"/>
    <b v="0"/>
    <s v="film &amp; video/drama"/>
    <n v="0"/>
    <n v="0"/>
    <x v="0"/>
    <s v="drama"/>
  </r>
  <r>
    <n v="237"/>
    <x v="237"/>
    <s v="Making The Choice is a christian short film series."/>
    <n v="15000"/>
    <x v="155"/>
    <x v="2"/>
    <s v="US"/>
    <s v="USD"/>
    <n v="1457445069"/>
    <x v="237"/>
    <n v="1452261069"/>
    <d v="2016-01-08T08:51:09"/>
    <b v="0"/>
    <x v="29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x v="117"/>
    <x v="2"/>
    <s v="US"/>
    <s v="USD"/>
    <n v="1483088400"/>
    <x v="238"/>
    <n v="1481324760"/>
    <d v="2016-12-09T18:06:00"/>
    <b v="0"/>
    <x v="78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x v="156"/>
    <x v="2"/>
    <s v="AU"/>
    <s v="AUD"/>
    <n v="1446984000"/>
    <x v="239"/>
    <n v="1445308730"/>
    <d v="2015-10-19T21:38:50"/>
    <b v="0"/>
    <x v="81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x v="179"/>
    <x v="0"/>
    <s v="US"/>
    <s v="USD"/>
    <n v="1367773211"/>
    <x v="240"/>
    <n v="1363885211"/>
    <d v="2013-03-21T12:00:11"/>
    <b v="1"/>
    <x v="89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x v="180"/>
    <x v="0"/>
    <s v="US"/>
    <s v="USD"/>
    <n v="1419180304"/>
    <x v="241"/>
    <n v="1415292304"/>
    <d v="2014-11-06T11:45:04"/>
    <b v="1"/>
    <x v="90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x v="181"/>
    <x v="0"/>
    <s v="US"/>
    <s v="USD"/>
    <n v="1324381790"/>
    <x v="242"/>
    <n v="1321357790"/>
    <d v="2011-11-15T06:49:50"/>
    <b v="1"/>
    <x v="91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x v="182"/>
    <x v="0"/>
    <s v="US"/>
    <s v="USD"/>
    <n v="1393031304"/>
    <x v="243"/>
    <n v="1390439304"/>
    <d v="2014-01-22T20:08:24"/>
    <b v="1"/>
    <x v="92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x v="183"/>
    <x v="0"/>
    <s v="US"/>
    <s v="USD"/>
    <n v="1268723160"/>
    <x v="244"/>
    <n v="1265269559"/>
    <d v="2010-02-04T02:45:59"/>
    <b v="1"/>
    <x v="87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x v="245"/>
    <n v="1342487785"/>
    <d v="2012-07-16T20:16:25"/>
    <b v="1"/>
    <x v="93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x v="185"/>
    <x v="0"/>
    <s v="US"/>
    <s v="USD"/>
    <n v="1292665405"/>
    <x v="246"/>
    <n v="1288341805"/>
    <d v="2010-10-29T03:43:25"/>
    <b v="1"/>
    <x v="94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x v="186"/>
    <x v="0"/>
    <s v="US"/>
    <s v="USD"/>
    <n v="1287200340"/>
    <x v="247"/>
    <n v="1284042614"/>
    <d v="2010-09-09T09:30:14"/>
    <b v="1"/>
    <x v="95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x v="187"/>
    <x v="0"/>
    <s v="US"/>
    <s v="USD"/>
    <n v="1325961309"/>
    <x v="248"/>
    <n v="1322073309"/>
    <d v="2011-11-23T13:35:09"/>
    <b v="1"/>
    <x v="9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x v="249"/>
    <n v="1275603020"/>
    <d v="2010-06-03T17:10:20"/>
    <b v="1"/>
    <x v="97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x v="189"/>
    <x v="0"/>
    <s v="US"/>
    <s v="USD"/>
    <n v="1370525691"/>
    <x v="250"/>
    <n v="1367933691"/>
    <d v="2013-05-07T08:34:51"/>
    <b v="1"/>
    <x v="98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x v="190"/>
    <x v="0"/>
    <s v="US"/>
    <s v="USD"/>
    <n v="1337194800"/>
    <x v="251"/>
    <n v="1334429646"/>
    <d v="2012-04-14T13:54:06"/>
    <b v="1"/>
    <x v="99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x v="191"/>
    <x v="0"/>
    <s v="US"/>
    <s v="USD"/>
    <n v="1275364740"/>
    <x v="252"/>
    <n v="1269878058"/>
    <d v="2010-03-29T10:54:18"/>
    <b v="1"/>
    <x v="52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x v="192"/>
    <x v="0"/>
    <s v="US"/>
    <s v="USD"/>
    <n v="1329320235"/>
    <x v="253"/>
    <n v="1326728235"/>
    <d v="2012-01-16T10:37:15"/>
    <b v="1"/>
    <x v="63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x v="193"/>
    <x v="0"/>
    <s v="US"/>
    <s v="USD"/>
    <n v="1445047200"/>
    <x v="254"/>
    <n v="1442443910"/>
    <d v="2015-09-16T17:51:50"/>
    <b v="1"/>
    <x v="100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x v="194"/>
    <x v="0"/>
    <s v="US"/>
    <s v="USD"/>
    <n v="1300275482"/>
    <x v="255"/>
    <n v="1297687082"/>
    <d v="2011-02-14T07:38:02"/>
    <b v="1"/>
    <x v="101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x v="195"/>
    <x v="0"/>
    <s v="US"/>
    <s v="USD"/>
    <n v="1363458467"/>
    <x v="256"/>
    <n v="1360866467"/>
    <d v="2013-02-14T13:27:47"/>
    <b v="1"/>
    <x v="102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x v="196"/>
    <x v="0"/>
    <s v="US"/>
    <s v="USD"/>
    <n v="1463670162"/>
    <x v="257"/>
    <n v="1461078162"/>
    <d v="2016-04-19T10:02:42"/>
    <b v="1"/>
    <x v="103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x v="197"/>
    <x v="0"/>
    <s v="US"/>
    <s v="USD"/>
    <n v="1308359666"/>
    <x v="258"/>
    <n v="1305767666"/>
    <d v="2011-05-18T20:14:26"/>
    <b v="1"/>
    <x v="104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x v="198"/>
    <x v="0"/>
    <s v="US"/>
    <s v="USD"/>
    <n v="1428514969"/>
    <x v="259"/>
    <n v="1425922969"/>
    <d v="2015-03-09T12:42:49"/>
    <b v="1"/>
    <x v="105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x v="199"/>
    <x v="0"/>
    <s v="US"/>
    <s v="USD"/>
    <n v="1279360740"/>
    <x v="260"/>
    <n v="1275415679"/>
    <d v="2010-06-01T13:07:59"/>
    <b v="1"/>
    <x v="106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x v="200"/>
    <x v="0"/>
    <s v="US"/>
    <s v="USD"/>
    <n v="1339080900"/>
    <x v="261"/>
    <n v="1334783704"/>
    <d v="2012-04-18T16:15:04"/>
    <b v="1"/>
    <x v="107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x v="44"/>
    <x v="0"/>
    <s v="US"/>
    <s v="USD"/>
    <n v="1298699828"/>
    <x v="262"/>
    <n v="1294811828"/>
    <d v="2011-01-12T00:57:08"/>
    <b v="1"/>
    <x v="108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x v="201"/>
    <x v="0"/>
    <s v="US"/>
    <s v="USD"/>
    <n v="1348786494"/>
    <x v="263"/>
    <n v="1346194494"/>
    <d v="2012-08-28T17:54:54"/>
    <b v="1"/>
    <x v="109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x v="202"/>
    <x v="0"/>
    <s v="US"/>
    <s v="USD"/>
    <n v="1336747995"/>
    <x v="264"/>
    <n v="1334155995"/>
    <d v="2012-04-11T09:53:15"/>
    <b v="1"/>
    <x v="110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x v="265"/>
    <n v="1269928430"/>
    <d v="2010-03-30T00:53:50"/>
    <b v="1"/>
    <x v="6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x v="204"/>
    <x v="0"/>
    <s v="US"/>
    <s v="USD"/>
    <n v="1271994660"/>
    <x v="266"/>
    <n v="1264565507"/>
    <d v="2010-01-26T23:11:47"/>
    <b v="1"/>
    <x v="17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x v="205"/>
    <x v="0"/>
    <s v="GB"/>
    <s v="GBP"/>
    <n v="1403693499"/>
    <x v="267"/>
    <n v="1401101499"/>
    <d v="2014-05-26T05:51:39"/>
    <b v="1"/>
    <x v="111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x v="206"/>
    <x v="0"/>
    <s v="US"/>
    <s v="USD"/>
    <n v="1320640778"/>
    <x v="268"/>
    <n v="1316749178"/>
    <d v="2011-09-22T22:39:38"/>
    <b v="1"/>
    <x v="112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x v="207"/>
    <x v="0"/>
    <s v="AU"/>
    <s v="AUD"/>
    <n v="1487738622"/>
    <x v="269"/>
    <n v="1485146622"/>
    <d v="2017-01-22T23:43:42"/>
    <b v="1"/>
    <x v="113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x v="208"/>
    <x v="0"/>
    <s v="US"/>
    <s v="USD"/>
    <n v="1306296000"/>
    <x v="270"/>
    <n v="1301950070"/>
    <d v="2011-04-04T15:47:50"/>
    <b v="1"/>
    <x v="42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x v="209"/>
    <x v="0"/>
    <s v="US"/>
    <s v="USD"/>
    <n v="1388649600"/>
    <x v="271"/>
    <n v="1386123861"/>
    <d v="2013-12-03T21:24:21"/>
    <b v="1"/>
    <x v="114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x v="210"/>
    <x v="0"/>
    <s v="US"/>
    <s v="USD"/>
    <n v="1272480540"/>
    <x v="272"/>
    <n v="1267220191"/>
    <d v="2010-02-26T16:36:31"/>
    <b v="1"/>
    <x v="71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x v="211"/>
    <x v="0"/>
    <s v="US"/>
    <s v="USD"/>
    <n v="1309694266"/>
    <x v="273"/>
    <n v="1307102266"/>
    <d v="2011-06-03T06:57:46"/>
    <b v="1"/>
    <x v="115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x v="212"/>
    <x v="0"/>
    <s v="US"/>
    <s v="USD"/>
    <n v="1333609140"/>
    <x v="274"/>
    <n v="1330638829"/>
    <d v="2012-03-01T16:53:49"/>
    <b v="1"/>
    <x v="116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x v="213"/>
    <x v="0"/>
    <s v="US"/>
    <s v="USD"/>
    <n v="1352511966"/>
    <x v="275"/>
    <n v="1349916366"/>
    <d v="2012-10-10T19:46:06"/>
    <b v="1"/>
    <x v="117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x v="214"/>
    <x v="0"/>
    <s v="US"/>
    <s v="USD"/>
    <n v="1335574674"/>
    <x v="276"/>
    <n v="1330394274"/>
    <d v="2012-02-27T20:57:54"/>
    <b v="1"/>
    <x v="95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x v="215"/>
    <x v="0"/>
    <s v="US"/>
    <s v="USD"/>
    <n v="1432416219"/>
    <x v="277"/>
    <n v="1429824219"/>
    <d v="2015-04-23T16:23:39"/>
    <b v="1"/>
    <x v="118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x v="216"/>
    <x v="0"/>
    <s v="US"/>
    <s v="USD"/>
    <n v="1350003539"/>
    <x v="278"/>
    <n v="1347411539"/>
    <d v="2012-09-11T19:58:59"/>
    <b v="1"/>
    <x v="119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x v="217"/>
    <x v="0"/>
    <s v="US"/>
    <s v="USD"/>
    <n v="1488160860"/>
    <x v="279"/>
    <n v="1485237096"/>
    <d v="2017-01-24T00:51:36"/>
    <b v="1"/>
    <x v="120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x v="218"/>
    <x v="0"/>
    <s v="US"/>
    <s v="USD"/>
    <n v="1401459035"/>
    <x v="280"/>
    <n v="1397571035"/>
    <d v="2014-04-15T09:10:35"/>
    <b v="1"/>
    <x v="121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x v="219"/>
    <x v="0"/>
    <s v="US"/>
    <s v="USD"/>
    <n v="1249932360"/>
    <x v="281"/>
    <n v="1242532513"/>
    <d v="2009-05-16T22:55:13"/>
    <b v="1"/>
    <x v="1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x v="220"/>
    <x v="0"/>
    <s v="US"/>
    <s v="USD"/>
    <n v="1266876000"/>
    <x v="282"/>
    <n v="1263679492"/>
    <d v="2010-01-16T17:04:52"/>
    <b v="1"/>
    <x v="122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x v="221"/>
    <x v="0"/>
    <s v="US"/>
    <s v="USD"/>
    <n v="1306904340"/>
    <x v="283"/>
    <n v="1305219744"/>
    <d v="2011-05-12T12:02:24"/>
    <b v="1"/>
    <x v="91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x v="222"/>
    <x v="0"/>
    <s v="US"/>
    <s v="USD"/>
    <n v="1327167780"/>
    <x v="284"/>
    <n v="1325007780"/>
    <d v="2011-12-27T12:43:00"/>
    <b v="1"/>
    <x v="123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x v="223"/>
    <x v="0"/>
    <s v="US"/>
    <s v="USD"/>
    <n v="1379614128"/>
    <x v="285"/>
    <n v="1377022128"/>
    <d v="2013-08-20T13:08:48"/>
    <b v="1"/>
    <x v="124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x v="224"/>
    <x v="0"/>
    <s v="US"/>
    <s v="USD"/>
    <n v="1364236524"/>
    <x v="286"/>
    <n v="1360352124"/>
    <d v="2013-02-08T14:35:24"/>
    <b v="1"/>
    <x v="12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x v="225"/>
    <x v="0"/>
    <s v="US"/>
    <s v="USD"/>
    <n v="1351828800"/>
    <x v="287"/>
    <n v="1349160018"/>
    <d v="2012-10-02T01:40:18"/>
    <b v="1"/>
    <x v="126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x v="226"/>
    <x v="0"/>
    <s v="US"/>
    <s v="USD"/>
    <n v="1340683393"/>
    <x v="288"/>
    <n v="1337659393"/>
    <d v="2012-05-21T23:03:13"/>
    <b v="1"/>
    <x v="12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x v="227"/>
    <x v="0"/>
    <s v="GB"/>
    <s v="GBP"/>
    <n v="1383389834"/>
    <x v="289"/>
    <n v="1380797834"/>
    <d v="2013-10-03T05:57:14"/>
    <b v="1"/>
    <x v="128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x v="228"/>
    <x v="0"/>
    <s v="US"/>
    <s v="USD"/>
    <n v="1296633540"/>
    <x v="290"/>
    <n v="1292316697"/>
    <d v="2010-12-14T03:51:37"/>
    <b v="1"/>
    <x v="129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x v="229"/>
    <x v="0"/>
    <s v="US"/>
    <s v="USD"/>
    <n v="1367366460"/>
    <x v="291"/>
    <n v="1365791246"/>
    <d v="2013-04-12T13:27:26"/>
    <b v="1"/>
    <x v="130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x v="230"/>
    <x v="0"/>
    <s v="US"/>
    <s v="USD"/>
    <n v="1319860740"/>
    <x v="292"/>
    <n v="1317064599"/>
    <d v="2011-09-26T14:16:39"/>
    <b v="1"/>
    <x v="131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x v="231"/>
    <x v="0"/>
    <s v="US"/>
    <s v="USD"/>
    <n v="1398009714"/>
    <x v="293"/>
    <n v="1395417714"/>
    <d v="2014-03-21T11:01:54"/>
    <b v="1"/>
    <x v="132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x v="294"/>
    <n v="1276480894"/>
    <d v="2010-06-13T21:01:34"/>
    <b v="1"/>
    <x v="133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x v="232"/>
    <x v="0"/>
    <s v="US"/>
    <s v="USD"/>
    <n v="1383264000"/>
    <x v="295"/>
    <n v="1378080409"/>
    <d v="2013-09-01T19:06:49"/>
    <b v="1"/>
    <x v="134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x v="233"/>
    <x v="0"/>
    <s v="US"/>
    <s v="USD"/>
    <n v="1347017083"/>
    <x v="296"/>
    <n v="1344857083"/>
    <d v="2012-08-13T06:24:43"/>
    <b v="1"/>
    <x v="135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x v="234"/>
    <x v="0"/>
    <s v="US"/>
    <s v="USD"/>
    <n v="1430452740"/>
    <x v="297"/>
    <n v="1427390901"/>
    <d v="2015-03-26T12:28:21"/>
    <b v="1"/>
    <x v="136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x v="235"/>
    <x v="0"/>
    <s v="US"/>
    <s v="USD"/>
    <n v="1399669200"/>
    <x v="298"/>
    <n v="1394536048"/>
    <d v="2014-03-11T06:07:28"/>
    <b v="1"/>
    <x v="137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x v="236"/>
    <x v="0"/>
    <s v="US"/>
    <s v="USD"/>
    <n v="1289975060"/>
    <x v="299"/>
    <n v="1287379460"/>
    <d v="2010-10-18T00:24:20"/>
    <b v="1"/>
    <x v="138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x v="237"/>
    <x v="0"/>
    <s v="US"/>
    <s v="USD"/>
    <n v="1303686138"/>
    <x v="300"/>
    <n v="1301007738"/>
    <d v="2011-03-24T18:02:18"/>
    <b v="1"/>
    <x v="139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x v="238"/>
    <x v="0"/>
    <s v="US"/>
    <s v="USD"/>
    <n v="1363711335"/>
    <x v="301"/>
    <n v="1360258935"/>
    <d v="2013-02-07T12:42:15"/>
    <b v="1"/>
    <x v="140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x v="302"/>
    <n v="1327523638"/>
    <d v="2012-01-25T15:33:58"/>
    <b v="1"/>
    <x v="52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x v="240"/>
    <x v="0"/>
    <s v="US"/>
    <s v="USD"/>
    <n v="1338601346"/>
    <x v="303"/>
    <n v="1336009346"/>
    <d v="2012-05-02T20:42:26"/>
    <b v="1"/>
    <x v="141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x v="241"/>
    <x v="0"/>
    <s v="US"/>
    <s v="USD"/>
    <n v="1346464800"/>
    <x v="304"/>
    <n v="1343096197"/>
    <d v="2012-07-23T21:16:37"/>
    <b v="1"/>
    <x v="142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x v="242"/>
    <x v="0"/>
    <s v="US"/>
    <s v="USD"/>
    <n v="1331392049"/>
    <x v="305"/>
    <n v="1328800049"/>
    <d v="2012-02-09T10:07:29"/>
    <b v="1"/>
    <x v="143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x v="243"/>
    <x v="0"/>
    <s v="US"/>
    <s v="USD"/>
    <n v="1363806333"/>
    <x v="306"/>
    <n v="1362081933"/>
    <d v="2013-02-28T15:05:33"/>
    <b v="1"/>
    <x v="144"/>
    <b v="1"/>
    <s v="film &amp; video/documentary"/>
    <n v="292.89999999999998"/>
    <n v="36.612499999999997"/>
    <x v="0"/>
    <s v="documentary"/>
  </r>
  <r>
    <n v="307"/>
    <x v="307"/>
    <s v="Why is grammar important?"/>
    <n v="22000"/>
    <x v="244"/>
    <x v="0"/>
    <s v="US"/>
    <s v="USD"/>
    <n v="1360276801"/>
    <x v="307"/>
    <n v="1357684801"/>
    <d v="2013-01-08T17:40:01"/>
    <b v="1"/>
    <x v="145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x v="245"/>
    <x v="0"/>
    <s v="US"/>
    <s v="USD"/>
    <n v="1299775210"/>
    <x v="308"/>
    <n v="1295887210"/>
    <d v="2011-01-24T11:40:10"/>
    <b v="1"/>
    <x v="91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x v="246"/>
    <x v="0"/>
    <s v="US"/>
    <s v="USD"/>
    <n v="1346695334"/>
    <x v="309"/>
    <n v="1344880934"/>
    <d v="2012-08-13T13:02:14"/>
    <b v="1"/>
    <x v="146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x v="247"/>
    <x v="0"/>
    <s v="US"/>
    <s v="USD"/>
    <n v="1319076000"/>
    <x v="310"/>
    <n v="1317788623"/>
    <d v="2011-10-04T23:23:43"/>
    <b v="1"/>
    <x v="17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x v="248"/>
    <x v="0"/>
    <s v="US"/>
    <s v="USD"/>
    <n v="1325404740"/>
    <x v="311"/>
    <n v="1321852592"/>
    <d v="2011-11-21T00:16:32"/>
    <b v="1"/>
    <x v="3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x v="249"/>
    <x v="0"/>
    <s v="US"/>
    <s v="USD"/>
    <n v="1365973432"/>
    <x v="312"/>
    <n v="1363381432"/>
    <d v="2013-03-15T16:03:52"/>
    <b v="1"/>
    <x v="9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x v="250"/>
    <x v="0"/>
    <s v="US"/>
    <s v="USD"/>
    <n v="1281542340"/>
    <x v="313"/>
    <n v="1277702894"/>
    <d v="2010-06-28T00:28:14"/>
    <b v="1"/>
    <x v="147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x v="251"/>
    <x v="0"/>
    <s v="US"/>
    <s v="USD"/>
    <n v="1362167988"/>
    <x v="314"/>
    <n v="1359575988"/>
    <d v="2013-01-30T14:59:48"/>
    <b v="1"/>
    <x v="148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x v="252"/>
    <x v="0"/>
    <s v="US"/>
    <s v="USD"/>
    <n v="1345660334"/>
    <x v="315"/>
    <n v="1343068334"/>
    <d v="2012-07-23T13:32:14"/>
    <b v="1"/>
    <x v="149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x v="253"/>
    <x v="0"/>
    <s v="CA"/>
    <s v="CAD"/>
    <n v="1418273940"/>
    <x v="316"/>
    <n v="1415398197"/>
    <d v="2014-11-07T17:09:57"/>
    <b v="1"/>
    <x v="150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x v="254"/>
    <x v="0"/>
    <s v="US"/>
    <s v="USD"/>
    <n v="1386778483"/>
    <x v="317"/>
    <n v="1384186483"/>
    <d v="2013-11-11T11:14:43"/>
    <b v="1"/>
    <x v="151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x v="255"/>
    <x v="0"/>
    <s v="US"/>
    <s v="USD"/>
    <n v="1364342151"/>
    <x v="318"/>
    <n v="1361753751"/>
    <d v="2013-02-24T19:55:51"/>
    <b v="1"/>
    <x v="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x v="319"/>
    <n v="1257538029"/>
    <d v="2009-11-06T15:07:09"/>
    <b v="1"/>
    <x v="13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x v="257"/>
    <x v="0"/>
    <s v="GB"/>
    <s v="GBP"/>
    <n v="1450825200"/>
    <x v="320"/>
    <n v="1448284433"/>
    <d v="2015-11-23T08:13:53"/>
    <b v="1"/>
    <x v="150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x v="258"/>
    <x v="0"/>
    <s v="DE"/>
    <s v="EUR"/>
    <n v="1478605386"/>
    <x v="321"/>
    <n v="1475577786"/>
    <d v="2016-10-04T05:43:06"/>
    <b v="1"/>
    <x v="152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x v="259"/>
    <x v="0"/>
    <s v="US"/>
    <s v="USD"/>
    <n v="1463146848"/>
    <x v="322"/>
    <n v="1460554848"/>
    <d v="2016-04-13T08:40:48"/>
    <b v="1"/>
    <x v="153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x v="260"/>
    <x v="0"/>
    <s v="US"/>
    <s v="USD"/>
    <n v="1482307140"/>
    <x v="323"/>
    <n v="1479886966"/>
    <d v="2016-11-23T02:42:46"/>
    <b v="1"/>
    <x v="6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x v="261"/>
    <x v="0"/>
    <s v="US"/>
    <s v="USD"/>
    <n v="1438441308"/>
    <x v="324"/>
    <n v="1435590108"/>
    <d v="2015-06-29T10:01:48"/>
    <b v="1"/>
    <x v="141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x v="262"/>
    <x v="0"/>
    <s v="US"/>
    <s v="USD"/>
    <n v="1482208233"/>
    <x v="325"/>
    <n v="1479184233"/>
    <d v="2016-11-14T23:30:33"/>
    <b v="1"/>
    <x v="154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x v="263"/>
    <x v="0"/>
    <s v="US"/>
    <s v="USD"/>
    <n v="1489532220"/>
    <x v="326"/>
    <n v="1486625606"/>
    <d v="2017-02-09T02:33:26"/>
    <b v="1"/>
    <x v="155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x v="264"/>
    <x v="0"/>
    <s v="US"/>
    <s v="USD"/>
    <n v="1427011200"/>
    <x v="327"/>
    <n v="1424669929"/>
    <d v="2015-02-23T00:38:49"/>
    <b v="1"/>
    <x v="69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x v="265"/>
    <x v="0"/>
    <s v="US"/>
    <s v="USD"/>
    <n v="1446350400"/>
    <x v="328"/>
    <n v="1443739388"/>
    <d v="2015-10-01T17:43:08"/>
    <b v="1"/>
    <x v="156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x v="266"/>
    <x v="0"/>
    <s v="US"/>
    <s v="USD"/>
    <n v="1446868800"/>
    <x v="329"/>
    <n v="1444821127"/>
    <d v="2015-10-14T06:12:07"/>
    <b v="1"/>
    <x v="15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x v="267"/>
    <x v="0"/>
    <s v="US"/>
    <s v="USD"/>
    <n v="1368763140"/>
    <x v="330"/>
    <n v="1366028563"/>
    <d v="2013-04-15T07:22:43"/>
    <b v="1"/>
    <x v="158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x v="268"/>
    <x v="0"/>
    <s v="US"/>
    <s v="USD"/>
    <n v="1466171834"/>
    <x v="331"/>
    <n v="1463493434"/>
    <d v="2016-05-17T08:57:14"/>
    <b v="1"/>
    <x v="159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x v="269"/>
    <x v="0"/>
    <s v="US"/>
    <s v="USD"/>
    <n v="1446019200"/>
    <x v="332"/>
    <n v="1442420377"/>
    <d v="2015-09-16T11:19:37"/>
    <b v="1"/>
    <x v="160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x v="270"/>
    <x v="0"/>
    <s v="US"/>
    <s v="USD"/>
    <n v="1460038591"/>
    <x v="333"/>
    <n v="1457450191"/>
    <d v="2016-03-08T10:16:31"/>
    <b v="1"/>
    <x v="161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x v="271"/>
    <x v="0"/>
    <s v="US"/>
    <s v="USD"/>
    <n v="1431716400"/>
    <x v="334"/>
    <n v="1428423757"/>
    <d v="2015-04-07T11:22:37"/>
    <b v="1"/>
    <x v="50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x v="272"/>
    <x v="0"/>
    <s v="US"/>
    <s v="USD"/>
    <n v="1431122400"/>
    <x v="335"/>
    <n v="1428428515"/>
    <d v="2015-04-07T12:41:55"/>
    <b v="1"/>
    <x v="144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x v="273"/>
    <x v="0"/>
    <s v="US"/>
    <s v="USD"/>
    <n v="1447427918"/>
    <x v="336"/>
    <n v="1444832318"/>
    <d v="2015-10-14T09:18:38"/>
    <b v="1"/>
    <x v="131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x v="274"/>
    <x v="0"/>
    <s v="US"/>
    <s v="USD"/>
    <n v="1426298708"/>
    <x v="337"/>
    <n v="1423710308"/>
    <d v="2015-02-11T22:05:08"/>
    <b v="1"/>
    <x v="162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x v="275"/>
    <x v="0"/>
    <s v="US"/>
    <s v="USD"/>
    <n v="1472864400"/>
    <x v="338"/>
    <n v="1468001290"/>
    <d v="2016-07-08T13:08:10"/>
    <b v="1"/>
    <x v="163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x v="276"/>
    <x v="0"/>
    <s v="US"/>
    <s v="USD"/>
    <n v="1430331268"/>
    <x v="339"/>
    <n v="1427739268"/>
    <d v="2015-03-30T13:14:28"/>
    <b v="1"/>
    <x v="30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x v="277"/>
    <x v="0"/>
    <s v="US"/>
    <s v="USD"/>
    <n v="1489006800"/>
    <x v="340"/>
    <n v="1486397007"/>
    <d v="2017-02-06T11:03:27"/>
    <b v="1"/>
    <x v="164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x v="278"/>
    <x v="0"/>
    <s v="US"/>
    <s v="USD"/>
    <n v="1412135940"/>
    <x v="341"/>
    <n v="1410555998"/>
    <d v="2014-09-12T16:06:38"/>
    <b v="1"/>
    <x v="16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x v="279"/>
    <x v="0"/>
    <s v="US"/>
    <s v="USD"/>
    <n v="1461955465"/>
    <x v="342"/>
    <n v="1459363465"/>
    <d v="2016-03-30T13:44:25"/>
    <b v="1"/>
    <x v="166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x v="280"/>
    <x v="0"/>
    <s v="US"/>
    <s v="USD"/>
    <n v="1415934000"/>
    <x v="343"/>
    <n v="1413308545"/>
    <d v="2014-10-14T12:42:25"/>
    <b v="1"/>
    <x v="167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x v="281"/>
    <x v="0"/>
    <s v="US"/>
    <s v="USD"/>
    <n v="1433125200"/>
    <x v="344"/>
    <n v="1429312694"/>
    <d v="2015-04-17T18:18:14"/>
    <b v="1"/>
    <x v="168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x v="282"/>
    <x v="0"/>
    <s v="US"/>
    <s v="USD"/>
    <n v="1432161590"/>
    <x v="345"/>
    <n v="1429569590"/>
    <d v="2015-04-20T17:39:50"/>
    <b v="1"/>
    <x v="122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x v="283"/>
    <x v="0"/>
    <s v="US"/>
    <s v="USD"/>
    <n v="1444824021"/>
    <x v="346"/>
    <n v="1442232021"/>
    <d v="2015-09-14T07:00:21"/>
    <b v="1"/>
    <x v="101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x v="284"/>
    <x v="0"/>
    <s v="US"/>
    <s v="USD"/>
    <n v="1447505609"/>
    <x v="347"/>
    <n v="1444910009"/>
    <d v="2015-10-15T06:53:29"/>
    <b v="1"/>
    <x v="16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x v="285"/>
    <x v="0"/>
    <s v="US"/>
    <s v="USD"/>
    <n v="1440165916"/>
    <x v="348"/>
    <n v="1437573916"/>
    <d v="2015-07-22T09:05:16"/>
    <b v="1"/>
    <x v="46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x v="286"/>
    <x v="0"/>
    <s v="US"/>
    <s v="USD"/>
    <n v="1487937508"/>
    <x v="349"/>
    <n v="1485345508"/>
    <d v="2017-01-25T06:58:28"/>
    <b v="1"/>
    <x v="15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x v="287"/>
    <x v="0"/>
    <s v="US"/>
    <s v="USD"/>
    <n v="1473566340"/>
    <x v="350"/>
    <n v="1470274509"/>
    <d v="2016-08-03T20:35:09"/>
    <b v="1"/>
    <x v="170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x v="288"/>
    <x v="0"/>
    <s v="ES"/>
    <s v="EUR"/>
    <n v="1460066954"/>
    <x v="351"/>
    <n v="1456614554"/>
    <d v="2016-02-27T18:09:14"/>
    <b v="1"/>
    <x v="171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x v="289"/>
    <x v="0"/>
    <s v="US"/>
    <s v="USD"/>
    <n v="1412740868"/>
    <x v="352"/>
    <n v="1410148868"/>
    <d v="2014-09-07T23:01:08"/>
    <b v="1"/>
    <x v="172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x v="290"/>
    <x v="0"/>
    <s v="US"/>
    <s v="USD"/>
    <n v="1447963219"/>
    <x v="353"/>
    <n v="1445367619"/>
    <d v="2015-10-20T14:00:19"/>
    <b v="1"/>
    <x v="17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x v="291"/>
    <x v="0"/>
    <s v="US"/>
    <s v="USD"/>
    <n v="1460141521"/>
    <x v="354"/>
    <n v="1457553121"/>
    <d v="2016-03-09T14:52:01"/>
    <b v="1"/>
    <x v="60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x v="292"/>
    <x v="0"/>
    <s v="US"/>
    <s v="USD"/>
    <n v="1417420994"/>
    <x v="355"/>
    <n v="1414738994"/>
    <d v="2014-10-31T02:03:14"/>
    <b v="1"/>
    <x v="111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x v="293"/>
    <x v="0"/>
    <s v="US"/>
    <s v="USD"/>
    <n v="1458152193"/>
    <x v="356"/>
    <n v="1455563793"/>
    <d v="2016-02-15T14:16:33"/>
    <b v="1"/>
    <x v="174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x v="294"/>
    <x v="0"/>
    <s v="US"/>
    <s v="USD"/>
    <n v="1429852797"/>
    <x v="357"/>
    <n v="1426396797"/>
    <d v="2015-03-15T00:19:57"/>
    <b v="1"/>
    <x v="175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x v="295"/>
    <x v="0"/>
    <s v="US"/>
    <s v="USD"/>
    <n v="1466002800"/>
    <x v="358"/>
    <n v="1463517521"/>
    <d v="2016-05-17T15:38:41"/>
    <b v="1"/>
    <x v="176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x v="296"/>
    <x v="0"/>
    <s v="US"/>
    <s v="USD"/>
    <n v="1415941920"/>
    <x v="359"/>
    <n v="1414028490"/>
    <d v="2014-10-22T20:41:30"/>
    <b v="1"/>
    <x v="177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x v="297"/>
    <x v="0"/>
    <s v="US"/>
    <s v="USD"/>
    <n v="1437621060"/>
    <x v="360"/>
    <n v="1433799180"/>
    <d v="2015-06-08T16:33:00"/>
    <b v="0"/>
    <x v="45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x v="298"/>
    <x v="0"/>
    <s v="US"/>
    <s v="USD"/>
    <n v="1416704506"/>
    <x v="361"/>
    <n v="1414108906"/>
    <d v="2014-10-23T19:01:46"/>
    <b v="0"/>
    <x v="178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x v="48"/>
    <x v="0"/>
    <s v="US"/>
    <s v="USD"/>
    <n v="1407456000"/>
    <x v="362"/>
    <n v="1405573391"/>
    <d v="2014-07-17T00:03:11"/>
    <b v="0"/>
    <x v="48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x v="363"/>
    <n v="1268934736"/>
    <d v="2010-03-18T12:52:16"/>
    <b v="0"/>
    <x v="55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x v="300"/>
    <x v="0"/>
    <s v="US"/>
    <s v="USD"/>
    <n v="1403323140"/>
    <x v="364"/>
    <n v="1400704672"/>
    <d v="2014-05-21T15:37:52"/>
    <b v="0"/>
    <x v="116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x v="301"/>
    <x v="0"/>
    <s v="GB"/>
    <s v="GBP"/>
    <n v="1393597999"/>
    <x v="365"/>
    <n v="1391005999"/>
    <d v="2014-01-29T09:33:19"/>
    <b v="0"/>
    <x v="71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x v="302"/>
    <x v="0"/>
    <s v="US"/>
    <s v="USD"/>
    <n v="1337540518"/>
    <x v="366"/>
    <n v="1334948518"/>
    <d v="2012-04-20T14:01:58"/>
    <b v="0"/>
    <x v="179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x v="303"/>
    <x v="0"/>
    <s v="US"/>
    <s v="USD"/>
    <n v="1367384340"/>
    <x v="367"/>
    <n v="1363960278"/>
    <d v="2013-03-22T08:51:18"/>
    <b v="0"/>
    <x v="46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x v="304"/>
    <x v="0"/>
    <s v="US"/>
    <s v="USD"/>
    <n v="1426426322"/>
    <x v="368"/>
    <n v="1423405922"/>
    <d v="2015-02-08T09:32:02"/>
    <b v="0"/>
    <x v="180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x v="305"/>
    <x v="0"/>
    <s v="US"/>
    <s v="USD"/>
    <n v="1326633269"/>
    <x v="369"/>
    <n v="1324041269"/>
    <d v="2011-12-16T08:14:29"/>
    <b v="0"/>
    <x v="15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x v="306"/>
    <x v="0"/>
    <s v="US"/>
    <s v="USD"/>
    <n v="1483729500"/>
    <x v="370"/>
    <n v="1481137500"/>
    <d v="2016-12-07T14:05:00"/>
    <b v="0"/>
    <x v="68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x v="307"/>
    <x v="0"/>
    <s v="US"/>
    <s v="USD"/>
    <n v="1359743139"/>
    <x v="371"/>
    <n v="1355855139"/>
    <d v="2012-12-18T13:25:39"/>
    <b v="0"/>
    <x v="181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x v="308"/>
    <x v="0"/>
    <s v="GB"/>
    <s v="GBP"/>
    <n v="1459872000"/>
    <x v="372"/>
    <n v="1456408244"/>
    <d v="2016-02-25T08:50:44"/>
    <b v="0"/>
    <x v="82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x v="309"/>
    <x v="0"/>
    <s v="US"/>
    <s v="USD"/>
    <n v="1342648398"/>
    <x v="373"/>
    <n v="1340056398"/>
    <d v="2012-06-18T16:53:18"/>
    <b v="0"/>
    <x v="30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x v="310"/>
    <x v="0"/>
    <s v="US"/>
    <s v="USD"/>
    <n v="1316208031"/>
    <x v="374"/>
    <n v="1312320031"/>
    <d v="2011-08-02T16:20:31"/>
    <b v="0"/>
    <x v="49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x v="49"/>
    <x v="0"/>
    <s v="US"/>
    <s v="USD"/>
    <n v="1393694280"/>
    <x v="375"/>
    <n v="1390088311"/>
    <d v="2014-01-18T18:38:31"/>
    <b v="0"/>
    <x v="25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x v="311"/>
    <x v="0"/>
    <s v="GB"/>
    <s v="GBP"/>
    <n v="1472122316"/>
    <x v="376"/>
    <n v="1469443916"/>
    <d v="2016-07-25T05:51:56"/>
    <b v="0"/>
    <x v="53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x v="312"/>
    <x v="0"/>
    <s v="US"/>
    <s v="USD"/>
    <n v="1447484460"/>
    <x v="377"/>
    <n v="1444888868"/>
    <d v="2015-10-15T01:01:08"/>
    <b v="0"/>
    <x v="182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x v="313"/>
    <x v="0"/>
    <s v="CA"/>
    <s v="CAD"/>
    <n v="1453765920"/>
    <x v="378"/>
    <n v="1451655808"/>
    <d v="2016-01-01T08:43:28"/>
    <b v="0"/>
    <x v="1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x v="314"/>
    <x v="0"/>
    <s v="US"/>
    <s v="USD"/>
    <n v="1336062672"/>
    <x v="379"/>
    <n v="1332174672"/>
    <d v="2012-03-19T11:31:12"/>
    <b v="0"/>
    <x v="184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x v="315"/>
    <x v="0"/>
    <s v="US"/>
    <s v="USD"/>
    <n v="1453569392"/>
    <x v="380"/>
    <n v="1451409392"/>
    <d v="2015-12-29T12:16:32"/>
    <b v="0"/>
    <x v="72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x v="316"/>
    <x v="0"/>
    <s v="US"/>
    <s v="USD"/>
    <n v="1343624400"/>
    <x v="381"/>
    <n v="1340642717"/>
    <d v="2012-06-25T11:45:17"/>
    <b v="0"/>
    <x v="140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x v="317"/>
    <x v="0"/>
    <s v="US"/>
    <s v="USD"/>
    <n v="1346950900"/>
    <x v="382"/>
    <n v="1345741300"/>
    <d v="2012-08-23T12:01:40"/>
    <b v="0"/>
    <x v="19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x v="318"/>
    <x v="0"/>
    <s v="US"/>
    <s v="USD"/>
    <n v="1400467759"/>
    <x v="383"/>
    <n v="1398480559"/>
    <d v="2014-04-25T21:49:19"/>
    <b v="0"/>
    <x v="53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x v="319"/>
    <x v="0"/>
    <s v="US"/>
    <s v="USD"/>
    <n v="1420569947"/>
    <x v="384"/>
    <n v="1417977947"/>
    <d v="2014-12-07T13:45:47"/>
    <b v="0"/>
    <x v="185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x v="320"/>
    <x v="0"/>
    <s v="US"/>
    <s v="USD"/>
    <n v="1416582101"/>
    <x v="385"/>
    <n v="1413986501"/>
    <d v="2014-10-22T09:01:41"/>
    <b v="0"/>
    <x v="186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x v="321"/>
    <x v="0"/>
    <s v="US"/>
    <s v="USD"/>
    <n v="1439246991"/>
    <x v="386"/>
    <n v="1437950991"/>
    <d v="2015-07-26T17:49:51"/>
    <b v="0"/>
    <x v="62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x v="322"/>
    <x v="0"/>
    <s v="US"/>
    <s v="USD"/>
    <n v="1439618400"/>
    <x v="387"/>
    <n v="1436976858"/>
    <d v="2015-07-15T11:14:18"/>
    <b v="0"/>
    <x v="187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x v="323"/>
    <x v="0"/>
    <s v="US"/>
    <s v="USD"/>
    <n v="1469670580"/>
    <x v="388"/>
    <n v="1467078580"/>
    <d v="2016-06-27T20:49:40"/>
    <b v="0"/>
    <x v="26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x v="324"/>
    <x v="0"/>
    <s v="US"/>
    <s v="USD"/>
    <n v="1394233140"/>
    <x v="389"/>
    <n v="1391477450"/>
    <d v="2014-02-03T20:30:50"/>
    <b v="0"/>
    <x v="188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x v="325"/>
    <x v="0"/>
    <s v="US"/>
    <s v="USD"/>
    <n v="1431046372"/>
    <x v="390"/>
    <n v="1429318372"/>
    <d v="2015-04-17T19:52:52"/>
    <b v="0"/>
    <x v="25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x v="326"/>
    <x v="0"/>
    <s v="US"/>
    <s v="USD"/>
    <n v="1324169940"/>
    <x v="391"/>
    <n v="1321578051"/>
    <d v="2011-11-17T20:00:51"/>
    <b v="0"/>
    <x v="189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x v="327"/>
    <x v="0"/>
    <s v="US"/>
    <s v="USD"/>
    <n v="1315450800"/>
    <x v="392"/>
    <n v="1312823571"/>
    <d v="2011-08-08T12:12:51"/>
    <b v="0"/>
    <x v="190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x v="328"/>
    <x v="0"/>
    <s v="US"/>
    <s v="USD"/>
    <n v="1381424452"/>
    <x v="393"/>
    <n v="1378746052"/>
    <d v="2013-09-09T12:00:52"/>
    <b v="0"/>
    <x v="19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x v="329"/>
    <x v="0"/>
    <s v="ES"/>
    <s v="EUR"/>
    <n v="1460918282"/>
    <x v="394"/>
    <n v="1455737882"/>
    <d v="2016-02-17T14:38:02"/>
    <b v="0"/>
    <x v="133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x v="330"/>
    <x v="0"/>
    <s v="US"/>
    <s v="USD"/>
    <n v="1335562320"/>
    <x v="395"/>
    <n v="1332452960"/>
    <d v="2012-03-22T16:49:20"/>
    <b v="0"/>
    <x v="192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x v="331"/>
    <x v="0"/>
    <s v="US"/>
    <s v="USD"/>
    <n v="1341668006"/>
    <x v="396"/>
    <n v="1340372006"/>
    <d v="2012-06-22T08:33:26"/>
    <b v="0"/>
    <x v="193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x v="397"/>
    <n v="1279651084"/>
    <d v="2010-07-20T13:38:04"/>
    <b v="0"/>
    <x v="194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x v="333"/>
    <x v="0"/>
    <s v="US"/>
    <s v="USD"/>
    <n v="1430334126"/>
    <x v="398"/>
    <n v="1426446126"/>
    <d v="2015-03-15T14:02:06"/>
    <b v="0"/>
    <x v="85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x v="334"/>
    <x v="0"/>
    <s v="GB"/>
    <s v="GBP"/>
    <n v="1481716800"/>
    <x v="399"/>
    <n v="1479070867"/>
    <d v="2016-11-13T16:01:07"/>
    <b v="0"/>
    <x v="1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x v="335"/>
    <x v="0"/>
    <s v="US"/>
    <s v="USD"/>
    <n v="1400297400"/>
    <x v="400"/>
    <n v="1397661347"/>
    <d v="2014-04-16T10:15:47"/>
    <b v="0"/>
    <x v="95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x v="336"/>
    <x v="0"/>
    <s v="US"/>
    <s v="USD"/>
    <n v="1312747970"/>
    <x v="401"/>
    <n v="1310155970"/>
    <d v="2011-07-08T15:12:50"/>
    <b v="0"/>
    <x v="196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x v="337"/>
    <x v="0"/>
    <s v="US"/>
    <s v="USD"/>
    <n v="1446731817"/>
    <x v="402"/>
    <n v="1444913817"/>
    <d v="2015-10-15T07:56:57"/>
    <b v="0"/>
    <x v="68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x v="338"/>
    <x v="0"/>
    <s v="US"/>
    <s v="USD"/>
    <n v="1312960080"/>
    <x v="403"/>
    <n v="1308900441"/>
    <d v="2011-06-24T02:27:21"/>
    <b v="0"/>
    <x v="16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x v="339"/>
    <x v="0"/>
    <s v="US"/>
    <s v="USD"/>
    <n v="1391641440"/>
    <x v="404"/>
    <n v="1389107062"/>
    <d v="2014-01-07T10:04:22"/>
    <b v="0"/>
    <x v="197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x v="340"/>
    <x v="0"/>
    <s v="US"/>
    <s v="USD"/>
    <n v="1394071339"/>
    <x v="405"/>
    <n v="1391479339"/>
    <d v="2014-02-03T21:02:19"/>
    <b v="0"/>
    <x v="16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x v="341"/>
    <x v="0"/>
    <s v="US"/>
    <s v="USD"/>
    <n v="1304920740"/>
    <x v="406"/>
    <n v="1301975637"/>
    <d v="2011-04-04T22:53:57"/>
    <b v="0"/>
    <x v="2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x v="342"/>
    <x v="0"/>
    <s v="US"/>
    <s v="USD"/>
    <n v="1321739650"/>
    <x v="407"/>
    <n v="1316552050"/>
    <d v="2011-09-20T15:54:10"/>
    <b v="0"/>
    <x v="19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x v="343"/>
    <x v="0"/>
    <s v="US"/>
    <s v="USD"/>
    <n v="1383676790"/>
    <x v="408"/>
    <n v="1380217190"/>
    <d v="2013-09-26T12:39:50"/>
    <b v="0"/>
    <x v="44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x v="344"/>
    <x v="0"/>
    <s v="GB"/>
    <s v="GBP"/>
    <n v="1469220144"/>
    <x v="409"/>
    <n v="1466628144"/>
    <d v="2016-06-22T15:42:24"/>
    <b v="0"/>
    <x v="41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x v="345"/>
    <x v="0"/>
    <s v="CA"/>
    <s v="CAD"/>
    <n v="1434670397"/>
    <x v="410"/>
    <n v="1429486397"/>
    <d v="2015-04-19T18:33:17"/>
    <b v="0"/>
    <x v="63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x v="346"/>
    <x v="0"/>
    <s v="US"/>
    <s v="USD"/>
    <n v="1387688400"/>
    <x v="411"/>
    <n v="1384920804"/>
    <d v="2013-11-19T23:13:24"/>
    <b v="0"/>
    <x v="198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x v="347"/>
    <x v="0"/>
    <s v="US"/>
    <s v="USD"/>
    <n v="1343238578"/>
    <x v="412"/>
    <n v="1341856178"/>
    <d v="2012-07-09T12:49:38"/>
    <b v="0"/>
    <x v="16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x v="348"/>
    <x v="0"/>
    <s v="US"/>
    <s v="USD"/>
    <n v="1342731811"/>
    <x v="413"/>
    <n v="1340139811"/>
    <d v="2012-06-19T16:03:31"/>
    <b v="0"/>
    <x v="199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x v="349"/>
    <x v="0"/>
    <s v="US"/>
    <s v="USD"/>
    <n v="1381541465"/>
    <x v="414"/>
    <n v="1378949465"/>
    <d v="2013-09-11T20:31:05"/>
    <b v="0"/>
    <x v="200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x v="350"/>
    <x v="0"/>
    <s v="CA"/>
    <s v="CAD"/>
    <n v="1413547200"/>
    <x v="415"/>
    <n v="1411417602"/>
    <d v="2014-09-22T15:26:42"/>
    <b v="0"/>
    <x v="64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x v="351"/>
    <x v="0"/>
    <s v="US"/>
    <s v="USD"/>
    <n v="1391851831"/>
    <x v="416"/>
    <n v="1389259831"/>
    <d v="2014-01-09T04:30:31"/>
    <b v="0"/>
    <x v="20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x v="352"/>
    <x v="0"/>
    <s v="US"/>
    <s v="USD"/>
    <n v="1365395580"/>
    <x v="417"/>
    <n v="1364426260"/>
    <d v="2013-03-27T18:17:40"/>
    <b v="0"/>
    <x v="47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x v="353"/>
    <x v="0"/>
    <s v="US"/>
    <s v="USD"/>
    <n v="1437633997"/>
    <x v="418"/>
    <n v="1435041997"/>
    <d v="2015-06-23T01:46:37"/>
    <b v="0"/>
    <x v="201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x v="354"/>
    <x v="0"/>
    <s v="US"/>
    <s v="USD"/>
    <n v="1372536787"/>
    <x v="419"/>
    <n v="1367352787"/>
    <d v="2013-04-30T15:13:07"/>
    <b v="0"/>
    <x v="196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x v="355"/>
    <x v="2"/>
    <s v="US"/>
    <s v="USD"/>
    <n v="1394772031"/>
    <x v="420"/>
    <n v="1392183631"/>
    <d v="2014-02-12T00:40:31"/>
    <b v="0"/>
    <x v="8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x v="356"/>
    <x v="2"/>
    <s v="US"/>
    <s v="USD"/>
    <n v="1440157656"/>
    <x v="421"/>
    <n v="1434973656"/>
    <d v="2015-06-22T06:47:36"/>
    <b v="0"/>
    <x v="79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x v="357"/>
    <x v="2"/>
    <s v="US"/>
    <s v="USD"/>
    <n v="1410416097"/>
    <x v="422"/>
    <n v="1407824097"/>
    <d v="2014-08-12T01:14:57"/>
    <b v="0"/>
    <x v="8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x v="358"/>
    <x v="2"/>
    <s v="US"/>
    <s v="USD"/>
    <n v="1370470430"/>
    <x v="423"/>
    <n v="1367878430"/>
    <d v="2013-05-06T17:13:50"/>
    <b v="0"/>
    <x v="62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x v="359"/>
    <x v="2"/>
    <s v="US"/>
    <s v="USD"/>
    <n v="1332748899"/>
    <x v="424"/>
    <n v="1327568499"/>
    <d v="2012-01-26T04:01:39"/>
    <b v="0"/>
    <x v="81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x v="360"/>
    <x v="2"/>
    <s v="US"/>
    <s v="USD"/>
    <n v="1448660404"/>
    <x v="425"/>
    <n v="1443472804"/>
    <d v="2015-09-28T15:40:04"/>
    <b v="0"/>
    <x v="84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x v="361"/>
    <x v="2"/>
    <s v="US"/>
    <s v="USD"/>
    <n v="1456851914"/>
    <x v="426"/>
    <n v="1454259914"/>
    <d v="2016-01-31T12:05:14"/>
    <b v="0"/>
    <x v="22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x v="117"/>
    <x v="2"/>
    <s v="US"/>
    <s v="USD"/>
    <n v="1445540340"/>
    <x v="427"/>
    <n v="1444340940"/>
    <d v="2015-10-08T16:49:00"/>
    <b v="0"/>
    <x v="78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x v="362"/>
    <x v="2"/>
    <s v="US"/>
    <s v="USD"/>
    <n v="1402956000"/>
    <x v="428"/>
    <n v="1400523845"/>
    <d v="2014-05-19T13:24:05"/>
    <b v="0"/>
    <x v="62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x v="429"/>
    <n v="1252964282"/>
    <d v="2009-09-14T16:38:02"/>
    <b v="0"/>
    <x v="78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x v="363"/>
    <x v="2"/>
    <s v="US"/>
    <s v="USD"/>
    <n v="1378866867"/>
    <x v="430"/>
    <n v="1377570867"/>
    <d v="2013-08-26T21:34:27"/>
    <b v="0"/>
    <x v="81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x v="364"/>
    <x v="2"/>
    <s v="GB"/>
    <s v="GBP"/>
    <n v="1467752083"/>
    <x v="431"/>
    <n v="1465160083"/>
    <d v="2016-06-05T15:54:43"/>
    <b v="0"/>
    <x v="22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x v="365"/>
    <x v="2"/>
    <s v="US"/>
    <s v="USD"/>
    <n v="1445448381"/>
    <x v="432"/>
    <n v="1440264381"/>
    <d v="2015-08-22T12:26:21"/>
    <b v="0"/>
    <x v="22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x v="433"/>
    <n v="1439392022"/>
    <d v="2015-08-12T10:07:02"/>
    <b v="0"/>
    <x v="78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x v="366"/>
    <x v="2"/>
    <s v="US"/>
    <s v="USD"/>
    <n v="1385931702"/>
    <x v="434"/>
    <n v="1383076902"/>
    <d v="2013-10-29T15:01:42"/>
    <b v="0"/>
    <x v="84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x v="158"/>
    <x v="2"/>
    <s v="US"/>
    <s v="USD"/>
    <n v="1379094980"/>
    <x v="435"/>
    <n v="1376502980"/>
    <d v="2013-08-14T12:56:20"/>
    <b v="0"/>
    <x v="8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x v="117"/>
    <x v="2"/>
    <s v="US"/>
    <s v="USD"/>
    <n v="1375260113"/>
    <x v="436"/>
    <n v="1372668113"/>
    <d v="2013-07-01T03:41:53"/>
    <b v="0"/>
    <x v="78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x v="117"/>
    <x v="2"/>
    <s v="CA"/>
    <s v="CAD"/>
    <n v="1475912326"/>
    <x v="437"/>
    <n v="1470728326"/>
    <d v="2016-08-09T02:38:46"/>
    <b v="0"/>
    <x v="78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x v="367"/>
    <x v="2"/>
    <s v="US"/>
    <s v="USD"/>
    <n v="1447830958"/>
    <x v="438"/>
    <n v="1445235358"/>
    <d v="2015-10-19T01:15:58"/>
    <b v="0"/>
    <x v="202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x v="117"/>
    <x v="2"/>
    <s v="US"/>
    <s v="USD"/>
    <n v="1413569818"/>
    <x v="439"/>
    <n v="1412705818"/>
    <d v="2014-10-07T13:16:58"/>
    <b v="0"/>
    <x v="78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x v="139"/>
    <x v="2"/>
    <s v="US"/>
    <s v="USD"/>
    <n v="1458859153"/>
    <x v="440"/>
    <n v="1456270753"/>
    <d v="2016-02-23T18:39:13"/>
    <b v="0"/>
    <x v="29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x v="117"/>
    <x v="2"/>
    <s v="GB"/>
    <s v="GBP"/>
    <n v="1383418996"/>
    <x v="441"/>
    <n v="1380826996"/>
    <d v="2013-10-03T14:03:16"/>
    <b v="0"/>
    <x v="78"/>
    <b v="0"/>
    <s v="film &amp; video/animation"/>
    <n v="0"/>
    <n v="0"/>
    <x v="0"/>
    <s v="animation"/>
  </r>
  <r>
    <n v="442"/>
    <x v="442"/>
    <s v="Doomsday is here"/>
    <n v="17000"/>
    <x v="368"/>
    <x v="2"/>
    <s v="US"/>
    <s v="USD"/>
    <n v="1424380783"/>
    <x v="442"/>
    <n v="1421788783"/>
    <d v="2015-01-20T16:19:43"/>
    <b v="0"/>
    <x v="5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x v="115"/>
    <x v="2"/>
    <s v="CA"/>
    <s v="CAD"/>
    <n v="1391991701"/>
    <x v="443"/>
    <n v="1389399701"/>
    <d v="2014-01-10T19:21:41"/>
    <b v="0"/>
    <x v="84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x v="155"/>
    <x v="2"/>
    <s v="US"/>
    <s v="USD"/>
    <n v="1329342361"/>
    <x v="444"/>
    <n v="1324158361"/>
    <d v="2011-12-17T16:46:01"/>
    <b v="0"/>
    <x v="29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x v="369"/>
    <x v="2"/>
    <s v="US"/>
    <s v="USD"/>
    <n v="1432195375"/>
    <x v="445"/>
    <n v="1430899375"/>
    <d v="2015-05-06T03:02:55"/>
    <b v="0"/>
    <x v="84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x v="370"/>
    <x v="2"/>
    <s v="US"/>
    <s v="USD"/>
    <n v="1425434420"/>
    <x v="446"/>
    <n v="1422842420"/>
    <d v="2015-02-01T21:00:20"/>
    <b v="0"/>
    <x v="38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x v="139"/>
    <x v="2"/>
    <s v="GB"/>
    <s v="GBP"/>
    <n v="1364041163"/>
    <x v="447"/>
    <n v="1361884763"/>
    <d v="2013-02-26T08:19:23"/>
    <b v="0"/>
    <x v="29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x v="371"/>
    <x v="2"/>
    <s v="US"/>
    <s v="USD"/>
    <n v="1400091095"/>
    <x v="448"/>
    <n v="1398363095"/>
    <d v="2014-04-24T13:11:35"/>
    <b v="0"/>
    <x v="80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x v="372"/>
    <x v="2"/>
    <s v="GB"/>
    <s v="GBP"/>
    <n v="1382017085"/>
    <x v="449"/>
    <n v="1379425085"/>
    <d v="2013-09-17T08:38:05"/>
    <b v="0"/>
    <x v="81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x v="373"/>
    <x v="2"/>
    <s v="US"/>
    <s v="USD"/>
    <n v="1392417800"/>
    <x v="450"/>
    <n v="1389825800"/>
    <d v="2014-01-15T17:43:20"/>
    <b v="0"/>
    <x v="63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x v="117"/>
    <x v="2"/>
    <s v="US"/>
    <s v="USD"/>
    <n v="1390669791"/>
    <x v="451"/>
    <n v="1388077791"/>
    <d v="2013-12-26T12:09:51"/>
    <b v="0"/>
    <x v="78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x v="374"/>
    <x v="2"/>
    <s v="US"/>
    <s v="USD"/>
    <n v="1431536015"/>
    <x v="452"/>
    <n v="1428944015"/>
    <d v="2015-04-13T11:53:35"/>
    <b v="0"/>
    <x v="8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x v="375"/>
    <x v="2"/>
    <s v="US"/>
    <s v="USD"/>
    <n v="1424375279"/>
    <x v="453"/>
    <n v="1422992879"/>
    <d v="2015-02-03T14:47:59"/>
    <b v="0"/>
    <x v="84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x v="376"/>
    <x v="2"/>
    <s v="US"/>
    <s v="USD"/>
    <n v="1417007640"/>
    <x v="454"/>
    <n v="1414343571"/>
    <d v="2014-10-26T12:12:51"/>
    <b v="0"/>
    <x v="81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x v="372"/>
    <x v="2"/>
    <s v="US"/>
    <s v="USD"/>
    <n v="1334622660"/>
    <x v="455"/>
    <n v="1330733022"/>
    <d v="2012-03-02T19:03:42"/>
    <b v="0"/>
    <x v="84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x v="377"/>
    <x v="2"/>
    <s v="US"/>
    <s v="USD"/>
    <n v="1382414340"/>
    <x v="456"/>
    <n v="1380559201"/>
    <d v="2013-09-30T11:40:01"/>
    <b v="0"/>
    <x v="8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x v="117"/>
    <x v="2"/>
    <s v="CA"/>
    <s v="CAD"/>
    <n v="1408213512"/>
    <x v="457"/>
    <n v="1405621512"/>
    <d v="2014-07-17T13:25:12"/>
    <b v="0"/>
    <x v="78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x v="378"/>
    <x v="2"/>
    <s v="GB"/>
    <s v="GBP"/>
    <n v="1368550060"/>
    <x v="458"/>
    <n v="1365958060"/>
    <d v="2013-04-14T11:47:40"/>
    <b v="0"/>
    <x v="72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x v="379"/>
    <x v="2"/>
    <s v="US"/>
    <s v="USD"/>
    <n v="1321201327"/>
    <x v="459"/>
    <n v="1316013727"/>
    <d v="2011-09-14T10:22:07"/>
    <b v="0"/>
    <x v="29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x v="379"/>
    <x v="2"/>
    <s v="US"/>
    <s v="USD"/>
    <n v="1401595200"/>
    <x v="460"/>
    <n v="1398862875"/>
    <d v="2014-04-30T08:01:15"/>
    <b v="0"/>
    <x v="84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x v="117"/>
    <x v="2"/>
    <s v="GB"/>
    <s v="GBP"/>
    <n v="1370204367"/>
    <x v="461"/>
    <n v="1368476367"/>
    <d v="2013-05-13T15:19:27"/>
    <b v="0"/>
    <x v="78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x v="117"/>
    <x v="2"/>
    <s v="US"/>
    <s v="USD"/>
    <n v="1312945341"/>
    <x v="462"/>
    <n v="1307761341"/>
    <d v="2011-06-10T22:02:21"/>
    <b v="0"/>
    <x v="78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x v="380"/>
    <x v="2"/>
    <s v="US"/>
    <s v="USD"/>
    <n v="1316883753"/>
    <x v="463"/>
    <n v="1311699753"/>
    <d v="2011-07-26T12:02:33"/>
    <b v="0"/>
    <x v="202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x v="116"/>
    <x v="2"/>
    <s v="DE"/>
    <s v="EUR"/>
    <n v="1463602935"/>
    <x v="464"/>
    <n v="1461874935"/>
    <d v="2016-04-28T15:22:15"/>
    <b v="0"/>
    <x v="29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x v="381"/>
    <x v="2"/>
    <s v="US"/>
    <s v="USD"/>
    <n v="1403837574"/>
    <x v="465"/>
    <n v="1402455174"/>
    <d v="2014-06-10T21:52:54"/>
    <b v="0"/>
    <x v="22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x v="382"/>
    <x v="2"/>
    <s v="US"/>
    <s v="USD"/>
    <n v="1347057464"/>
    <x v="466"/>
    <n v="1344465464"/>
    <d v="2012-08-08T17:37:44"/>
    <b v="0"/>
    <x v="81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x v="383"/>
    <x v="2"/>
    <s v="US"/>
    <s v="USD"/>
    <n v="1348849134"/>
    <x v="467"/>
    <n v="1344961134"/>
    <d v="2012-08-14T11:18:54"/>
    <b v="0"/>
    <x v="70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x v="117"/>
    <x v="2"/>
    <s v="US"/>
    <s v="USD"/>
    <n v="1341978665"/>
    <x v="468"/>
    <n v="1336795283"/>
    <d v="2012-05-11T23:01:23"/>
    <b v="0"/>
    <x v="78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x v="117"/>
    <x v="2"/>
    <s v="GB"/>
    <s v="GBP"/>
    <n v="1409960724"/>
    <x v="469"/>
    <n v="1404776724"/>
    <d v="2014-07-07T18:45:24"/>
    <b v="0"/>
    <x v="78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x v="152"/>
    <x v="2"/>
    <s v="US"/>
    <s v="USD"/>
    <n v="1389844800"/>
    <x v="470"/>
    <n v="1385524889"/>
    <d v="2013-11-26T23:01:29"/>
    <b v="0"/>
    <x v="84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x v="384"/>
    <x v="2"/>
    <s v="US"/>
    <s v="USD"/>
    <n v="1397924379"/>
    <x v="471"/>
    <n v="1394039979"/>
    <d v="2014-03-05T12:19:39"/>
    <b v="0"/>
    <x v="203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x v="385"/>
    <x v="2"/>
    <s v="US"/>
    <s v="USD"/>
    <n v="1408831718"/>
    <x v="472"/>
    <n v="1406239718"/>
    <d v="2014-07-24T17:08:38"/>
    <b v="0"/>
    <x v="81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x v="386"/>
    <x v="2"/>
    <s v="US"/>
    <s v="USD"/>
    <n v="1410972319"/>
    <x v="473"/>
    <n v="1408380319"/>
    <d v="2014-08-18T11:45:19"/>
    <b v="0"/>
    <x v="25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x v="116"/>
    <x v="2"/>
    <s v="US"/>
    <s v="USD"/>
    <n v="1487318029"/>
    <x v="474"/>
    <n v="1484726029"/>
    <d v="2017-01-18T02:53:49"/>
    <b v="0"/>
    <x v="29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x v="117"/>
    <x v="2"/>
    <s v="US"/>
    <s v="USD"/>
    <n v="1430877843"/>
    <x v="475"/>
    <n v="1428285843"/>
    <d v="2015-04-05T21:04:03"/>
    <b v="0"/>
    <x v="78"/>
    <b v="0"/>
    <s v="film &amp; video/animation"/>
    <n v="0"/>
    <n v="0"/>
    <x v="0"/>
    <s v="animation"/>
  </r>
  <r>
    <n v="476"/>
    <x v="476"/>
    <s v="Animated Music Videos that teach kids how to read."/>
    <n v="220000"/>
    <x v="387"/>
    <x v="2"/>
    <s v="US"/>
    <s v="USD"/>
    <n v="1401767940"/>
    <x v="476"/>
    <n v="1398727441"/>
    <d v="2014-04-28T18:24:01"/>
    <b v="0"/>
    <x v="20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x v="117"/>
    <x v="2"/>
    <s v="US"/>
    <s v="USD"/>
    <n v="1337371334"/>
    <x v="477"/>
    <n v="1332187334"/>
    <d v="2012-03-19T15:02:14"/>
    <b v="0"/>
    <x v="78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x v="117"/>
    <x v="2"/>
    <s v="US"/>
    <s v="USD"/>
    <n v="1427921509"/>
    <x v="478"/>
    <n v="1425333109"/>
    <d v="2015-03-02T16:51:49"/>
    <b v="0"/>
    <x v="78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x v="388"/>
    <x v="2"/>
    <s v="US"/>
    <s v="USD"/>
    <n v="1416566835"/>
    <x v="479"/>
    <n v="1411379235"/>
    <d v="2014-09-22T04:47:15"/>
    <b v="0"/>
    <x v="16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x v="389"/>
    <x v="2"/>
    <s v="US"/>
    <s v="USD"/>
    <n v="1376049615"/>
    <x v="480"/>
    <n v="1373457615"/>
    <d v="2013-07-10T07:00:15"/>
    <b v="0"/>
    <x v="205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x v="390"/>
    <x v="2"/>
    <s v="US"/>
    <s v="USD"/>
    <n v="1349885289"/>
    <x v="481"/>
    <n v="1347293289"/>
    <d v="2012-09-10T11:08:09"/>
    <b v="0"/>
    <x v="64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x v="115"/>
    <x v="2"/>
    <s v="US"/>
    <s v="USD"/>
    <n v="1460644440"/>
    <x v="482"/>
    <n v="1458336690"/>
    <d v="2016-03-18T16:31:30"/>
    <b v="0"/>
    <x v="29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x v="391"/>
    <x v="2"/>
    <s v="GB"/>
    <s v="GBP"/>
    <n v="1359434672"/>
    <x v="483"/>
    <n v="1354250672"/>
    <d v="2012-11-29T23:44:32"/>
    <b v="0"/>
    <x v="206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x v="392"/>
    <x v="2"/>
    <s v="GB"/>
    <s v="GBP"/>
    <n v="1446766372"/>
    <x v="484"/>
    <n v="1443220372"/>
    <d v="2015-09-25T17:32:52"/>
    <b v="0"/>
    <x v="202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x v="393"/>
    <x v="2"/>
    <s v="GB"/>
    <s v="GBP"/>
    <n v="1368792499"/>
    <x v="485"/>
    <n v="1366200499"/>
    <d v="2013-04-17T07:08:19"/>
    <b v="0"/>
    <x v="207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x v="155"/>
    <x v="2"/>
    <s v="AU"/>
    <s v="AUD"/>
    <n v="1401662239"/>
    <x v="486"/>
    <n v="1399070239"/>
    <d v="2014-05-02T17:37:19"/>
    <b v="0"/>
    <x v="29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x v="117"/>
    <x v="2"/>
    <s v="CA"/>
    <s v="CAD"/>
    <n v="1482678994"/>
    <x v="487"/>
    <n v="1477491394"/>
    <d v="2016-10-26T09:16:34"/>
    <b v="0"/>
    <x v="78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x v="117"/>
    <x v="2"/>
    <s v="US"/>
    <s v="USD"/>
    <n v="1483924700"/>
    <x v="488"/>
    <n v="1481332700"/>
    <d v="2016-12-09T20:18:20"/>
    <b v="0"/>
    <x v="78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x v="394"/>
    <x v="2"/>
    <s v="US"/>
    <s v="USD"/>
    <n v="1325763180"/>
    <x v="489"/>
    <n v="1323084816"/>
    <d v="2011-12-05T06:33:36"/>
    <b v="0"/>
    <x v="83"/>
    <b v="0"/>
    <s v="film &amp; video/animation"/>
    <n v="0.28667813379201834"/>
    <n v="71.666666666666671"/>
    <x v="0"/>
    <s v="animation"/>
  </r>
  <r>
    <n v="490"/>
    <x v="490"/>
    <s v="Cancelled"/>
    <n v="1000"/>
    <x v="117"/>
    <x v="2"/>
    <s v="US"/>
    <s v="USD"/>
    <n v="1345677285"/>
    <x v="490"/>
    <n v="1343085285"/>
    <d v="2012-07-23T18:14:45"/>
    <b v="0"/>
    <x v="78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x v="117"/>
    <x v="2"/>
    <s v="US"/>
    <s v="USD"/>
    <n v="1453937699"/>
    <x v="491"/>
    <n v="1451345699"/>
    <d v="2015-12-28T18:34:59"/>
    <b v="0"/>
    <x v="78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x v="117"/>
    <x v="2"/>
    <s v="SE"/>
    <s v="SEK"/>
    <n v="1476319830"/>
    <x v="492"/>
    <n v="1471135830"/>
    <d v="2016-08-13T19:50:30"/>
    <b v="0"/>
    <x v="78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x v="117"/>
    <x v="2"/>
    <s v="GB"/>
    <s v="GBP"/>
    <n v="1432142738"/>
    <x v="493"/>
    <n v="1429550738"/>
    <d v="2015-04-20T12:25:38"/>
    <b v="0"/>
    <x v="78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x v="395"/>
    <x v="2"/>
    <s v="US"/>
    <s v="USD"/>
    <n v="1404356400"/>
    <x v="494"/>
    <n v="1402343765"/>
    <d v="2014-06-09T14:56:05"/>
    <b v="0"/>
    <x v="8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x v="117"/>
    <x v="2"/>
    <s v="US"/>
    <s v="USD"/>
    <n v="1437076305"/>
    <x v="495"/>
    <n v="1434484305"/>
    <d v="2015-06-16T14:51:45"/>
    <b v="0"/>
    <x v="78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x v="116"/>
    <x v="2"/>
    <s v="US"/>
    <s v="USD"/>
    <n v="1392070874"/>
    <x v="496"/>
    <n v="1386886874"/>
    <d v="2013-12-12T17:21:14"/>
    <b v="0"/>
    <x v="29"/>
    <b v="0"/>
    <s v="film &amp; video/animation"/>
    <n v="1.6666666666666668E-3"/>
    <n v="1"/>
    <x v="0"/>
    <s v="animation"/>
  </r>
  <r>
    <n v="497"/>
    <x v="497"/>
    <s v="live-action/animated series pilot."/>
    <n v="4480"/>
    <x v="134"/>
    <x v="2"/>
    <s v="US"/>
    <s v="USD"/>
    <n v="1419483600"/>
    <x v="497"/>
    <n v="1414889665"/>
    <d v="2014-11-01T19:54:25"/>
    <b v="0"/>
    <x v="8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x v="396"/>
    <x v="2"/>
    <s v="US"/>
    <s v="USD"/>
    <n v="1324664249"/>
    <x v="498"/>
    <n v="1321035449"/>
    <d v="2011-11-11T13:17:29"/>
    <b v="0"/>
    <x v="19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x v="397"/>
    <x v="2"/>
    <s v="US"/>
    <s v="USD"/>
    <n v="1255381140"/>
    <x v="499"/>
    <n v="1250630968"/>
    <d v="2009-08-18T16:29:28"/>
    <b v="0"/>
    <x v="55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x v="394"/>
    <x v="2"/>
    <s v="US"/>
    <s v="USD"/>
    <n v="1273356960"/>
    <x v="500"/>
    <n v="1268255751"/>
    <d v="2010-03-10T16:15:51"/>
    <b v="0"/>
    <x v="80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x v="117"/>
    <x v="2"/>
    <s v="US"/>
    <s v="USD"/>
    <n v="1310189851"/>
    <x v="501"/>
    <n v="1307597851"/>
    <d v="2011-06-09T00:37:31"/>
    <b v="0"/>
    <x v="78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x v="398"/>
    <x v="2"/>
    <s v="US"/>
    <s v="USD"/>
    <n v="1332073025"/>
    <x v="502"/>
    <n v="1329484625"/>
    <d v="2012-02-17T08:17:05"/>
    <b v="0"/>
    <x v="80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x v="399"/>
    <x v="2"/>
    <s v="GB"/>
    <s v="GBP"/>
    <n v="1421498303"/>
    <x v="503"/>
    <n v="1418906303"/>
    <d v="2014-12-18T07:38:23"/>
    <b v="0"/>
    <x v="82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x v="400"/>
    <x v="2"/>
    <s v="US"/>
    <s v="USD"/>
    <n v="1334097387"/>
    <x v="504"/>
    <n v="1328916987"/>
    <d v="2012-02-10T18:36:27"/>
    <b v="0"/>
    <x v="81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x v="401"/>
    <x v="2"/>
    <s v="US"/>
    <s v="USD"/>
    <n v="1451010086"/>
    <x v="505"/>
    <n v="1447122086"/>
    <d v="2015-11-09T21:21:26"/>
    <b v="0"/>
    <x v="25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x v="156"/>
    <x v="2"/>
    <s v="US"/>
    <s v="USD"/>
    <n v="1376140520"/>
    <x v="506"/>
    <n v="1373548520"/>
    <d v="2013-07-11T08:15:20"/>
    <b v="0"/>
    <x v="29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x v="507"/>
    <n v="1346799657"/>
    <d v="2012-09-04T18:00:57"/>
    <b v="0"/>
    <x v="73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x v="402"/>
    <x v="2"/>
    <s v="US"/>
    <s v="USD"/>
    <n v="1337955240"/>
    <x v="508"/>
    <n v="1332808501"/>
    <d v="2012-03-26T19:35:01"/>
    <b v="0"/>
    <x v="8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x v="115"/>
    <x v="2"/>
    <s v="GB"/>
    <s v="GBP"/>
    <n v="1435504170"/>
    <x v="509"/>
    <n v="1432912170"/>
    <d v="2015-05-29T10:09:30"/>
    <b v="0"/>
    <x v="29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x v="117"/>
    <x v="2"/>
    <s v="US"/>
    <s v="USD"/>
    <n v="1456805639"/>
    <x v="510"/>
    <n v="1454213639"/>
    <d v="2016-01-30T23:13:59"/>
    <b v="0"/>
    <x v="78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x v="403"/>
    <x v="2"/>
    <s v="US"/>
    <s v="USD"/>
    <n v="1365228982"/>
    <x v="511"/>
    <n v="1362640582"/>
    <d v="2013-03-07T02:16:22"/>
    <b v="0"/>
    <x v="81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x v="143"/>
    <x v="2"/>
    <s v="US"/>
    <s v="USD"/>
    <n v="1479667727"/>
    <x v="512"/>
    <n v="1475776127"/>
    <d v="2016-10-06T12:48:47"/>
    <b v="0"/>
    <x v="84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x v="404"/>
    <x v="2"/>
    <s v="US"/>
    <s v="USD"/>
    <n v="1471244400"/>
    <x v="513"/>
    <n v="1467387705"/>
    <d v="2016-07-01T10:41:45"/>
    <b v="0"/>
    <x v="32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x v="155"/>
    <x v="2"/>
    <s v="CA"/>
    <s v="CAD"/>
    <n v="1407595447"/>
    <x v="514"/>
    <n v="1405003447"/>
    <d v="2014-07-10T09:44:07"/>
    <b v="0"/>
    <x v="8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x v="405"/>
    <x v="2"/>
    <s v="US"/>
    <s v="USD"/>
    <n v="1451389601"/>
    <x v="515"/>
    <n v="1447933601"/>
    <d v="2015-11-19T06:46:41"/>
    <b v="0"/>
    <x v="69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x v="117"/>
    <x v="2"/>
    <s v="GB"/>
    <s v="GBP"/>
    <n v="1432752080"/>
    <x v="516"/>
    <n v="1427568080"/>
    <d v="2015-03-28T13:41:20"/>
    <b v="0"/>
    <x v="78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x v="82"/>
    <x v="2"/>
    <s v="US"/>
    <s v="USD"/>
    <n v="1486046761"/>
    <x v="517"/>
    <n v="1483454761"/>
    <d v="2017-01-03T09:46:01"/>
    <b v="0"/>
    <x v="8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x v="117"/>
    <x v="2"/>
    <s v="US"/>
    <s v="USD"/>
    <n v="1441550760"/>
    <x v="518"/>
    <n v="1438958824"/>
    <d v="2015-08-07T09:47:04"/>
    <b v="0"/>
    <x v="78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x v="406"/>
    <x v="2"/>
    <s v="US"/>
    <s v="USD"/>
    <n v="1354699421"/>
    <x v="519"/>
    <n v="1352107421"/>
    <d v="2012-11-05T04:23:41"/>
    <b v="0"/>
    <x v="16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x v="407"/>
    <x v="0"/>
    <s v="GB"/>
    <s v="GBP"/>
    <n v="1449766261"/>
    <x v="520"/>
    <n v="1447174261"/>
    <d v="2015-11-10T11:51:01"/>
    <b v="0"/>
    <x v="69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x v="408"/>
    <x v="0"/>
    <s v="US"/>
    <s v="USD"/>
    <n v="1477976340"/>
    <x v="521"/>
    <n v="1475460819"/>
    <d v="2016-10-02T21:13:39"/>
    <b v="0"/>
    <x v="6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x v="409"/>
    <x v="0"/>
    <s v="US"/>
    <s v="USD"/>
    <n v="1458518325"/>
    <x v="522"/>
    <n v="1456793925"/>
    <d v="2016-02-29T19:58:45"/>
    <b v="0"/>
    <x v="162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x v="410"/>
    <x v="0"/>
    <s v="US"/>
    <s v="USD"/>
    <n v="1442805076"/>
    <x v="523"/>
    <n v="1440213076"/>
    <d v="2015-08-21T22:11:16"/>
    <b v="0"/>
    <x v="87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x v="411"/>
    <x v="0"/>
    <s v="GB"/>
    <s v="GBP"/>
    <n v="1464801169"/>
    <x v="524"/>
    <n v="1462209169"/>
    <d v="2016-05-02T12:12:49"/>
    <b v="0"/>
    <x v="208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x v="48"/>
    <x v="0"/>
    <s v="US"/>
    <s v="USD"/>
    <n v="1410601041"/>
    <x v="525"/>
    <n v="1406713041"/>
    <d v="2014-07-30T04:37:21"/>
    <b v="0"/>
    <x v="8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x v="412"/>
    <x v="0"/>
    <s v="GB"/>
    <s v="GBP"/>
    <n v="1438966800"/>
    <x v="526"/>
    <n v="1436278344"/>
    <d v="2015-07-07T09:12:24"/>
    <b v="0"/>
    <x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x v="413"/>
    <x v="0"/>
    <s v="US"/>
    <s v="USD"/>
    <n v="1487347500"/>
    <x v="527"/>
    <n v="1484715366"/>
    <d v="2017-01-17T23:56:06"/>
    <b v="0"/>
    <x v="150"/>
    <b v="1"/>
    <s v="theater/plays"/>
    <n v="100.85"/>
    <n v="63.829113924050631"/>
    <x v="1"/>
    <s v="plays"/>
  </r>
  <r>
    <n v="528"/>
    <x v="528"/>
    <s v="A Festival Backed Production of a Full-Length Play."/>
    <n v="1150"/>
    <x v="414"/>
    <x v="0"/>
    <s v="US"/>
    <s v="USD"/>
    <n v="1434921600"/>
    <x v="528"/>
    <n v="1433109907"/>
    <d v="2015-05-31T17:05:07"/>
    <b v="0"/>
    <x v="209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x v="415"/>
    <x v="0"/>
    <s v="CA"/>
    <s v="CAD"/>
    <n v="1484110800"/>
    <x v="529"/>
    <n v="1482281094"/>
    <d v="2016-12-20T19:44:54"/>
    <b v="0"/>
    <x v="59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x v="416"/>
    <x v="0"/>
    <s v="US"/>
    <s v="USD"/>
    <n v="1435111200"/>
    <x v="530"/>
    <n v="1433254268"/>
    <d v="2015-06-02T09:11:08"/>
    <b v="0"/>
    <x v="60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x v="417"/>
    <x v="0"/>
    <s v="US"/>
    <s v="USD"/>
    <n v="1481957940"/>
    <x v="531"/>
    <n v="1478050429"/>
    <d v="2016-11-01T20:33:49"/>
    <b v="0"/>
    <x v="162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x v="418"/>
    <x v="0"/>
    <s v="US"/>
    <s v="USD"/>
    <n v="1463098208"/>
    <x v="532"/>
    <n v="1460506208"/>
    <d v="2016-04-12T19:10:08"/>
    <b v="0"/>
    <x v="210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x v="20"/>
    <x v="0"/>
    <s v="GB"/>
    <s v="GBP"/>
    <n v="1463394365"/>
    <x v="533"/>
    <n v="1461320765"/>
    <d v="2016-04-22T05:26:05"/>
    <b v="0"/>
    <x v="5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x v="419"/>
    <x v="0"/>
    <s v="NO"/>
    <s v="NOK"/>
    <n v="1446418800"/>
    <x v="534"/>
    <n v="1443036470"/>
    <d v="2015-09-23T14:27:50"/>
    <b v="0"/>
    <x v="53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x v="420"/>
    <x v="0"/>
    <s v="GB"/>
    <s v="GBP"/>
    <n v="1483707905"/>
    <x v="535"/>
    <n v="1481115905"/>
    <d v="2016-12-07T08:05:05"/>
    <b v="0"/>
    <x v="211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x v="421"/>
    <x v="0"/>
    <s v="GB"/>
    <s v="GBP"/>
    <n v="1438624800"/>
    <x v="536"/>
    <n v="1435133807"/>
    <d v="2015-06-24T03:16:47"/>
    <b v="0"/>
    <x v="70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x v="422"/>
    <x v="0"/>
    <s v="US"/>
    <s v="USD"/>
    <n v="1446665191"/>
    <x v="537"/>
    <n v="1444069591"/>
    <d v="2015-10-05T13:26:31"/>
    <b v="0"/>
    <x v="211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x v="423"/>
    <x v="0"/>
    <s v="US"/>
    <s v="USD"/>
    <n v="1463166263"/>
    <x v="538"/>
    <n v="1460574263"/>
    <d v="2016-04-13T14:04:23"/>
    <b v="0"/>
    <x v="65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x v="424"/>
    <x v="0"/>
    <s v="GB"/>
    <s v="GBP"/>
    <n v="1467681107"/>
    <x v="539"/>
    <n v="1465866707"/>
    <d v="2016-06-13T20:11:47"/>
    <b v="0"/>
    <x v="9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x v="116"/>
    <x v="2"/>
    <s v="US"/>
    <s v="USD"/>
    <n v="1423078606"/>
    <x v="540"/>
    <n v="1420486606"/>
    <d v="2015-01-05T14:36:46"/>
    <b v="0"/>
    <x v="29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x v="379"/>
    <x v="2"/>
    <s v="US"/>
    <s v="USD"/>
    <n v="1446080834"/>
    <x v="541"/>
    <n v="1443488834"/>
    <d v="2015-09-28T20:07:14"/>
    <b v="0"/>
    <x v="29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x v="116"/>
    <x v="2"/>
    <s v="US"/>
    <s v="USD"/>
    <n v="1462293716"/>
    <x v="542"/>
    <n v="1457113316"/>
    <d v="2016-03-04T12:41:56"/>
    <b v="0"/>
    <x v="29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x v="119"/>
    <x v="2"/>
    <s v="AU"/>
    <s v="AUD"/>
    <n v="1414807962"/>
    <x v="543"/>
    <n v="1412215962"/>
    <d v="2014-10-01T21:12:42"/>
    <b v="0"/>
    <x v="84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x v="360"/>
    <x v="2"/>
    <s v="US"/>
    <s v="USD"/>
    <n v="1467647160"/>
    <x v="544"/>
    <n v="1465055160"/>
    <d v="2016-06-04T10:46:00"/>
    <b v="0"/>
    <x v="84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x v="425"/>
    <x v="2"/>
    <s v="FR"/>
    <s v="EUR"/>
    <n v="1447600389"/>
    <x v="545"/>
    <n v="1444140789"/>
    <d v="2015-10-06T09:13:09"/>
    <b v="0"/>
    <x v="69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x v="401"/>
    <x v="2"/>
    <s v="US"/>
    <s v="USD"/>
    <n v="1445097715"/>
    <x v="546"/>
    <n v="1441209715"/>
    <d v="2015-09-02T11:01:55"/>
    <b v="0"/>
    <x v="84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x v="117"/>
    <x v="2"/>
    <s v="GB"/>
    <s v="GBP"/>
    <n v="1455122564"/>
    <x v="547"/>
    <n v="1452530564"/>
    <d v="2016-01-11T11:42:44"/>
    <b v="0"/>
    <x v="78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x v="426"/>
    <x v="2"/>
    <s v="GB"/>
    <s v="GBP"/>
    <n v="1446154848"/>
    <x v="548"/>
    <n v="1443562848"/>
    <d v="2015-09-29T16:40:48"/>
    <b v="0"/>
    <x v="29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x v="427"/>
    <x v="2"/>
    <s v="GB"/>
    <s v="GBP"/>
    <n v="1436368622"/>
    <x v="549"/>
    <n v="1433776622"/>
    <d v="2015-06-08T10:17:02"/>
    <b v="0"/>
    <x v="22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x v="428"/>
    <x v="2"/>
    <s v="CA"/>
    <s v="CAD"/>
    <n v="1485838800"/>
    <x v="550"/>
    <n v="1484756245"/>
    <d v="2017-01-18T11:17:25"/>
    <b v="0"/>
    <x v="80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x v="429"/>
    <x v="2"/>
    <s v="US"/>
    <s v="USD"/>
    <n v="1438451580"/>
    <x v="551"/>
    <n v="1434609424"/>
    <d v="2015-06-18T01:37:04"/>
    <b v="0"/>
    <x v="33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x v="117"/>
    <x v="2"/>
    <s v="CA"/>
    <s v="CAD"/>
    <n v="1452350896"/>
    <x v="552"/>
    <n v="1447166896"/>
    <d v="2015-11-10T09:48:16"/>
    <b v="0"/>
    <x v="78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x v="430"/>
    <x v="2"/>
    <s v="US"/>
    <s v="USD"/>
    <n v="1415988991"/>
    <x v="553"/>
    <n v="1413393391"/>
    <d v="2014-10-15T12:16:31"/>
    <b v="0"/>
    <x v="79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x v="431"/>
    <x v="2"/>
    <s v="US"/>
    <s v="USD"/>
    <n v="1413735972"/>
    <x v="554"/>
    <n v="1411143972"/>
    <d v="2014-09-19T11:26:12"/>
    <b v="0"/>
    <x v="19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x v="117"/>
    <x v="2"/>
    <s v="GB"/>
    <s v="GBP"/>
    <n v="1465720143"/>
    <x v="555"/>
    <n v="1463128143"/>
    <d v="2016-05-13T03:29:03"/>
    <b v="0"/>
    <x v="78"/>
    <b v="0"/>
    <s v="technology/web"/>
    <n v="0"/>
    <n v="0"/>
    <x v="2"/>
    <s v="web"/>
  </r>
  <r>
    <n v="556"/>
    <x v="556"/>
    <s v="An educational platform for learning Unified English Braille Code"/>
    <n v="8000"/>
    <x v="148"/>
    <x v="2"/>
    <s v="US"/>
    <s v="USD"/>
    <n v="1452112717"/>
    <x v="556"/>
    <n v="1449520717"/>
    <d v="2015-12-07T15:38:37"/>
    <b v="0"/>
    <x v="29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x v="432"/>
    <x v="2"/>
    <s v="DE"/>
    <s v="EUR"/>
    <n v="1480721803"/>
    <x v="557"/>
    <n v="1478126203"/>
    <d v="2016-11-02T17:36:43"/>
    <b v="0"/>
    <x v="9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x v="117"/>
    <x v="2"/>
    <s v="US"/>
    <s v="USD"/>
    <n v="1427227905"/>
    <x v="558"/>
    <n v="1424639505"/>
    <d v="2015-02-22T16:11:45"/>
    <b v="0"/>
    <x v="78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x v="559"/>
    <n v="1447397260"/>
    <d v="2015-11-13T01:47:40"/>
    <b v="0"/>
    <x v="29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x v="433"/>
    <x v="2"/>
    <s v="CA"/>
    <s v="CAD"/>
    <n v="1418841045"/>
    <x v="560"/>
    <n v="1416249045"/>
    <d v="2014-11-17T13:30:45"/>
    <b v="0"/>
    <x v="8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x v="434"/>
    <x v="2"/>
    <s v="US"/>
    <s v="USD"/>
    <n v="1445874513"/>
    <x v="561"/>
    <n v="1442850513"/>
    <d v="2015-09-21T10:48:33"/>
    <b v="0"/>
    <x v="84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x v="117"/>
    <x v="2"/>
    <s v="NL"/>
    <s v="EUR"/>
    <n v="1482052815"/>
    <x v="562"/>
    <n v="1479460815"/>
    <d v="2016-11-18T04:20:15"/>
    <b v="0"/>
    <x v="78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x v="427"/>
    <x v="2"/>
    <s v="AU"/>
    <s v="AUD"/>
    <n v="1424137247"/>
    <x v="563"/>
    <n v="1421545247"/>
    <d v="2015-01-17T20:40:47"/>
    <b v="0"/>
    <x v="84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x v="116"/>
    <x v="2"/>
    <s v="FR"/>
    <s v="EUR"/>
    <n v="1457822275"/>
    <x v="564"/>
    <n v="1455230275"/>
    <d v="2016-02-11T17:37:55"/>
    <b v="0"/>
    <x v="29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x v="117"/>
    <x v="2"/>
    <s v="GB"/>
    <s v="GBP"/>
    <n v="1436554249"/>
    <x v="565"/>
    <n v="1433962249"/>
    <d v="2015-06-10T13:50:49"/>
    <b v="0"/>
    <x v="78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x v="116"/>
    <x v="2"/>
    <s v="US"/>
    <s v="USD"/>
    <n v="1468513533"/>
    <x v="566"/>
    <n v="1465921533"/>
    <d v="2016-06-14T11:25:33"/>
    <b v="0"/>
    <x v="29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x v="117"/>
    <x v="2"/>
    <s v="US"/>
    <s v="USD"/>
    <n v="1420143194"/>
    <x v="567"/>
    <n v="1417551194"/>
    <d v="2014-12-02T15:13:14"/>
    <b v="0"/>
    <x v="78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x v="568"/>
    <n v="1449785223"/>
    <d v="2015-12-10T17:07:03"/>
    <b v="0"/>
    <x v="81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x v="170"/>
    <x v="2"/>
    <s v="CA"/>
    <s v="CAD"/>
    <n v="1451679612"/>
    <x v="569"/>
    <n v="1449087612"/>
    <d v="2015-12-02T15:20:12"/>
    <b v="0"/>
    <x v="29"/>
    <b v="0"/>
    <s v="technology/web"/>
    <n v="0.8"/>
    <n v="20"/>
    <x v="2"/>
    <s v="web"/>
  </r>
  <r>
    <n v="570"/>
    <x v="570"/>
    <s v="Humans have AM/FM/Satellite radio, kids have radio Disney, pets have DogCatRadio."/>
    <n v="85000"/>
    <x v="436"/>
    <x v="2"/>
    <s v="US"/>
    <s v="USD"/>
    <n v="1455822569"/>
    <x v="570"/>
    <n v="1453230569"/>
    <d v="2016-01-19T14:09:29"/>
    <b v="0"/>
    <x v="29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x v="437"/>
    <x v="2"/>
    <s v="US"/>
    <s v="USD"/>
    <n v="1437969540"/>
    <x v="571"/>
    <n v="1436297723"/>
    <d v="2015-07-07T14:35:23"/>
    <b v="0"/>
    <x v="84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x v="117"/>
    <x v="2"/>
    <s v="US"/>
    <s v="USD"/>
    <n v="1446660688"/>
    <x v="572"/>
    <n v="1444065088"/>
    <d v="2015-10-05T12:11:28"/>
    <b v="0"/>
    <x v="78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x v="438"/>
    <x v="2"/>
    <s v="US"/>
    <s v="USD"/>
    <n v="1421543520"/>
    <x v="573"/>
    <n v="1416445931"/>
    <d v="2014-11-19T20:12:11"/>
    <b v="0"/>
    <x v="82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x v="439"/>
    <x v="2"/>
    <s v="GB"/>
    <s v="GBP"/>
    <n v="1476873507"/>
    <x v="574"/>
    <n v="1474281507"/>
    <d v="2016-09-19T05:38:27"/>
    <b v="0"/>
    <x v="80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x v="440"/>
    <x v="2"/>
    <s v="DE"/>
    <s v="EUR"/>
    <n v="1434213443"/>
    <x v="575"/>
    <n v="1431621443"/>
    <d v="2015-05-14T11:37:23"/>
    <b v="0"/>
    <x v="80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x v="116"/>
    <x v="2"/>
    <s v="US"/>
    <s v="USD"/>
    <n v="1427537952"/>
    <x v="576"/>
    <n v="1422357552"/>
    <d v="2015-01-27T06:19:12"/>
    <b v="0"/>
    <x v="29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x v="115"/>
    <x v="2"/>
    <s v="US"/>
    <s v="USD"/>
    <n v="1463753302"/>
    <x v="577"/>
    <n v="1458569302"/>
    <d v="2016-03-21T09:08:22"/>
    <b v="0"/>
    <x v="29"/>
    <b v="0"/>
    <s v="technology/web"/>
    <n v="0.2"/>
    <n v="10"/>
    <x v="2"/>
    <s v="web"/>
  </r>
  <r>
    <n v="578"/>
    <x v="578"/>
    <s v="weBuy trade built on technology and Crowd Sourced Power"/>
    <n v="125000"/>
    <x v="441"/>
    <x v="2"/>
    <s v="GB"/>
    <s v="GBP"/>
    <n v="1441633993"/>
    <x v="578"/>
    <n v="1439560393"/>
    <d v="2015-08-14T08:53:13"/>
    <b v="0"/>
    <x v="63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x v="442"/>
    <x v="2"/>
    <s v="US"/>
    <s v="USD"/>
    <n v="1419539223"/>
    <x v="579"/>
    <n v="1416947223"/>
    <d v="2014-11-25T15:27:03"/>
    <b v="0"/>
    <x v="81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x v="116"/>
    <x v="2"/>
    <s v="US"/>
    <s v="USD"/>
    <n v="1474580867"/>
    <x v="580"/>
    <n v="1471988867"/>
    <d v="2016-08-23T16:47:47"/>
    <b v="0"/>
    <x v="29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x v="117"/>
    <x v="2"/>
    <s v="US"/>
    <s v="USD"/>
    <n v="1438474704"/>
    <x v="581"/>
    <n v="1435882704"/>
    <d v="2015-07-02T19:18:24"/>
    <b v="0"/>
    <x v="78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x v="117"/>
    <x v="2"/>
    <s v="US"/>
    <s v="USD"/>
    <n v="1426442400"/>
    <x v="582"/>
    <n v="1424454319"/>
    <d v="2015-02-20T12:45:19"/>
    <b v="0"/>
    <x v="78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x v="116"/>
    <x v="2"/>
    <s v="US"/>
    <s v="USD"/>
    <n v="1426800687"/>
    <x v="583"/>
    <n v="1424212287"/>
    <d v="2015-02-17T17:31:27"/>
    <b v="0"/>
    <x v="29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x v="115"/>
    <x v="2"/>
    <s v="US"/>
    <s v="USD"/>
    <n v="1426522316"/>
    <x v="584"/>
    <n v="1423933916"/>
    <d v="2015-02-14T12:11:56"/>
    <b v="0"/>
    <x v="84"/>
    <b v="0"/>
    <s v="technology/web"/>
    <n v="1"/>
    <n v="5"/>
    <x v="2"/>
    <s v="web"/>
  </r>
  <r>
    <n v="585"/>
    <x v="585"/>
    <s v="SAVE UP TO 40% WHEN YOU SPEND!_x000a__x000a_PRE-ORDER YOUR LINK CARD TODAY"/>
    <n v="9000"/>
    <x v="117"/>
    <x v="2"/>
    <s v="GB"/>
    <s v="GBP"/>
    <n v="1448928000"/>
    <x v="585"/>
    <n v="1444123377"/>
    <d v="2015-10-06T04:22:57"/>
    <b v="0"/>
    <x v="78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x v="443"/>
    <x v="2"/>
    <s v="US"/>
    <s v="USD"/>
    <n v="1424032207"/>
    <x v="586"/>
    <n v="1421440207"/>
    <d v="2015-01-16T15:30:07"/>
    <b v="0"/>
    <x v="80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x v="444"/>
    <x v="2"/>
    <s v="CA"/>
    <s v="CAD"/>
    <n v="1429207833"/>
    <x v="587"/>
    <n v="1426615833"/>
    <d v="2015-03-17T13:10:33"/>
    <b v="0"/>
    <x v="63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x v="356"/>
    <x v="2"/>
    <s v="IT"/>
    <s v="EUR"/>
    <n v="1479410886"/>
    <x v="588"/>
    <n v="1474223286"/>
    <d v="2016-09-18T13:28:06"/>
    <b v="0"/>
    <x v="84"/>
    <b v="0"/>
    <s v="technology/web"/>
    <n v="3.3444444444444441"/>
    <n v="150.5"/>
    <x v="2"/>
    <s v="web"/>
  </r>
  <r>
    <n v="589"/>
    <x v="589"/>
    <s v="Services closer than you think..."/>
    <n v="7500"/>
    <x v="116"/>
    <x v="2"/>
    <s v="US"/>
    <s v="USD"/>
    <n v="1436366699"/>
    <x v="589"/>
    <n v="1435070699"/>
    <d v="2015-06-23T09:44:59"/>
    <b v="0"/>
    <x v="29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x v="445"/>
    <x v="2"/>
    <s v="GB"/>
    <s v="GBP"/>
    <n v="1454936460"/>
    <x v="590"/>
    <n v="1452259131"/>
    <d v="2016-01-08T08:18:51"/>
    <b v="0"/>
    <x v="82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x v="377"/>
    <x v="2"/>
    <s v="US"/>
    <s v="USD"/>
    <n v="1437570130"/>
    <x v="591"/>
    <n v="1434978130"/>
    <d v="2015-06-22T08:02:10"/>
    <b v="0"/>
    <x v="84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x v="156"/>
    <x v="2"/>
    <s v="US"/>
    <s v="USD"/>
    <n v="1417584860"/>
    <x v="592"/>
    <n v="1414992860"/>
    <d v="2014-11-03T00:34:20"/>
    <b v="0"/>
    <x v="29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x v="129"/>
    <x v="2"/>
    <s v="GB"/>
    <s v="GBP"/>
    <n v="1428333345"/>
    <x v="593"/>
    <n v="1425744945"/>
    <d v="2015-03-07T11:15:45"/>
    <b v="0"/>
    <x v="63"/>
    <b v="0"/>
    <s v="technology/web"/>
    <n v="23"/>
    <n v="16.428571428571427"/>
    <x v="2"/>
    <s v="web"/>
  </r>
  <r>
    <n v="594"/>
    <x v="594"/>
    <s v="Creating a fitness site that will change the fitness game forever!"/>
    <n v="25000"/>
    <x v="375"/>
    <x v="2"/>
    <s v="US"/>
    <s v="USD"/>
    <n v="1460832206"/>
    <x v="594"/>
    <n v="1458240206"/>
    <d v="2016-03-17T13:43:26"/>
    <b v="0"/>
    <x v="84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x v="446"/>
    <x v="2"/>
    <s v="US"/>
    <s v="USD"/>
    <n v="1430703638"/>
    <x v="595"/>
    <n v="1426815638"/>
    <d v="2015-03-19T20:40:38"/>
    <b v="0"/>
    <x v="22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x v="360"/>
    <x v="2"/>
    <s v="US"/>
    <s v="USD"/>
    <n v="1478122292"/>
    <x v="596"/>
    <n v="1475530292"/>
    <d v="2016-10-03T16:31:32"/>
    <b v="0"/>
    <x v="84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x v="170"/>
    <x v="2"/>
    <s v="US"/>
    <s v="USD"/>
    <n v="1469980800"/>
    <x v="597"/>
    <n v="1466787335"/>
    <d v="2016-06-24T11:55:35"/>
    <b v="0"/>
    <x v="84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x v="447"/>
    <x v="2"/>
    <s v="US"/>
    <s v="USD"/>
    <n v="1417737781"/>
    <x v="598"/>
    <n v="1415145781"/>
    <d v="2014-11-04T19:03:01"/>
    <b v="0"/>
    <x v="63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x v="395"/>
    <x v="2"/>
    <s v="US"/>
    <s v="USD"/>
    <n v="1425827760"/>
    <x v="599"/>
    <n v="1423769402"/>
    <d v="2015-02-12T14:30:02"/>
    <b v="0"/>
    <x v="84"/>
    <b v="0"/>
    <s v="technology/web"/>
    <n v="6.2E-2"/>
    <n v="15.5"/>
    <x v="2"/>
    <s v="web"/>
  </r>
  <r>
    <n v="600"/>
    <x v="600"/>
    <s v="Science Technology Engineering and Math + youth = a brighter tomorrow."/>
    <n v="5000"/>
    <x v="173"/>
    <x v="1"/>
    <s v="US"/>
    <s v="USD"/>
    <n v="1431198562"/>
    <x v="600"/>
    <n v="1426014562"/>
    <d v="2015-03-10T14:09:22"/>
    <b v="0"/>
    <x v="29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x v="133"/>
    <x v="1"/>
    <s v="CA"/>
    <s v="CAD"/>
    <n v="1419626139"/>
    <x v="601"/>
    <n v="1417034139"/>
    <d v="2014-11-26T15:35:39"/>
    <b v="0"/>
    <x v="79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x v="117"/>
    <x v="1"/>
    <s v="US"/>
    <s v="USD"/>
    <n v="1434654215"/>
    <x v="602"/>
    <n v="1432062215"/>
    <d v="2015-05-19T14:03:35"/>
    <b v="0"/>
    <x v="78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x v="448"/>
    <x v="1"/>
    <s v="US"/>
    <s v="USD"/>
    <n v="1408029623"/>
    <x v="603"/>
    <n v="1405437623"/>
    <d v="2014-07-15T10:20:23"/>
    <b v="0"/>
    <x v="62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x v="117"/>
    <x v="1"/>
    <s v="US"/>
    <s v="USD"/>
    <n v="1409187056"/>
    <x v="604"/>
    <n v="1406595056"/>
    <d v="2014-07-28T19:50:56"/>
    <b v="0"/>
    <x v="78"/>
    <b v="0"/>
    <s v="technology/web"/>
    <n v="0"/>
    <n v="0"/>
    <x v="2"/>
    <s v="web"/>
  </r>
  <r>
    <n v="605"/>
    <x v="605"/>
    <s v="An iPad support care package for your parents / seniors."/>
    <n v="5000"/>
    <x v="449"/>
    <x v="1"/>
    <s v="US"/>
    <s v="USD"/>
    <n v="1440318908"/>
    <x v="605"/>
    <n v="1436430908"/>
    <d v="2015-07-09T03:35:08"/>
    <b v="0"/>
    <x v="22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x v="115"/>
    <x v="1"/>
    <s v="NL"/>
    <s v="EUR"/>
    <n v="1432479600"/>
    <x v="606"/>
    <n v="1428507409"/>
    <d v="2015-04-08T10:36:49"/>
    <b v="0"/>
    <x v="29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x v="117"/>
    <x v="1"/>
    <s v="US"/>
    <s v="USD"/>
    <n v="1448225336"/>
    <x v="607"/>
    <n v="1445629736"/>
    <d v="2015-10-23T14:48:56"/>
    <b v="0"/>
    <x v="78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x v="450"/>
    <x v="1"/>
    <s v="US"/>
    <s v="USD"/>
    <n v="1434405980"/>
    <x v="608"/>
    <n v="1431813980"/>
    <d v="2015-05-16T17:06:20"/>
    <b v="0"/>
    <x v="81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x v="139"/>
    <x v="1"/>
    <s v="GB"/>
    <s v="GBP"/>
    <n v="1448761744"/>
    <x v="609"/>
    <n v="1446166144"/>
    <d v="2015-10-29T19:49:04"/>
    <b v="0"/>
    <x v="29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x v="117"/>
    <x v="1"/>
    <s v="US"/>
    <s v="USD"/>
    <n v="1429732586"/>
    <x v="610"/>
    <n v="1427140586"/>
    <d v="2015-03-23T14:56:26"/>
    <b v="0"/>
    <x v="78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x v="117"/>
    <x v="1"/>
    <s v="FR"/>
    <s v="EUR"/>
    <n v="1453210037"/>
    <x v="611"/>
    <n v="1448026037"/>
    <d v="2015-11-20T08:27:17"/>
    <b v="0"/>
    <x v="78"/>
    <b v="0"/>
    <s v="technology/web"/>
    <n v="0"/>
    <n v="0"/>
    <x v="2"/>
    <s v="web"/>
  </r>
  <r>
    <n v="612"/>
    <x v="612"/>
    <s v="A Fast and Reliable new Web platform to stream videos from Internet"/>
    <n v="10000"/>
    <x v="117"/>
    <x v="1"/>
    <s v="IT"/>
    <s v="EUR"/>
    <n v="1472777146"/>
    <x v="612"/>
    <n v="1470185146"/>
    <d v="2016-08-02T19:45:46"/>
    <b v="0"/>
    <x v="78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x v="451"/>
    <x v="1"/>
    <s v="US"/>
    <s v="USD"/>
    <n v="1443675540"/>
    <x v="613"/>
    <n v="1441022120"/>
    <d v="2015-08-31T06:55:20"/>
    <b v="0"/>
    <x v="212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x v="117"/>
    <x v="1"/>
    <s v="US"/>
    <s v="USD"/>
    <n v="1466731740"/>
    <x v="614"/>
    <n v="1464139740"/>
    <d v="2016-05-24T20:29:00"/>
    <b v="0"/>
    <x v="78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x v="117"/>
    <x v="1"/>
    <s v="NZ"/>
    <s v="NZD"/>
    <n v="1443149759"/>
    <x v="615"/>
    <n v="1440557759"/>
    <d v="2015-08-25T21:55:59"/>
    <b v="0"/>
    <x v="78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x v="117"/>
    <x v="1"/>
    <s v="FR"/>
    <s v="EUR"/>
    <n v="1488013307"/>
    <x v="616"/>
    <n v="1485421307"/>
    <d v="2017-01-26T04:01:47"/>
    <b v="0"/>
    <x v="78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x v="177"/>
    <x v="1"/>
    <s v="GB"/>
    <s v="GBP"/>
    <n v="1431072843"/>
    <x v="617"/>
    <n v="1427184843"/>
    <d v="2015-03-24T03:14:03"/>
    <b v="0"/>
    <x v="8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x v="117"/>
    <x v="1"/>
    <s v="US"/>
    <s v="USD"/>
    <n v="1449689203"/>
    <x v="618"/>
    <n v="1447097203"/>
    <d v="2015-11-09T14:26:43"/>
    <b v="0"/>
    <x v="78"/>
    <b v="0"/>
    <s v="technology/web"/>
    <n v="0"/>
    <n v="0"/>
    <x v="2"/>
    <s v="web"/>
  </r>
  <r>
    <n v="619"/>
    <x v="619"/>
    <s v="Big Data Sets for researchers interested in improving the quality of life."/>
    <n v="2500000"/>
    <x v="116"/>
    <x v="1"/>
    <s v="US"/>
    <s v="USD"/>
    <n v="1416933390"/>
    <x v="619"/>
    <n v="1411745790"/>
    <d v="2014-09-26T10:36:30"/>
    <b v="0"/>
    <x v="29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x v="452"/>
    <x v="1"/>
    <s v="CA"/>
    <s v="CAD"/>
    <n v="1408986738"/>
    <x v="620"/>
    <n v="1405098738"/>
    <d v="2014-07-11T12:12:18"/>
    <b v="0"/>
    <x v="29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x v="453"/>
    <x v="1"/>
    <s v="US"/>
    <s v="USD"/>
    <n v="1467934937"/>
    <x v="621"/>
    <n v="1465342937"/>
    <d v="2016-06-07T18:42:17"/>
    <b v="0"/>
    <x v="8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x v="454"/>
    <x v="1"/>
    <s v="US"/>
    <s v="USD"/>
    <n v="1467398138"/>
    <x v="622"/>
    <n v="1465670138"/>
    <d v="2016-06-11T13:35:38"/>
    <b v="0"/>
    <x v="82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x v="117"/>
    <x v="1"/>
    <s v="AU"/>
    <s v="AUD"/>
    <n v="1432771997"/>
    <x v="623"/>
    <n v="1430179997"/>
    <d v="2015-04-27T19:13:17"/>
    <b v="0"/>
    <x v="78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x v="117"/>
    <x v="1"/>
    <s v="US"/>
    <s v="USD"/>
    <n v="1431647041"/>
    <x v="624"/>
    <n v="1429055041"/>
    <d v="2015-04-14T18:44:01"/>
    <b v="0"/>
    <x v="78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x v="117"/>
    <x v="1"/>
    <s v="CA"/>
    <s v="CAD"/>
    <n v="1490560177"/>
    <x v="625"/>
    <n v="1487971777"/>
    <d v="2017-02-24T16:29:37"/>
    <b v="0"/>
    <x v="78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x v="455"/>
    <x v="1"/>
    <s v="US"/>
    <s v="USD"/>
    <n v="1439644920"/>
    <x v="626"/>
    <n v="1436793939"/>
    <d v="2015-07-13T08:25:39"/>
    <b v="0"/>
    <x v="70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x v="456"/>
    <x v="1"/>
    <s v="SE"/>
    <s v="SEK"/>
    <n v="1457996400"/>
    <x v="627"/>
    <n v="1452842511"/>
    <d v="2016-01-15T02:21:51"/>
    <b v="0"/>
    <x v="29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x v="117"/>
    <x v="1"/>
    <s v="US"/>
    <s v="USD"/>
    <n v="1405269457"/>
    <x v="628"/>
    <n v="1402677457"/>
    <d v="2014-06-13T11:37:37"/>
    <b v="0"/>
    <x v="78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x v="457"/>
    <x v="1"/>
    <s v="AU"/>
    <s v="AUD"/>
    <n v="1463239108"/>
    <x v="629"/>
    <n v="1460647108"/>
    <d v="2016-04-14T10:18:28"/>
    <b v="0"/>
    <x v="8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x v="115"/>
    <x v="1"/>
    <s v="US"/>
    <s v="USD"/>
    <n v="1441516200"/>
    <x v="630"/>
    <n v="1438959121"/>
    <d v="2015-08-07T09:52:01"/>
    <b v="0"/>
    <x v="29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x v="458"/>
    <x v="1"/>
    <s v="CA"/>
    <s v="CAD"/>
    <n v="1464460329"/>
    <x v="631"/>
    <n v="1461954729"/>
    <d v="2016-04-29T13:32:09"/>
    <b v="0"/>
    <x v="82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x v="117"/>
    <x v="1"/>
    <s v="NL"/>
    <s v="EUR"/>
    <n v="1448470165"/>
    <x v="632"/>
    <n v="1445874565"/>
    <d v="2015-10-26T10:49:25"/>
    <b v="0"/>
    <x v="78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x v="459"/>
    <x v="1"/>
    <s v="US"/>
    <s v="USD"/>
    <n v="1466204400"/>
    <x v="633"/>
    <n v="1463469062"/>
    <d v="2016-05-17T02:11:02"/>
    <b v="0"/>
    <x v="20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x v="116"/>
    <x v="1"/>
    <s v="US"/>
    <s v="USD"/>
    <n v="1424989029"/>
    <x v="634"/>
    <n v="1422397029"/>
    <d v="2015-01-27T17:17:09"/>
    <b v="0"/>
    <x v="29"/>
    <b v="0"/>
    <s v="technology/web"/>
    <n v="0.02"/>
    <n v="1"/>
    <x v="2"/>
    <s v="web"/>
  </r>
  <r>
    <n v="635"/>
    <x v="635"/>
    <s v="Network used for building technology development teams."/>
    <n v="25000"/>
    <x v="369"/>
    <x v="1"/>
    <s v="US"/>
    <s v="USD"/>
    <n v="1428804762"/>
    <x v="635"/>
    <n v="1426212762"/>
    <d v="2015-03-12T21:12:42"/>
    <b v="0"/>
    <x v="29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x v="460"/>
    <x v="1"/>
    <s v="GB"/>
    <s v="GBP"/>
    <n v="1433587620"/>
    <x v="636"/>
    <n v="1430996150"/>
    <d v="2015-05-07T05:55:50"/>
    <b v="0"/>
    <x v="29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x v="117"/>
    <x v="1"/>
    <s v="GB"/>
    <s v="GBP"/>
    <n v="1488063840"/>
    <x v="637"/>
    <n v="1485558318"/>
    <d v="2017-01-27T18:05:18"/>
    <b v="0"/>
    <x v="78"/>
    <b v="0"/>
    <s v="technology/web"/>
    <n v="0"/>
    <n v="0"/>
    <x v="2"/>
    <s v="web"/>
  </r>
  <r>
    <n v="638"/>
    <x v="638"/>
    <s v="O0"/>
    <n v="200000"/>
    <x v="461"/>
    <x v="1"/>
    <s v="DE"/>
    <s v="EUR"/>
    <n v="1490447662"/>
    <x v="638"/>
    <n v="1485267262"/>
    <d v="2017-01-24T09:14:22"/>
    <b v="0"/>
    <x v="79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x v="116"/>
    <x v="1"/>
    <s v="US"/>
    <s v="USD"/>
    <n v="1413208795"/>
    <x v="639"/>
    <n v="1408024795"/>
    <d v="2014-08-14T08:59:55"/>
    <b v="0"/>
    <x v="29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x v="462"/>
    <x v="0"/>
    <s v="FR"/>
    <s v="EUR"/>
    <n v="1480028400"/>
    <x v="640"/>
    <n v="1478685915"/>
    <d v="2016-11-09T05:05:15"/>
    <b v="0"/>
    <x v="84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x v="463"/>
    <x v="0"/>
    <s v="US"/>
    <s v="USD"/>
    <n v="1439473248"/>
    <x v="641"/>
    <n v="1436881248"/>
    <d v="2015-07-14T08:40:48"/>
    <b v="0"/>
    <x v="213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x v="464"/>
    <x v="0"/>
    <s v="DE"/>
    <s v="EUR"/>
    <n v="1439998674"/>
    <x v="642"/>
    <n v="1436888274"/>
    <d v="2015-07-14T10:37:54"/>
    <b v="0"/>
    <x v="21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x v="465"/>
    <x v="0"/>
    <s v="US"/>
    <s v="USD"/>
    <n v="1433085875"/>
    <x v="643"/>
    <n v="1428333875"/>
    <d v="2015-04-06T10:24:35"/>
    <b v="0"/>
    <x v="215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x v="466"/>
    <x v="0"/>
    <s v="US"/>
    <s v="USD"/>
    <n v="1414544400"/>
    <x v="644"/>
    <n v="1410883139"/>
    <d v="2014-09-16T10:58:59"/>
    <b v="0"/>
    <x v="216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x v="467"/>
    <x v="0"/>
    <s v="US"/>
    <s v="USD"/>
    <n v="1470962274"/>
    <x v="645"/>
    <n v="1468370274"/>
    <d v="2016-07-12T19:37:54"/>
    <b v="0"/>
    <x v="186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x v="468"/>
    <x v="0"/>
    <s v="US"/>
    <s v="USD"/>
    <n v="1407788867"/>
    <x v="646"/>
    <n v="1405196867"/>
    <d v="2014-07-12T15:27:47"/>
    <b v="0"/>
    <x v="74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x v="469"/>
    <x v="0"/>
    <s v="CA"/>
    <s v="CAD"/>
    <n v="1458235549"/>
    <x v="647"/>
    <n v="1455647149"/>
    <d v="2016-02-16T13:25:49"/>
    <b v="0"/>
    <x v="5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x v="470"/>
    <x v="0"/>
    <s v="US"/>
    <s v="USD"/>
    <n v="1413304708"/>
    <x v="648"/>
    <n v="1410280708"/>
    <d v="2014-09-09T11:38:28"/>
    <b v="0"/>
    <x v="74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x v="471"/>
    <x v="0"/>
    <s v="US"/>
    <s v="USD"/>
    <n v="1410904413"/>
    <x v="649"/>
    <n v="1409090013"/>
    <d v="2014-08-26T16:53:33"/>
    <b v="0"/>
    <x v="141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x v="472"/>
    <x v="0"/>
    <s v="US"/>
    <s v="USD"/>
    <n v="1418953984"/>
    <x v="650"/>
    <n v="1413766384"/>
    <d v="2014-10-19T19:53:04"/>
    <b v="0"/>
    <x v="53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x v="473"/>
    <x v="0"/>
    <s v="US"/>
    <s v="USD"/>
    <n v="1418430311"/>
    <x v="651"/>
    <n v="1415838311"/>
    <d v="2014-11-12T19:25:11"/>
    <b v="0"/>
    <x v="217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x v="474"/>
    <x v="0"/>
    <s v="US"/>
    <s v="USD"/>
    <n v="1480613650"/>
    <x v="652"/>
    <n v="1478018050"/>
    <d v="2016-11-01T11:34:10"/>
    <b v="0"/>
    <x v="33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x v="475"/>
    <x v="0"/>
    <s v="US"/>
    <s v="USD"/>
    <n v="1440082240"/>
    <x v="653"/>
    <n v="1436885440"/>
    <d v="2015-07-14T09:50:40"/>
    <b v="0"/>
    <x v="218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x v="476"/>
    <x v="0"/>
    <s v="US"/>
    <s v="USD"/>
    <n v="1436396313"/>
    <x v="654"/>
    <n v="1433804313"/>
    <d v="2015-06-08T17:58:33"/>
    <b v="0"/>
    <x v="219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x v="477"/>
    <x v="0"/>
    <s v="US"/>
    <s v="USD"/>
    <n v="1426197512"/>
    <x v="655"/>
    <n v="1423609112"/>
    <d v="2015-02-10T17:58:32"/>
    <b v="0"/>
    <x v="220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x v="478"/>
    <x v="0"/>
    <s v="US"/>
    <s v="USD"/>
    <n v="1460917119"/>
    <x v="656"/>
    <n v="1455736719"/>
    <d v="2016-02-17T14:18:39"/>
    <b v="0"/>
    <x v="45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x v="479"/>
    <x v="0"/>
    <s v="US"/>
    <s v="USD"/>
    <n v="1450901872"/>
    <x v="657"/>
    <n v="1448309872"/>
    <d v="2015-11-23T15:17:52"/>
    <b v="0"/>
    <x v="221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x v="480"/>
    <x v="0"/>
    <s v="US"/>
    <s v="USD"/>
    <n v="1437933600"/>
    <x v="658"/>
    <n v="1435117889"/>
    <d v="2015-06-23T22:51:29"/>
    <b v="0"/>
    <x v="222"/>
    <b v="1"/>
    <s v="technology/wearables"/>
    <n v="104.46206037108834"/>
    <n v="109.33695652173913"/>
    <x v="2"/>
    <s v="wearables"/>
  </r>
  <r>
    <n v="659"/>
    <x v="659"/>
    <s v="Sync up your lifestyle"/>
    <n v="3000"/>
    <x v="481"/>
    <x v="0"/>
    <s v="US"/>
    <s v="USD"/>
    <n v="1440339295"/>
    <x v="659"/>
    <n v="1437747295"/>
    <d v="2015-07-24T09:14:55"/>
    <b v="0"/>
    <x v="64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x v="482"/>
    <x v="2"/>
    <s v="US"/>
    <s v="USD"/>
    <n v="1415558879"/>
    <x v="660"/>
    <n v="1412963279"/>
    <d v="2014-10-10T12:47:59"/>
    <b v="0"/>
    <x v="59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x v="483"/>
    <x v="2"/>
    <s v="US"/>
    <s v="USD"/>
    <n v="1477236559"/>
    <x v="661"/>
    <n v="1474644559"/>
    <d v="2016-09-23T10:29:19"/>
    <b v="0"/>
    <x v="82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x v="484"/>
    <x v="2"/>
    <s v="US"/>
    <s v="USD"/>
    <n v="1421404247"/>
    <x v="662"/>
    <n v="1418812247"/>
    <d v="2014-12-17T05:30:47"/>
    <b v="0"/>
    <x v="80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x v="485"/>
    <x v="2"/>
    <s v="DK"/>
    <s v="DKK"/>
    <n v="1437250456"/>
    <x v="663"/>
    <n v="1434658456"/>
    <d v="2015-06-18T15:14:16"/>
    <b v="0"/>
    <x v="63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x v="486"/>
    <x v="2"/>
    <s v="US"/>
    <s v="USD"/>
    <n v="1428940775"/>
    <x v="664"/>
    <n v="1426348775"/>
    <d v="2015-03-14T10:59:35"/>
    <b v="0"/>
    <x v="60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x v="487"/>
    <x v="2"/>
    <s v="US"/>
    <s v="USD"/>
    <n v="1484327061"/>
    <x v="665"/>
    <n v="1479143061"/>
    <d v="2016-11-14T12:04:21"/>
    <b v="0"/>
    <x v="8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x v="138"/>
    <x v="2"/>
    <s v="US"/>
    <s v="USD"/>
    <n v="1408305498"/>
    <x v="666"/>
    <n v="1405713498"/>
    <d v="2014-07-18T14:58:18"/>
    <b v="0"/>
    <x v="80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x v="488"/>
    <x v="2"/>
    <s v="IT"/>
    <s v="EUR"/>
    <n v="1477731463"/>
    <x v="667"/>
    <n v="1474275463"/>
    <d v="2016-09-19T03:57:43"/>
    <b v="0"/>
    <x v="33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x v="344"/>
    <x v="2"/>
    <s v="US"/>
    <s v="USD"/>
    <n v="1431374222"/>
    <x v="668"/>
    <n v="1427486222"/>
    <d v="2015-03-27T14:57:02"/>
    <b v="0"/>
    <x v="20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x v="489"/>
    <x v="2"/>
    <s v="SE"/>
    <s v="SEK"/>
    <n v="1467817258"/>
    <x v="669"/>
    <n v="1465225258"/>
    <d v="2016-06-06T10:00:58"/>
    <b v="0"/>
    <x v="33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x v="490"/>
    <x v="2"/>
    <s v="IT"/>
    <s v="EUR"/>
    <n v="1466323800"/>
    <x v="670"/>
    <n v="1463418120"/>
    <d v="2016-05-16T12:02:00"/>
    <b v="0"/>
    <x v="223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x v="491"/>
    <x v="2"/>
    <s v="US"/>
    <s v="USD"/>
    <n v="1421208000"/>
    <x v="671"/>
    <n v="1418315852"/>
    <d v="2014-12-11T11:37:32"/>
    <b v="0"/>
    <x v="41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x v="492"/>
    <x v="2"/>
    <s v="US"/>
    <s v="USD"/>
    <n v="1420088340"/>
    <x v="672"/>
    <n v="1417410964"/>
    <d v="2014-12-01T00:16:04"/>
    <b v="0"/>
    <x v="224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x v="82"/>
    <x v="2"/>
    <s v="US"/>
    <s v="USD"/>
    <n v="1409602217"/>
    <x v="673"/>
    <n v="1405714217"/>
    <d v="2014-07-18T15:10:17"/>
    <b v="0"/>
    <x v="8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x v="493"/>
    <x v="2"/>
    <s v="US"/>
    <s v="USD"/>
    <n v="1407811627"/>
    <x v="674"/>
    <n v="1402627627"/>
    <d v="2014-06-12T21:47:07"/>
    <b v="0"/>
    <x v="84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x v="494"/>
    <x v="2"/>
    <s v="US"/>
    <s v="USD"/>
    <n v="1420095540"/>
    <x v="675"/>
    <n v="1417558804"/>
    <d v="2014-12-02T17:20:04"/>
    <b v="0"/>
    <x v="55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x v="495"/>
    <x v="2"/>
    <s v="CA"/>
    <s v="CAD"/>
    <n v="1423333581"/>
    <x v="676"/>
    <n v="1420741581"/>
    <d v="2015-01-08T13:26:21"/>
    <b v="0"/>
    <x v="5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x v="496"/>
    <x v="2"/>
    <s v="IT"/>
    <s v="EUR"/>
    <n v="1467106895"/>
    <x v="677"/>
    <n v="1463218895"/>
    <d v="2016-05-14T04:41:35"/>
    <b v="0"/>
    <x v="93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x v="497"/>
    <x v="2"/>
    <s v="US"/>
    <s v="USD"/>
    <n v="1463821338"/>
    <x v="678"/>
    <n v="1461229338"/>
    <d v="2016-04-21T04:02:18"/>
    <b v="0"/>
    <x v="5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x v="498"/>
    <x v="2"/>
    <s v="US"/>
    <s v="USD"/>
    <n v="1472920909"/>
    <x v="679"/>
    <n v="1467736909"/>
    <d v="2016-07-05T11:41:49"/>
    <b v="0"/>
    <x v="225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x v="499"/>
    <x v="2"/>
    <s v="US"/>
    <s v="USD"/>
    <n v="1410955331"/>
    <x v="680"/>
    <n v="1407931331"/>
    <d v="2014-08-13T07:02:11"/>
    <b v="0"/>
    <x v="135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x v="116"/>
    <x v="2"/>
    <s v="US"/>
    <s v="USD"/>
    <n v="1477509604"/>
    <x v="681"/>
    <n v="1474917604"/>
    <d v="2016-09-26T14:20:04"/>
    <b v="0"/>
    <x v="29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x v="500"/>
    <x v="2"/>
    <s v="US"/>
    <s v="USD"/>
    <n v="1489512122"/>
    <x v="682"/>
    <n v="1486923722"/>
    <d v="2017-02-12T13:22:02"/>
    <b v="0"/>
    <x v="80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x v="501"/>
    <x v="2"/>
    <s v="US"/>
    <s v="USD"/>
    <n v="1477949764"/>
    <x v="683"/>
    <n v="1474493764"/>
    <d v="2016-09-21T16:36:04"/>
    <b v="0"/>
    <x v="8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x v="502"/>
    <x v="2"/>
    <s v="US"/>
    <s v="USD"/>
    <n v="1406257200"/>
    <x v="684"/>
    <n v="1403176891"/>
    <d v="2014-06-19T06:21:31"/>
    <b v="0"/>
    <x v="12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x v="503"/>
    <x v="2"/>
    <s v="US"/>
    <s v="USD"/>
    <n v="1421095672"/>
    <x v="685"/>
    <n v="1417207672"/>
    <d v="2014-11-28T15:47:52"/>
    <b v="0"/>
    <x v="73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x v="117"/>
    <x v="2"/>
    <s v="IT"/>
    <s v="EUR"/>
    <n v="1438618170"/>
    <x v="686"/>
    <n v="1436026170"/>
    <d v="2015-07-04T11:09:30"/>
    <b v="0"/>
    <x v="78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x v="504"/>
    <x v="2"/>
    <s v="MX"/>
    <s v="MXN"/>
    <n v="1486317653"/>
    <x v="687"/>
    <n v="1481133653"/>
    <d v="2016-12-07T13:00:53"/>
    <b v="0"/>
    <x v="79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x v="505"/>
    <x v="2"/>
    <s v="US"/>
    <s v="USD"/>
    <n v="1444876253"/>
    <x v="688"/>
    <n v="1442284253"/>
    <d v="2015-09-14T21:30:53"/>
    <b v="0"/>
    <x v="17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x v="506"/>
    <x v="2"/>
    <s v="US"/>
    <s v="USD"/>
    <n v="1481173140"/>
    <x v="689"/>
    <n v="1478016097"/>
    <d v="2016-11-01T11:01:37"/>
    <b v="0"/>
    <x v="22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x v="507"/>
    <x v="2"/>
    <s v="US"/>
    <s v="USD"/>
    <n v="1473400800"/>
    <x v="690"/>
    <n v="1469718841"/>
    <d v="2016-07-28T10:14:01"/>
    <b v="0"/>
    <x v="69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x v="92"/>
    <x v="2"/>
    <s v="US"/>
    <s v="USD"/>
    <n v="1435711246"/>
    <x v="691"/>
    <n v="1433292046"/>
    <d v="2015-06-02T19:40:46"/>
    <b v="0"/>
    <x v="73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x v="508"/>
    <x v="2"/>
    <s v="GB"/>
    <s v="GBP"/>
    <n v="1482397263"/>
    <x v="692"/>
    <n v="1479805263"/>
    <d v="2016-11-22T04:01:03"/>
    <b v="0"/>
    <x v="227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x v="509"/>
    <x v="2"/>
    <s v="US"/>
    <s v="USD"/>
    <n v="1430421827"/>
    <x v="693"/>
    <n v="1427829827"/>
    <d v="2015-03-31T14:23:47"/>
    <b v="0"/>
    <x v="228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x v="510"/>
    <x v="2"/>
    <s v="US"/>
    <s v="USD"/>
    <n v="1485964559"/>
    <x v="694"/>
    <n v="1483372559"/>
    <d v="2017-01-02T10:55:59"/>
    <b v="0"/>
    <x v="63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x v="69"/>
    <x v="2"/>
    <s v="US"/>
    <s v="USD"/>
    <n v="1414758620"/>
    <x v="695"/>
    <n v="1412166620"/>
    <d v="2014-10-01T07:30:20"/>
    <b v="0"/>
    <x v="63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x v="116"/>
    <x v="2"/>
    <s v="NL"/>
    <s v="EUR"/>
    <n v="1406326502"/>
    <x v="696"/>
    <n v="1403734502"/>
    <d v="2014-06-25T17:15:02"/>
    <b v="0"/>
    <x v="29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x v="511"/>
    <x v="2"/>
    <s v="DE"/>
    <s v="EUR"/>
    <n v="1454502789"/>
    <x v="697"/>
    <n v="1453206789"/>
    <d v="2016-01-19T07:33:09"/>
    <b v="0"/>
    <x v="229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x v="512"/>
    <x v="2"/>
    <s v="US"/>
    <s v="USD"/>
    <n v="1411005600"/>
    <x v="698"/>
    <n v="1408141245"/>
    <d v="2014-08-15T17:20:45"/>
    <b v="0"/>
    <x v="60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x v="513"/>
    <x v="2"/>
    <s v="US"/>
    <s v="USD"/>
    <n v="1385136000"/>
    <x v="699"/>
    <n v="1381923548"/>
    <d v="2013-10-16T06:39:08"/>
    <b v="0"/>
    <x v="23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x v="124"/>
    <x v="2"/>
    <s v="ES"/>
    <s v="EUR"/>
    <n v="1484065881"/>
    <x v="700"/>
    <n v="1481473881"/>
    <d v="2016-12-11T11:31:21"/>
    <b v="0"/>
    <x v="162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x v="514"/>
    <x v="2"/>
    <s v="GB"/>
    <s v="GBP"/>
    <n v="1406130880"/>
    <x v="701"/>
    <n v="1403538880"/>
    <d v="2014-06-23T10:54:40"/>
    <b v="0"/>
    <x v="64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x v="515"/>
    <x v="2"/>
    <s v="US"/>
    <s v="USD"/>
    <n v="1480011987"/>
    <x v="702"/>
    <n v="1477416387"/>
    <d v="2016-10-25T12:26:27"/>
    <b v="0"/>
    <x v="7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x v="516"/>
    <x v="2"/>
    <s v="US"/>
    <s v="USD"/>
    <n v="1485905520"/>
    <x v="703"/>
    <n v="1481150949"/>
    <d v="2016-12-07T17:49:09"/>
    <b v="0"/>
    <x v="63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x v="517"/>
    <x v="2"/>
    <s v="CA"/>
    <s v="CAD"/>
    <n v="1487565468"/>
    <x v="704"/>
    <n v="1482381468"/>
    <d v="2016-12-21T23:37:48"/>
    <b v="0"/>
    <x v="80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x v="518"/>
    <x v="2"/>
    <s v="NL"/>
    <s v="EUR"/>
    <n v="1484999278"/>
    <x v="705"/>
    <n v="1482407278"/>
    <d v="2016-12-22T06:47:58"/>
    <b v="0"/>
    <x v="81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x v="117"/>
    <x v="2"/>
    <s v="ES"/>
    <s v="EUR"/>
    <n v="1481740740"/>
    <x v="706"/>
    <n v="1478130783"/>
    <d v="2016-11-02T18:53:03"/>
    <b v="0"/>
    <x v="78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x v="519"/>
    <x v="2"/>
    <s v="GB"/>
    <s v="GBP"/>
    <n v="1483286127"/>
    <x v="707"/>
    <n v="1479830127"/>
    <d v="2016-11-22T10:55:27"/>
    <b v="0"/>
    <x v="231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x v="520"/>
    <x v="2"/>
    <s v="GB"/>
    <s v="GBP"/>
    <n v="1410616600"/>
    <x v="708"/>
    <n v="1405432600"/>
    <d v="2014-07-15T08:56:40"/>
    <b v="0"/>
    <x v="232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x v="377"/>
    <x v="2"/>
    <s v="US"/>
    <s v="USD"/>
    <n v="1417741159"/>
    <x v="709"/>
    <n v="1415149159"/>
    <d v="2014-11-04T19:59:19"/>
    <b v="0"/>
    <x v="84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x v="117"/>
    <x v="2"/>
    <s v="CA"/>
    <s v="CAD"/>
    <n v="1408495440"/>
    <x v="710"/>
    <n v="1405640302"/>
    <d v="2014-07-17T18:38:22"/>
    <b v="0"/>
    <x v="78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x v="521"/>
    <x v="2"/>
    <s v="NL"/>
    <s v="EUR"/>
    <n v="1481716868"/>
    <x v="711"/>
    <n v="1478257268"/>
    <d v="2016-11-04T06:01:08"/>
    <b v="0"/>
    <x v="233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x v="522"/>
    <x v="2"/>
    <s v="US"/>
    <s v="USD"/>
    <n v="1455466832"/>
    <x v="712"/>
    <n v="1452874832"/>
    <d v="2016-01-15T11:20:32"/>
    <b v="0"/>
    <x v="80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x v="523"/>
    <x v="2"/>
    <s v="IT"/>
    <s v="EUR"/>
    <n v="1465130532"/>
    <x v="713"/>
    <n v="1462538532"/>
    <d v="2016-05-06T07:42:12"/>
    <b v="0"/>
    <x v="29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x v="524"/>
    <x v="2"/>
    <s v="US"/>
    <s v="USD"/>
    <n v="1488308082"/>
    <x v="714"/>
    <n v="1483124082"/>
    <d v="2016-12-30T13:54:42"/>
    <b v="0"/>
    <x v="33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x v="525"/>
    <x v="2"/>
    <s v="US"/>
    <s v="USD"/>
    <n v="1446693040"/>
    <x v="715"/>
    <n v="1443233440"/>
    <d v="2015-09-25T21:10:40"/>
    <b v="0"/>
    <x v="8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x v="526"/>
    <x v="2"/>
    <s v="US"/>
    <s v="USD"/>
    <n v="1417392000"/>
    <x v="716"/>
    <n v="1414511307"/>
    <d v="2014-10-28T10:48:27"/>
    <b v="0"/>
    <x v="38"/>
    <b v="0"/>
    <s v="technology/wearables"/>
    <n v="10.214285714285715"/>
    <n v="44.6875"/>
    <x v="2"/>
    <s v="wearables"/>
  </r>
  <r>
    <n v="717"/>
    <x v="717"/>
    <s v="Cool air flowing under clothing keeps you cool."/>
    <n v="100000"/>
    <x v="527"/>
    <x v="2"/>
    <s v="US"/>
    <s v="USD"/>
    <n v="1409949002"/>
    <x v="717"/>
    <n v="1407357002"/>
    <d v="2014-08-06T15:30:02"/>
    <b v="0"/>
    <x v="80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x v="456"/>
    <x v="2"/>
    <s v="US"/>
    <s v="USD"/>
    <n v="1487397540"/>
    <x v="718"/>
    <n v="1484684247"/>
    <d v="2017-01-17T15:17:27"/>
    <b v="0"/>
    <x v="80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x v="528"/>
    <x v="2"/>
    <s v="US"/>
    <s v="USD"/>
    <n v="1456189076"/>
    <x v="719"/>
    <n v="1454979476"/>
    <d v="2016-02-08T19:57:56"/>
    <b v="0"/>
    <x v="73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x v="529"/>
    <x v="0"/>
    <s v="US"/>
    <s v="USD"/>
    <n v="1327851291"/>
    <x v="720"/>
    <n v="1325432091"/>
    <d v="2012-01-01T10:34:51"/>
    <b v="0"/>
    <x v="14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x v="530"/>
    <x v="0"/>
    <s v="US"/>
    <s v="USD"/>
    <n v="1406900607"/>
    <x v="721"/>
    <n v="1403012607"/>
    <d v="2014-06-17T08:43:27"/>
    <b v="0"/>
    <x v="46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x v="531"/>
    <x v="0"/>
    <s v="US"/>
    <s v="USD"/>
    <n v="1333909178"/>
    <x v="722"/>
    <n v="1331320778"/>
    <d v="2012-03-09T14:19:38"/>
    <b v="0"/>
    <x v="234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x v="532"/>
    <x v="0"/>
    <s v="US"/>
    <s v="USD"/>
    <n v="1438228740"/>
    <x v="723"/>
    <n v="1435606549"/>
    <d v="2015-06-29T14:35:49"/>
    <b v="0"/>
    <x v="61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x v="533"/>
    <x v="0"/>
    <s v="US"/>
    <s v="USD"/>
    <n v="1309447163"/>
    <x v="724"/>
    <n v="1306855163"/>
    <d v="2011-05-31T10:19:23"/>
    <b v="0"/>
    <x v="235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x v="534"/>
    <x v="0"/>
    <s v="US"/>
    <s v="USD"/>
    <n v="1450018912"/>
    <x v="725"/>
    <n v="1447426912"/>
    <d v="2015-11-13T10:01:52"/>
    <b v="0"/>
    <x v="205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x v="535"/>
    <x v="0"/>
    <s v="US"/>
    <s v="USD"/>
    <n v="1365728487"/>
    <x v="726"/>
    <n v="1363136487"/>
    <d v="2013-03-12T20:01:27"/>
    <b v="0"/>
    <x v="2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x v="536"/>
    <x v="0"/>
    <s v="US"/>
    <s v="USD"/>
    <n v="1358198400"/>
    <x v="727"/>
    <n v="1354580949"/>
    <d v="2012-12-03T19:29:09"/>
    <b v="0"/>
    <x v="184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x v="537"/>
    <x v="0"/>
    <s v="US"/>
    <s v="USD"/>
    <n v="1313957157"/>
    <x v="728"/>
    <n v="1310069157"/>
    <d v="2011-07-07T15:05:57"/>
    <b v="0"/>
    <x v="208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x v="538"/>
    <x v="0"/>
    <s v="US"/>
    <s v="USD"/>
    <n v="1348028861"/>
    <x v="729"/>
    <n v="1342844861"/>
    <d v="2012-07-20T23:27:41"/>
    <b v="0"/>
    <x v="148"/>
    <b v="1"/>
    <s v="publishing/nonfiction"/>
    <n v="130.65"/>
    <n v="43.55"/>
    <x v="3"/>
    <s v="nonfiction"/>
  </r>
  <r>
    <n v="730"/>
    <x v="730"/>
    <s v="A Massive but Cheerful Online Digital Archive of Surfing"/>
    <n v="20000"/>
    <x v="539"/>
    <x v="0"/>
    <s v="US"/>
    <s v="USD"/>
    <n v="1323280391"/>
    <x v="730"/>
    <n v="1320688391"/>
    <d v="2011-11-07T12:53:11"/>
    <b v="0"/>
    <x v="236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x v="540"/>
    <x v="0"/>
    <s v="US"/>
    <s v="USD"/>
    <n v="1327212000"/>
    <x v="731"/>
    <n v="1322852747"/>
    <d v="2011-12-02T14:05:47"/>
    <b v="0"/>
    <x v="26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x v="541"/>
    <x v="0"/>
    <s v="GB"/>
    <s v="GBP"/>
    <n v="1380449461"/>
    <x v="732"/>
    <n v="1375265461"/>
    <d v="2013-07-31T05:11:01"/>
    <b v="0"/>
    <x v="62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x v="542"/>
    <x v="0"/>
    <s v="GB"/>
    <s v="GBP"/>
    <n v="1387533892"/>
    <x v="733"/>
    <n v="1384941892"/>
    <d v="2013-11-20T05:04:52"/>
    <b v="0"/>
    <x v="3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x v="543"/>
    <x v="0"/>
    <s v="CA"/>
    <s v="CAD"/>
    <n v="1431147600"/>
    <x v="734"/>
    <n v="1428465420"/>
    <d v="2015-04-07T22:57:00"/>
    <b v="0"/>
    <x v="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x v="544"/>
    <x v="0"/>
    <s v="US"/>
    <s v="USD"/>
    <n v="1417653540"/>
    <x v="735"/>
    <n v="1414975346"/>
    <d v="2014-11-02T19:42:26"/>
    <b v="0"/>
    <x v="194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x v="545"/>
    <x v="0"/>
    <s v="US"/>
    <s v="USD"/>
    <n v="1385009940"/>
    <x v="736"/>
    <n v="1383327440"/>
    <d v="2013-11-01T12:37:20"/>
    <b v="0"/>
    <x v="52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x v="546"/>
    <x v="0"/>
    <s v="US"/>
    <s v="USD"/>
    <n v="1392408000"/>
    <x v="737"/>
    <n v="1390890987"/>
    <d v="2014-01-28T01:36:27"/>
    <b v="0"/>
    <x v="52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x v="547"/>
    <x v="0"/>
    <s v="US"/>
    <s v="USD"/>
    <n v="1417409940"/>
    <x v="738"/>
    <n v="1414765794"/>
    <d v="2014-10-31T09:29:54"/>
    <b v="0"/>
    <x v="14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x v="548"/>
    <x v="0"/>
    <s v="US"/>
    <s v="USD"/>
    <n v="1407758629"/>
    <x v="739"/>
    <n v="1404907429"/>
    <d v="2014-07-09T07:03:49"/>
    <b v="0"/>
    <x v="237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x v="549"/>
    <x v="0"/>
    <s v="US"/>
    <s v="USD"/>
    <n v="1434857482"/>
    <x v="740"/>
    <n v="1433647882"/>
    <d v="2015-06-06T22:31:22"/>
    <b v="0"/>
    <x v="10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x v="550"/>
    <x v="0"/>
    <s v="US"/>
    <s v="USD"/>
    <n v="1370964806"/>
    <x v="741"/>
    <n v="1367940806"/>
    <d v="2013-05-07T10:33:26"/>
    <b v="0"/>
    <x v="225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x v="551"/>
    <x v="0"/>
    <s v="US"/>
    <s v="USD"/>
    <n v="1395435712"/>
    <x v="742"/>
    <n v="1392847312"/>
    <d v="2014-02-19T17:01:52"/>
    <b v="0"/>
    <x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x v="552"/>
    <x v="0"/>
    <s v="US"/>
    <s v="USD"/>
    <n v="1334610000"/>
    <x v="743"/>
    <n v="1332435685"/>
    <d v="2012-03-22T12:01:25"/>
    <b v="0"/>
    <x v="41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x v="553"/>
    <x v="0"/>
    <s v="US"/>
    <s v="USD"/>
    <n v="1355439503"/>
    <x v="744"/>
    <n v="1352847503"/>
    <d v="2012-11-13T17:58:23"/>
    <b v="0"/>
    <x v="95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x v="554"/>
    <x v="0"/>
    <s v="US"/>
    <s v="USD"/>
    <n v="1367588645"/>
    <x v="745"/>
    <n v="1364996645"/>
    <d v="2013-04-03T08:44:05"/>
    <b v="0"/>
    <x v="142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x v="555"/>
    <x v="0"/>
    <s v="US"/>
    <s v="USD"/>
    <n v="1348372740"/>
    <x v="746"/>
    <n v="1346806909"/>
    <d v="2012-09-04T20:01:49"/>
    <b v="0"/>
    <x v="174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x v="556"/>
    <x v="0"/>
    <s v="NL"/>
    <s v="EUR"/>
    <n v="1421319240"/>
    <x v="747"/>
    <n v="1418649019"/>
    <d v="2014-12-15T08:10:19"/>
    <b v="0"/>
    <x v="16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x v="557"/>
    <x v="0"/>
    <s v="US"/>
    <s v="USD"/>
    <n v="1407701966"/>
    <x v="748"/>
    <n v="1405109966"/>
    <d v="2014-07-11T15:19:26"/>
    <b v="0"/>
    <x v="3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x v="558"/>
    <x v="0"/>
    <s v="US"/>
    <s v="USD"/>
    <n v="1485642930"/>
    <x v="749"/>
    <n v="1483050930"/>
    <d v="2016-12-29T17:35:30"/>
    <b v="0"/>
    <x v="238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x v="559"/>
    <x v="0"/>
    <s v="US"/>
    <s v="USD"/>
    <n v="1361739872"/>
    <x v="750"/>
    <n v="1359147872"/>
    <d v="2013-01-25T16:04:32"/>
    <b v="0"/>
    <x v="211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x v="560"/>
    <x v="0"/>
    <s v="US"/>
    <s v="USD"/>
    <n v="1312470475"/>
    <x v="751"/>
    <n v="1308496075"/>
    <d v="2011-06-19T10:07:55"/>
    <b v="0"/>
    <x v="95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x v="561"/>
    <x v="0"/>
    <s v="AU"/>
    <s v="AUD"/>
    <n v="1476615600"/>
    <x v="752"/>
    <n v="1474884417"/>
    <d v="2016-09-26T05:06:57"/>
    <b v="0"/>
    <x v="217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x v="562"/>
    <x v="0"/>
    <s v="US"/>
    <s v="USD"/>
    <n v="1423922991"/>
    <x v="753"/>
    <n v="1421330991"/>
    <d v="2015-01-15T09:09:51"/>
    <b v="0"/>
    <x v="55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x v="563"/>
    <x v="0"/>
    <s v="US"/>
    <s v="USD"/>
    <n v="1357408721"/>
    <x v="754"/>
    <n v="1354816721"/>
    <d v="2012-12-06T12:58:41"/>
    <b v="0"/>
    <x v="72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x v="564"/>
    <x v="0"/>
    <s v="US"/>
    <s v="USD"/>
    <n v="1369010460"/>
    <x v="755"/>
    <n v="1366381877"/>
    <d v="2013-04-19T09:31:17"/>
    <b v="0"/>
    <x v="32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x v="565"/>
    <x v="0"/>
    <s v="US"/>
    <s v="USD"/>
    <n v="1303147459"/>
    <x v="756"/>
    <n v="1297880659"/>
    <d v="2011-02-16T13:24:19"/>
    <b v="0"/>
    <x v="19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x v="566"/>
    <x v="0"/>
    <s v="US"/>
    <s v="USD"/>
    <n v="1354756714"/>
    <x v="757"/>
    <n v="1353547114"/>
    <d v="2012-11-21T20:18:34"/>
    <b v="0"/>
    <x v="59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x v="567"/>
    <x v="0"/>
    <s v="US"/>
    <s v="USD"/>
    <n v="1286568268"/>
    <x v="758"/>
    <n v="1283976268"/>
    <d v="2010-09-08T15:04:28"/>
    <b v="0"/>
    <x v="10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x v="568"/>
    <x v="0"/>
    <s v="GB"/>
    <s v="GBP"/>
    <n v="1404892539"/>
    <x v="759"/>
    <n v="1401436539"/>
    <d v="2014-05-30T02:55:39"/>
    <b v="0"/>
    <x v="221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x v="117"/>
    <x v="2"/>
    <s v="US"/>
    <s v="USD"/>
    <n v="1480188013"/>
    <x v="760"/>
    <n v="1477592413"/>
    <d v="2016-10-27T13:20:13"/>
    <b v="0"/>
    <x v="78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x v="569"/>
    <x v="2"/>
    <s v="US"/>
    <s v="USD"/>
    <n v="1391364126"/>
    <x v="761"/>
    <n v="1388772126"/>
    <d v="2014-01-03T13:02:06"/>
    <b v="0"/>
    <x v="79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x v="117"/>
    <x v="2"/>
    <s v="MX"/>
    <s v="MXN"/>
    <n v="1480831200"/>
    <x v="762"/>
    <n v="1479328570"/>
    <d v="2016-11-16T15:36:10"/>
    <b v="0"/>
    <x v="78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x v="139"/>
    <x v="2"/>
    <s v="GB"/>
    <s v="GBP"/>
    <n v="1376563408"/>
    <x v="763"/>
    <n v="1373971408"/>
    <d v="2013-07-16T05:43:28"/>
    <b v="0"/>
    <x v="29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x v="117"/>
    <x v="2"/>
    <s v="US"/>
    <s v="USD"/>
    <n v="1441858161"/>
    <x v="764"/>
    <n v="1439266161"/>
    <d v="2015-08-10T23:09:21"/>
    <b v="0"/>
    <x v="78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x v="570"/>
    <x v="2"/>
    <s v="US"/>
    <s v="USD"/>
    <n v="1413723684"/>
    <x v="765"/>
    <n v="1411131684"/>
    <d v="2014-09-19T08:01:24"/>
    <b v="0"/>
    <x v="3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x v="117"/>
    <x v="2"/>
    <s v="CA"/>
    <s v="CAD"/>
    <n v="1424112483"/>
    <x v="766"/>
    <n v="1421520483"/>
    <d v="2015-01-17T13:48:03"/>
    <b v="0"/>
    <x v="78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x v="571"/>
    <x v="2"/>
    <s v="US"/>
    <s v="USD"/>
    <n v="1432178810"/>
    <x v="767"/>
    <n v="1429586810"/>
    <d v="2015-04-20T22:26:50"/>
    <b v="0"/>
    <x v="8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x v="117"/>
    <x v="2"/>
    <s v="US"/>
    <s v="USD"/>
    <n v="1387169890"/>
    <x v="768"/>
    <n v="1384577890"/>
    <d v="2013-11-15T23:58:10"/>
    <b v="0"/>
    <x v="78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x v="572"/>
    <x v="2"/>
    <s v="US"/>
    <s v="USD"/>
    <n v="1388102094"/>
    <x v="769"/>
    <n v="1385510094"/>
    <d v="2013-11-26T18:54:54"/>
    <b v="0"/>
    <x v="47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x v="117"/>
    <x v="2"/>
    <s v="US"/>
    <s v="USD"/>
    <n v="1361750369"/>
    <x v="770"/>
    <n v="1358294369"/>
    <d v="2013-01-15T18:59:29"/>
    <b v="0"/>
    <x v="78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x v="115"/>
    <x v="2"/>
    <s v="US"/>
    <s v="USD"/>
    <n v="1454183202"/>
    <x v="771"/>
    <n v="1449863202"/>
    <d v="2015-12-11T14:46:42"/>
    <b v="0"/>
    <x v="29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x v="155"/>
    <x v="2"/>
    <s v="US"/>
    <s v="USD"/>
    <n v="1257047940"/>
    <x v="772"/>
    <n v="1252718519"/>
    <d v="2009-09-11T20:21:59"/>
    <b v="0"/>
    <x v="29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x v="573"/>
    <x v="2"/>
    <s v="GB"/>
    <s v="GBP"/>
    <n v="1431298860"/>
    <x v="773"/>
    <n v="1428341985"/>
    <d v="2015-04-06T12:39:45"/>
    <b v="0"/>
    <x v="84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x v="574"/>
    <x v="2"/>
    <s v="US"/>
    <s v="USD"/>
    <n v="1393181018"/>
    <x v="774"/>
    <n v="1390589018"/>
    <d v="2014-01-24T13:43:38"/>
    <b v="0"/>
    <x v="82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x v="575"/>
    <x v="2"/>
    <s v="US"/>
    <s v="USD"/>
    <n v="1323998795"/>
    <x v="775"/>
    <n v="1321406795"/>
    <d v="2011-11-15T20:26:35"/>
    <b v="0"/>
    <x v="81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x v="576"/>
    <x v="2"/>
    <s v="US"/>
    <s v="USD"/>
    <n v="1444539600"/>
    <x v="776"/>
    <n v="1441297645"/>
    <d v="2015-09-03T11:27:25"/>
    <b v="0"/>
    <x v="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x v="577"/>
    <x v="2"/>
    <s v="US"/>
    <s v="USD"/>
    <n v="1375313577"/>
    <x v="777"/>
    <n v="1372721577"/>
    <d v="2013-07-01T18:32:57"/>
    <b v="0"/>
    <x v="8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x v="369"/>
    <x v="2"/>
    <s v="US"/>
    <s v="USD"/>
    <n v="1398876680"/>
    <x v="778"/>
    <n v="1396284680"/>
    <d v="2014-03-31T11:51:20"/>
    <b v="0"/>
    <x v="29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x v="402"/>
    <x v="2"/>
    <s v="US"/>
    <s v="USD"/>
    <n v="1287115200"/>
    <x v="779"/>
    <n v="1284567905"/>
    <d v="2010-09-15T11:25:05"/>
    <b v="0"/>
    <x v="79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x v="578"/>
    <x v="0"/>
    <s v="US"/>
    <s v="USD"/>
    <n v="1304439025"/>
    <x v="780"/>
    <n v="1301847025"/>
    <d v="2011-04-03T11:10:25"/>
    <b v="0"/>
    <x v="74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x v="579"/>
    <x v="0"/>
    <s v="US"/>
    <s v="USD"/>
    <n v="1370649674"/>
    <x v="781"/>
    <n v="1368057674"/>
    <d v="2013-05-08T19:01:14"/>
    <b v="0"/>
    <x v="20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x v="485"/>
    <x v="0"/>
    <s v="US"/>
    <s v="USD"/>
    <n v="1345918302"/>
    <x v="782"/>
    <n v="1343326302"/>
    <d v="2012-07-26T13:11:42"/>
    <b v="0"/>
    <x v="25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x v="580"/>
    <x v="0"/>
    <s v="US"/>
    <s v="USD"/>
    <n v="1335564000"/>
    <x v="783"/>
    <n v="1332182049"/>
    <d v="2012-03-19T13:34:09"/>
    <b v="0"/>
    <x v="2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x v="581"/>
    <x v="0"/>
    <s v="US"/>
    <s v="USD"/>
    <n v="1395023719"/>
    <x v="784"/>
    <n v="1391571319"/>
    <d v="2014-02-04T22:35:19"/>
    <b v="0"/>
    <x v="73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x v="582"/>
    <x v="0"/>
    <s v="US"/>
    <s v="USD"/>
    <n v="1362060915"/>
    <x v="785"/>
    <n v="1359468915"/>
    <d v="2013-01-29T09:15:15"/>
    <b v="0"/>
    <x v="60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x v="583"/>
    <x v="0"/>
    <s v="US"/>
    <s v="USD"/>
    <n v="1336751220"/>
    <x v="786"/>
    <n v="1331774434"/>
    <d v="2012-03-14T20:20:34"/>
    <b v="0"/>
    <x v="3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x v="584"/>
    <x v="0"/>
    <s v="US"/>
    <s v="USD"/>
    <n v="1383318226"/>
    <x v="787"/>
    <n v="1380726226"/>
    <d v="2013-10-02T10:03:46"/>
    <b v="0"/>
    <x v="5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x v="585"/>
    <x v="0"/>
    <s v="US"/>
    <s v="USD"/>
    <n v="1341633540"/>
    <x v="788"/>
    <n v="1338336588"/>
    <d v="2012-05-29T19:09:48"/>
    <b v="0"/>
    <x v="69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x v="586"/>
    <x v="0"/>
    <s v="US"/>
    <s v="USD"/>
    <n v="1358755140"/>
    <x v="789"/>
    <n v="1357187280"/>
    <d v="2013-01-02T23:28:00"/>
    <b v="0"/>
    <x v="25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x v="587"/>
    <x v="0"/>
    <s v="US"/>
    <s v="USD"/>
    <n v="1359680939"/>
    <x v="790"/>
    <n v="1357088939"/>
    <d v="2013-01-01T20:08:59"/>
    <b v="0"/>
    <x v="239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x v="588"/>
    <x v="0"/>
    <s v="US"/>
    <s v="USD"/>
    <n v="1384322340"/>
    <x v="791"/>
    <n v="1381430646"/>
    <d v="2013-10-10T13:44:06"/>
    <b v="0"/>
    <x v="130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x v="589"/>
    <x v="0"/>
    <s v="US"/>
    <s v="USD"/>
    <n v="1383861483"/>
    <x v="792"/>
    <n v="1381265883"/>
    <d v="2013-10-08T15:58:03"/>
    <b v="0"/>
    <x v="65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x v="590"/>
    <x v="0"/>
    <s v="US"/>
    <s v="USD"/>
    <n v="1372827540"/>
    <x v="793"/>
    <n v="1371491244"/>
    <d v="2013-06-17T12:47:24"/>
    <b v="0"/>
    <x v="58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x v="591"/>
    <x v="0"/>
    <s v="US"/>
    <s v="USD"/>
    <n v="1315242360"/>
    <x v="794"/>
    <n v="1310438737"/>
    <d v="2011-07-11T21:45:37"/>
    <b v="0"/>
    <x v="28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x v="592"/>
    <x v="0"/>
    <s v="US"/>
    <s v="USD"/>
    <n v="1333774740"/>
    <x v="795"/>
    <n v="1330094566"/>
    <d v="2012-02-24T09:42:46"/>
    <b v="0"/>
    <x v="192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x v="593"/>
    <x v="0"/>
    <s v="US"/>
    <s v="USD"/>
    <n v="1379279400"/>
    <x v="796"/>
    <n v="1376687485"/>
    <d v="2013-08-16T16:11:25"/>
    <b v="0"/>
    <x v="24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x v="594"/>
    <x v="0"/>
    <s v="US"/>
    <s v="USD"/>
    <n v="1335672000"/>
    <x v="797"/>
    <n v="1332978688"/>
    <d v="2012-03-28T18:51:28"/>
    <b v="0"/>
    <x v="26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x v="595"/>
    <x v="0"/>
    <s v="US"/>
    <s v="USD"/>
    <n v="1412086187"/>
    <x v="798"/>
    <n v="1409494187"/>
    <d v="2014-08-31T09:09:47"/>
    <b v="0"/>
    <x v="45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x v="596"/>
    <x v="0"/>
    <s v="US"/>
    <s v="USD"/>
    <n v="1335542446"/>
    <x v="799"/>
    <n v="1332950446"/>
    <d v="2012-03-28T11:00:46"/>
    <b v="0"/>
    <x v="33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x v="597"/>
    <x v="0"/>
    <s v="GB"/>
    <s v="GBP"/>
    <n v="1410431054"/>
    <x v="800"/>
    <n v="1407839054"/>
    <d v="2014-08-12T05:24:14"/>
    <b v="0"/>
    <x v="6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x v="598"/>
    <x v="0"/>
    <s v="US"/>
    <s v="USD"/>
    <n v="1309547120"/>
    <x v="801"/>
    <n v="1306955120"/>
    <d v="2011-06-01T14:05:20"/>
    <b v="0"/>
    <x v="13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x v="599"/>
    <x v="0"/>
    <s v="US"/>
    <s v="USD"/>
    <n v="1347854700"/>
    <x v="802"/>
    <n v="1343867524"/>
    <d v="2012-08-01T19:32:04"/>
    <b v="0"/>
    <x v="11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x v="600"/>
    <x v="0"/>
    <s v="US"/>
    <s v="USD"/>
    <n v="1306630800"/>
    <x v="803"/>
    <n v="1304376478"/>
    <d v="2011-05-02T17:47:58"/>
    <b v="0"/>
    <x v="44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x v="601"/>
    <x v="0"/>
    <s v="US"/>
    <s v="USD"/>
    <n v="1311393540"/>
    <x v="804"/>
    <n v="1309919526"/>
    <d v="2011-07-05T21:32:06"/>
    <b v="0"/>
    <x v="59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x v="602"/>
    <x v="0"/>
    <s v="US"/>
    <s v="USD"/>
    <n v="1310857200"/>
    <x v="805"/>
    <n v="1306525512"/>
    <d v="2011-05-27T14:45:12"/>
    <b v="0"/>
    <x v="241"/>
    <b v="1"/>
    <s v="music/rock"/>
    <n v="105"/>
    <n v="58.333333333333336"/>
    <x v="4"/>
    <s v="rock"/>
  </r>
  <r>
    <n v="806"/>
    <x v="806"/>
    <s v="Help Golden Animals finish their NEW Album!"/>
    <n v="8000"/>
    <x v="603"/>
    <x v="0"/>
    <s v="US"/>
    <s v="USD"/>
    <n v="1315413339"/>
    <x v="806"/>
    <n v="1312821339"/>
    <d v="2011-08-08T11:35:39"/>
    <b v="0"/>
    <x v="26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x v="604"/>
    <x v="0"/>
    <s v="US"/>
    <s v="USD"/>
    <n v="1488333600"/>
    <x v="807"/>
    <n v="1485270311"/>
    <d v="2017-01-24T10:05:11"/>
    <b v="0"/>
    <x v="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x v="605"/>
    <x v="0"/>
    <s v="CA"/>
    <s v="CAD"/>
    <n v="1419224340"/>
    <x v="808"/>
    <n v="1416363886"/>
    <d v="2014-11-18T21:24:46"/>
    <b v="0"/>
    <x v="68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x v="606"/>
    <x v="0"/>
    <s v="US"/>
    <s v="USD"/>
    <n v="1390161630"/>
    <x v="809"/>
    <n v="1387569630"/>
    <d v="2013-12-20T15:00:30"/>
    <b v="0"/>
    <x v="47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x v="607"/>
    <x v="0"/>
    <s v="US"/>
    <s v="USD"/>
    <n v="1346462462"/>
    <x v="810"/>
    <n v="1343870462"/>
    <d v="2012-08-01T20:21:02"/>
    <b v="0"/>
    <x v="74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x v="578"/>
    <x v="0"/>
    <s v="US"/>
    <s v="USD"/>
    <n v="1373475120"/>
    <x v="811"/>
    <n v="1371569202"/>
    <d v="2013-06-18T10:26:42"/>
    <b v="0"/>
    <x v="8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x v="608"/>
    <x v="0"/>
    <s v="US"/>
    <s v="USD"/>
    <n v="1362146280"/>
    <x v="812"/>
    <n v="1357604752"/>
    <d v="2013-01-07T19:25:52"/>
    <b v="0"/>
    <x v="51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x v="609"/>
    <x v="0"/>
    <s v="US"/>
    <s v="USD"/>
    <n v="1342825365"/>
    <x v="813"/>
    <n v="1340233365"/>
    <d v="2012-06-20T18:02:45"/>
    <b v="0"/>
    <x v="93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x v="610"/>
    <x v="0"/>
    <s v="US"/>
    <s v="USD"/>
    <n v="1306865040"/>
    <x v="814"/>
    <n v="1305568201"/>
    <d v="2011-05-16T12:50:01"/>
    <b v="0"/>
    <x v="33"/>
    <b v="1"/>
    <s v="music/rock"/>
    <n v="127.3"/>
    <n v="45.464285714285715"/>
    <x v="4"/>
    <s v="rock"/>
  </r>
  <r>
    <n v="815"/>
    <x v="815"/>
    <s v="Be a part of helping The Early Reset finish their new 7 song EP."/>
    <n v="4000"/>
    <x v="611"/>
    <x v="0"/>
    <s v="US"/>
    <s v="USD"/>
    <n v="1414879303"/>
    <x v="815"/>
    <n v="1412287303"/>
    <d v="2014-10-02T17:01:43"/>
    <b v="0"/>
    <x v="68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x v="612"/>
    <x v="0"/>
    <s v="US"/>
    <s v="USD"/>
    <n v="1365489000"/>
    <x v="816"/>
    <n v="1362776043"/>
    <d v="2013-03-08T15:54:03"/>
    <b v="0"/>
    <x v="242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x v="613"/>
    <x v="0"/>
    <s v="US"/>
    <s v="USD"/>
    <n v="1331441940"/>
    <x v="817"/>
    <n v="1326810211"/>
    <d v="2012-01-17T09:23:31"/>
    <b v="0"/>
    <x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x v="614"/>
    <x v="0"/>
    <s v="US"/>
    <s v="USD"/>
    <n v="1344358860"/>
    <x v="818"/>
    <n v="1343682681"/>
    <d v="2012-07-30T16:11:21"/>
    <b v="0"/>
    <x v="10"/>
    <b v="1"/>
    <s v="music/rock"/>
    <n v="155.71428571428572"/>
    <n v="28.684210526315791"/>
    <x v="4"/>
    <s v="rock"/>
  </r>
  <r>
    <n v="819"/>
    <x v="819"/>
    <s v="We are touring the Southeast in support of our new EP"/>
    <n v="400"/>
    <x v="140"/>
    <x v="0"/>
    <s v="US"/>
    <s v="USD"/>
    <n v="1387601040"/>
    <x v="819"/>
    <n v="1386806254"/>
    <d v="2013-12-11T18:57:34"/>
    <b v="0"/>
    <x v="25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x v="615"/>
    <x v="0"/>
    <s v="US"/>
    <s v="USD"/>
    <n v="1402290000"/>
    <x v="820"/>
    <n v="1399666342"/>
    <d v="2014-05-09T15:12:22"/>
    <b v="0"/>
    <x v="44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x v="616"/>
    <x v="0"/>
    <s v="US"/>
    <s v="USD"/>
    <n v="1430712060"/>
    <x v="821"/>
    <n v="1427753265"/>
    <d v="2015-03-30T17:07:45"/>
    <b v="0"/>
    <x v="76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x v="617"/>
    <x v="0"/>
    <s v="US"/>
    <s v="USD"/>
    <n v="1349477050"/>
    <x v="822"/>
    <n v="1346885050"/>
    <d v="2012-09-05T17:44:10"/>
    <b v="0"/>
    <x v="50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x v="618"/>
    <x v="0"/>
    <s v="US"/>
    <s v="USD"/>
    <n v="1427062852"/>
    <x v="823"/>
    <n v="1424474452"/>
    <d v="2015-02-20T18:20:52"/>
    <b v="0"/>
    <x v="51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x v="619"/>
    <x v="0"/>
    <s v="US"/>
    <s v="USD"/>
    <n v="1271573940"/>
    <x v="824"/>
    <n v="1268459318"/>
    <d v="2010-03-13T00:48:38"/>
    <b v="0"/>
    <x v="241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x v="620"/>
    <x v="0"/>
    <s v="US"/>
    <s v="USD"/>
    <n v="1351495284"/>
    <x v="825"/>
    <n v="1349335284"/>
    <d v="2012-10-04T02:21:24"/>
    <b v="0"/>
    <x v="221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x v="621"/>
    <x v="0"/>
    <s v="US"/>
    <s v="USD"/>
    <n v="1332719730"/>
    <x v="826"/>
    <n v="1330908930"/>
    <d v="2012-03-04T19:55:30"/>
    <b v="0"/>
    <x v="72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x v="622"/>
    <x v="0"/>
    <s v="US"/>
    <s v="USD"/>
    <n v="1329248940"/>
    <x v="827"/>
    <n v="1326972107"/>
    <d v="2012-01-19T06:21:47"/>
    <b v="0"/>
    <x v="202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x v="623"/>
    <x v="0"/>
    <s v="US"/>
    <s v="USD"/>
    <n v="1340641440"/>
    <x v="828"/>
    <n v="1339549982"/>
    <d v="2012-06-12T20:13:02"/>
    <b v="0"/>
    <x v="44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x v="624"/>
    <x v="0"/>
    <s v="GB"/>
    <s v="GBP"/>
    <n v="1468437240"/>
    <x v="829"/>
    <n v="1463253240"/>
    <d v="2016-05-14T14:14:00"/>
    <b v="0"/>
    <x v="38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x v="625"/>
    <x v="0"/>
    <s v="US"/>
    <s v="USD"/>
    <n v="1363952225"/>
    <x v="830"/>
    <n v="1361363825"/>
    <d v="2013-02-20T07:37:05"/>
    <b v="0"/>
    <x v="58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x v="98"/>
    <x v="0"/>
    <s v="US"/>
    <s v="USD"/>
    <n v="1335540694"/>
    <x v="831"/>
    <n v="1332948694"/>
    <d v="2012-03-28T10:31:34"/>
    <b v="0"/>
    <x v="9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x v="626"/>
    <x v="0"/>
    <s v="US"/>
    <s v="USD"/>
    <n v="1327133580"/>
    <x v="832"/>
    <n v="1321978335"/>
    <d v="2011-11-22T11:12:15"/>
    <b v="0"/>
    <x v="243"/>
    <b v="1"/>
    <s v="music/rock"/>
    <n v="100.60706666666665"/>
    <n v="97.993896103896105"/>
    <x v="4"/>
    <s v="rock"/>
  </r>
  <r>
    <n v="833"/>
    <x v="833"/>
    <s v="This is an American rock album."/>
    <n v="6000"/>
    <x v="627"/>
    <x v="0"/>
    <s v="US"/>
    <s v="USD"/>
    <n v="1397941475"/>
    <x v="833"/>
    <n v="1395349475"/>
    <d v="2014-03-20T16:04:35"/>
    <b v="0"/>
    <x v="14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x v="628"/>
    <x v="0"/>
    <s v="US"/>
    <s v="USD"/>
    <n v="1372651140"/>
    <x v="834"/>
    <n v="1369770292"/>
    <d v="2013-05-28T14:44:52"/>
    <b v="0"/>
    <x v="11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x v="629"/>
    <x v="0"/>
    <s v="US"/>
    <s v="USD"/>
    <n v="1337396400"/>
    <x v="835"/>
    <n v="1333709958"/>
    <d v="2012-04-06T05:59:18"/>
    <b v="0"/>
    <x v="244"/>
    <b v="1"/>
    <s v="music/rock"/>
    <n v="117.25000000000001"/>
    <n v="58.625"/>
    <x v="4"/>
    <s v="rock"/>
  </r>
  <r>
    <n v="836"/>
    <x v="836"/>
    <s v="An album you can bring home to mom."/>
    <n v="5000"/>
    <x v="630"/>
    <x v="0"/>
    <s v="US"/>
    <s v="USD"/>
    <n v="1381108918"/>
    <x v="836"/>
    <n v="1378516918"/>
    <d v="2013-09-06T20:21:58"/>
    <b v="0"/>
    <x v="67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x v="631"/>
    <x v="0"/>
    <s v="US"/>
    <s v="USD"/>
    <n v="1398988662"/>
    <x v="837"/>
    <n v="1396396662"/>
    <d v="2014-04-01T18:57:42"/>
    <b v="0"/>
    <x v="95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x v="632"/>
    <x v="0"/>
    <s v="US"/>
    <s v="USD"/>
    <n v="1326835985"/>
    <x v="838"/>
    <n v="1324243985"/>
    <d v="2011-12-18T16:33:05"/>
    <b v="0"/>
    <x v="42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x v="633"/>
    <x v="0"/>
    <s v="US"/>
    <s v="USD"/>
    <n v="1348337956"/>
    <x v="839"/>
    <n v="1345745956"/>
    <d v="2012-08-23T13:19:16"/>
    <b v="0"/>
    <x v="93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x v="634"/>
    <x v="0"/>
    <s v="US"/>
    <s v="USD"/>
    <n v="1474694787"/>
    <x v="840"/>
    <n v="1472102787"/>
    <d v="2016-08-25T00:26:27"/>
    <b v="0"/>
    <x v="245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x v="635"/>
    <x v="0"/>
    <s v="US"/>
    <s v="USD"/>
    <n v="1415653663"/>
    <x v="841"/>
    <n v="1413058063"/>
    <d v="2014-10-11T15:07:43"/>
    <b v="1"/>
    <x v="225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x v="636"/>
    <x v="0"/>
    <s v="CA"/>
    <s v="CAD"/>
    <n v="1381723140"/>
    <x v="842"/>
    <n v="1378735983"/>
    <d v="2013-09-09T09:13:03"/>
    <b v="1"/>
    <x v="70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x v="637"/>
    <x v="0"/>
    <s v="US"/>
    <s v="USD"/>
    <n v="1481184000"/>
    <x v="843"/>
    <n v="1479708680"/>
    <d v="2016-11-21T01:11:20"/>
    <b v="0"/>
    <x v="246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x v="638"/>
    <x v="0"/>
    <s v="US"/>
    <s v="USD"/>
    <n v="1414817940"/>
    <x v="844"/>
    <n v="1411489552"/>
    <d v="2014-09-23T11:25:52"/>
    <b v="1"/>
    <x v="180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x v="639"/>
    <x v="0"/>
    <s v="US"/>
    <s v="USD"/>
    <n v="1473047940"/>
    <x v="845"/>
    <n v="1469595396"/>
    <d v="2016-07-26T23:56:36"/>
    <b v="0"/>
    <x v="24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x v="640"/>
    <x v="0"/>
    <s v="GB"/>
    <s v="GBP"/>
    <n v="1394460000"/>
    <x v="846"/>
    <n v="1393233855"/>
    <d v="2014-02-24T04:24:15"/>
    <b v="0"/>
    <x v="5"/>
    <b v="1"/>
    <s v="music/metal"/>
    <n v="122.00090909090908"/>
    <n v="28.553404255319148"/>
    <x v="4"/>
    <s v="metal"/>
  </r>
  <r>
    <n v="847"/>
    <x v="847"/>
    <s v="MUSIC WITH MEANING!  MUSIC THAT MATTERS!!!"/>
    <n v="10"/>
    <x v="115"/>
    <x v="0"/>
    <s v="US"/>
    <s v="USD"/>
    <n v="1436555376"/>
    <x v="847"/>
    <n v="1433963376"/>
    <d v="2015-06-10T14:09:36"/>
    <b v="0"/>
    <x v="29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x v="452"/>
    <x v="0"/>
    <s v="US"/>
    <s v="USD"/>
    <n v="1429038033"/>
    <x v="848"/>
    <n v="1426446033"/>
    <d v="2015-03-15T14:00:33"/>
    <b v="0"/>
    <x v="38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x v="641"/>
    <x v="0"/>
    <s v="US"/>
    <s v="USD"/>
    <n v="1426473264"/>
    <x v="849"/>
    <n v="1424057664"/>
    <d v="2015-02-15T22:34:24"/>
    <b v="0"/>
    <x v="248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x v="642"/>
    <x v="0"/>
    <s v="US"/>
    <s v="USD"/>
    <n v="1461560340"/>
    <x v="850"/>
    <n v="1458762717"/>
    <d v="2016-03-23T14:51:57"/>
    <b v="0"/>
    <x v="182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x v="643"/>
    <x v="0"/>
    <s v="FR"/>
    <s v="EUR"/>
    <n v="1469994300"/>
    <x v="851"/>
    <n v="1464815253"/>
    <d v="2016-06-01T16:07:33"/>
    <b v="0"/>
    <x v="16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x v="644"/>
    <x v="0"/>
    <s v="US"/>
    <s v="USD"/>
    <n v="1477342800"/>
    <x v="852"/>
    <n v="1476386395"/>
    <d v="2016-10-13T14:19:55"/>
    <b v="0"/>
    <x v="95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x v="452"/>
    <x v="0"/>
    <s v="US"/>
    <s v="USD"/>
    <n v="1424116709"/>
    <x v="853"/>
    <n v="1421524709"/>
    <d v="2015-01-17T14:58:29"/>
    <b v="0"/>
    <x v="73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x v="645"/>
    <x v="0"/>
    <s v="US"/>
    <s v="USD"/>
    <n v="1482901546"/>
    <x v="854"/>
    <n v="1480309546"/>
    <d v="2016-11-28T00:05:46"/>
    <b v="0"/>
    <x v="24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x v="646"/>
    <x v="0"/>
    <s v="US"/>
    <s v="USD"/>
    <n v="1469329217"/>
    <x v="855"/>
    <n v="1466737217"/>
    <d v="2016-06-23T22:00:17"/>
    <b v="0"/>
    <x v="5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x v="614"/>
    <x v="0"/>
    <s v="DE"/>
    <s v="EUR"/>
    <n v="1477422000"/>
    <x v="856"/>
    <n v="1472282956"/>
    <d v="2016-08-27T02:29:16"/>
    <b v="0"/>
    <x v="33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x v="647"/>
    <x v="0"/>
    <s v="ES"/>
    <s v="EUR"/>
    <n v="1448463431"/>
    <x v="857"/>
    <n v="1444831031"/>
    <d v="2015-10-14T08:57:11"/>
    <b v="0"/>
    <x v="5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x v="648"/>
    <x v="0"/>
    <s v="GB"/>
    <s v="GBP"/>
    <n v="1429138740"/>
    <x v="858"/>
    <n v="1426528418"/>
    <d v="2015-03-16T12:53:38"/>
    <b v="0"/>
    <x v="88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x v="649"/>
    <x v="0"/>
    <s v="US"/>
    <s v="USD"/>
    <n v="1433376000"/>
    <x v="859"/>
    <n v="1430768468"/>
    <d v="2015-05-04T14:41:08"/>
    <b v="0"/>
    <x v="15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x v="650"/>
    <x v="2"/>
    <s v="US"/>
    <s v="USD"/>
    <n v="1385123713"/>
    <x v="860"/>
    <n v="1382528113"/>
    <d v="2013-10-23T06:35:13"/>
    <b v="0"/>
    <x v="53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x v="462"/>
    <x v="2"/>
    <s v="US"/>
    <s v="USD"/>
    <n v="1474067404"/>
    <x v="861"/>
    <n v="1471475404"/>
    <d v="2016-08-17T18:10:04"/>
    <b v="0"/>
    <x v="84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x v="575"/>
    <x v="2"/>
    <s v="GB"/>
    <s v="GBP"/>
    <n v="1384179548"/>
    <x v="862"/>
    <n v="1381583948"/>
    <d v="2013-10-12T08:19:08"/>
    <b v="0"/>
    <x v="80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x v="456"/>
    <x v="2"/>
    <s v="US"/>
    <s v="USD"/>
    <n v="1329014966"/>
    <x v="863"/>
    <n v="1326422966"/>
    <d v="2012-01-12T21:49:26"/>
    <b v="0"/>
    <x v="81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x v="651"/>
    <x v="2"/>
    <s v="US"/>
    <s v="USD"/>
    <n v="1381917540"/>
    <x v="864"/>
    <n v="1379990038"/>
    <d v="2013-09-23T21:33:58"/>
    <b v="0"/>
    <x v="1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x v="372"/>
    <x v="2"/>
    <s v="US"/>
    <s v="USD"/>
    <n v="1358361197"/>
    <x v="865"/>
    <n v="1353177197"/>
    <d v="2012-11-17T13:33:17"/>
    <b v="0"/>
    <x v="84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x v="141"/>
    <x v="2"/>
    <s v="US"/>
    <s v="USD"/>
    <n v="1425136200"/>
    <x v="866"/>
    <n v="1421853518"/>
    <d v="2015-01-21T10:18:38"/>
    <b v="0"/>
    <x v="202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x v="652"/>
    <x v="2"/>
    <s v="US"/>
    <s v="USD"/>
    <n v="1259643540"/>
    <x v="867"/>
    <n v="1254450706"/>
    <d v="2009-10-01T21:31:46"/>
    <b v="0"/>
    <x v="202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x v="155"/>
    <x v="2"/>
    <s v="US"/>
    <s v="USD"/>
    <n v="1389055198"/>
    <x v="868"/>
    <n v="1386463198"/>
    <d v="2013-12-07T19:39:58"/>
    <b v="0"/>
    <x v="29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x v="578"/>
    <x v="2"/>
    <s v="US"/>
    <s v="USD"/>
    <n v="1365448657"/>
    <x v="869"/>
    <n v="1362860257"/>
    <d v="2013-03-09T15:17:37"/>
    <b v="0"/>
    <x v="8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x v="653"/>
    <x v="2"/>
    <s v="GB"/>
    <s v="GBP"/>
    <n v="1377995523"/>
    <x v="870"/>
    <n v="1375403523"/>
    <d v="2013-08-01T19:32:03"/>
    <b v="0"/>
    <x v="81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x v="144"/>
    <x v="2"/>
    <s v="US"/>
    <s v="USD"/>
    <n v="1385735295"/>
    <x v="871"/>
    <n v="1383139695"/>
    <d v="2013-10-30T08:28:15"/>
    <b v="0"/>
    <x v="8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x v="654"/>
    <x v="2"/>
    <s v="US"/>
    <s v="USD"/>
    <n v="1299786527"/>
    <x v="872"/>
    <n v="1295898527"/>
    <d v="2011-01-24T14:48:47"/>
    <b v="0"/>
    <x v="84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x v="372"/>
    <x v="2"/>
    <s v="US"/>
    <s v="USD"/>
    <n v="1352610040"/>
    <x v="873"/>
    <n v="1349150440"/>
    <d v="2012-10-01T23:00:40"/>
    <b v="0"/>
    <x v="81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x v="655"/>
    <x v="2"/>
    <s v="US"/>
    <s v="USD"/>
    <n v="1367676034"/>
    <x v="874"/>
    <n v="1365084034"/>
    <d v="2013-04-04T09:00:34"/>
    <b v="0"/>
    <x v="64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x v="117"/>
    <x v="2"/>
    <s v="US"/>
    <s v="USD"/>
    <n v="1442856131"/>
    <x v="875"/>
    <n v="1441128131"/>
    <d v="2015-09-01T12:22:11"/>
    <b v="0"/>
    <x v="78"/>
    <b v="0"/>
    <s v="music/jazz"/>
    <n v="0"/>
    <n v="0"/>
    <x v="4"/>
    <s v="jazz"/>
  </r>
  <r>
    <n v="876"/>
    <x v="876"/>
    <s v="What was the greatest record shop ever?  DOBELLS!"/>
    <n v="3152"/>
    <x v="656"/>
    <x v="2"/>
    <s v="GB"/>
    <s v="GBP"/>
    <n v="1359978927"/>
    <x v="876"/>
    <n v="1357127727"/>
    <d v="2013-01-02T06:55:27"/>
    <b v="0"/>
    <x v="43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x v="77"/>
    <x v="2"/>
    <s v="US"/>
    <s v="USD"/>
    <n v="1387479360"/>
    <x v="877"/>
    <n v="1384887360"/>
    <d v="2013-11-19T13:56:00"/>
    <b v="0"/>
    <x v="60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x v="654"/>
    <x v="2"/>
    <s v="US"/>
    <s v="USD"/>
    <n v="1293082524"/>
    <x v="878"/>
    <n v="1290490524"/>
    <d v="2010-11-23T00:35:24"/>
    <b v="0"/>
    <x v="84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x v="657"/>
    <x v="2"/>
    <s v="US"/>
    <s v="USD"/>
    <n v="1338321305"/>
    <x v="879"/>
    <n v="1336506905"/>
    <d v="2012-05-08T14:55:05"/>
    <b v="0"/>
    <x v="209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x v="658"/>
    <x v="2"/>
    <s v="US"/>
    <s v="USD"/>
    <n v="1351582938"/>
    <x v="880"/>
    <n v="1348731738"/>
    <d v="2012-09-27T02:42:18"/>
    <b v="0"/>
    <x v="22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x v="134"/>
    <x v="2"/>
    <s v="US"/>
    <s v="USD"/>
    <n v="1326520886"/>
    <x v="881"/>
    <n v="1322632886"/>
    <d v="2011-11-30T01:01:26"/>
    <b v="0"/>
    <x v="29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x v="659"/>
    <x v="2"/>
    <s v="US"/>
    <s v="USD"/>
    <n v="1315341550"/>
    <x v="882"/>
    <n v="1312490350"/>
    <d v="2011-08-04T15:39:10"/>
    <b v="0"/>
    <x v="25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x v="660"/>
    <x v="2"/>
    <s v="US"/>
    <s v="USD"/>
    <n v="1456957635"/>
    <x v="883"/>
    <n v="1451773635"/>
    <d v="2016-01-02T17:27:15"/>
    <b v="0"/>
    <x v="5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x v="170"/>
    <x v="2"/>
    <s v="US"/>
    <s v="USD"/>
    <n v="1336789860"/>
    <x v="884"/>
    <n v="1331666146"/>
    <d v="2012-03-13T14:15:46"/>
    <b v="0"/>
    <x v="84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x v="661"/>
    <x v="2"/>
    <s v="US"/>
    <s v="USD"/>
    <n v="1483137311"/>
    <x v="885"/>
    <n v="1481322911"/>
    <d v="2016-12-09T17:35:11"/>
    <b v="0"/>
    <x v="64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x v="82"/>
    <x v="2"/>
    <s v="US"/>
    <s v="USD"/>
    <n v="1473972813"/>
    <x v="886"/>
    <n v="1471812813"/>
    <d v="2016-08-21T15:53:33"/>
    <b v="0"/>
    <x v="63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x v="117"/>
    <x v="2"/>
    <s v="US"/>
    <s v="USD"/>
    <n v="1338159655"/>
    <x v="887"/>
    <n v="1335567655"/>
    <d v="2012-04-27T18:00:55"/>
    <b v="0"/>
    <x v="78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x v="662"/>
    <x v="2"/>
    <s v="US"/>
    <s v="USD"/>
    <n v="1314856800"/>
    <x v="888"/>
    <n v="1311789885"/>
    <d v="2011-07-27T13:04:45"/>
    <b v="0"/>
    <x v="80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x v="663"/>
    <x v="2"/>
    <s v="US"/>
    <s v="USD"/>
    <n v="1412534943"/>
    <x v="889"/>
    <n v="1409942943"/>
    <d v="2014-09-05T13:49:03"/>
    <b v="0"/>
    <x v="58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x v="366"/>
    <x v="2"/>
    <s v="US"/>
    <s v="USD"/>
    <n v="1385055979"/>
    <x v="890"/>
    <n v="1382460379"/>
    <d v="2013-10-22T11:46:19"/>
    <b v="0"/>
    <x v="80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x v="92"/>
    <x v="2"/>
    <s v="US"/>
    <s v="USD"/>
    <n v="1408581930"/>
    <x v="891"/>
    <n v="1405989930"/>
    <d v="2014-07-21T19:45:30"/>
    <b v="0"/>
    <x v="82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x v="664"/>
    <x v="2"/>
    <s v="US"/>
    <s v="USD"/>
    <n v="1280635200"/>
    <x v="892"/>
    <n v="1273121283"/>
    <d v="2010-05-05T23:48:03"/>
    <b v="0"/>
    <x v="5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x v="148"/>
    <x v="2"/>
    <s v="US"/>
    <s v="USD"/>
    <n v="1427920363"/>
    <x v="893"/>
    <n v="1425331963"/>
    <d v="2015-03-02T16:32:43"/>
    <b v="0"/>
    <x v="81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x v="665"/>
    <x v="2"/>
    <s v="US"/>
    <s v="USD"/>
    <n v="1465169610"/>
    <x v="894"/>
    <n v="1462577610"/>
    <d v="2016-05-06T18:33:30"/>
    <b v="0"/>
    <x v="28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x v="666"/>
    <x v="2"/>
    <s v="US"/>
    <s v="USD"/>
    <n v="1287975829"/>
    <x v="895"/>
    <n v="1284087829"/>
    <d v="2010-09-09T22:03:49"/>
    <b v="0"/>
    <x v="63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x v="667"/>
    <x v="2"/>
    <s v="US"/>
    <s v="USD"/>
    <n v="1440734400"/>
    <x v="896"/>
    <n v="1438549026"/>
    <d v="2015-08-02T15:57:06"/>
    <b v="0"/>
    <x v="250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x v="117"/>
    <x v="2"/>
    <s v="US"/>
    <s v="USD"/>
    <n v="1354123908"/>
    <x v="897"/>
    <n v="1351528308"/>
    <d v="2012-10-29T11:31:48"/>
    <b v="0"/>
    <x v="78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x v="119"/>
    <x v="2"/>
    <s v="US"/>
    <s v="USD"/>
    <n v="1326651110"/>
    <x v="898"/>
    <n v="1322763110"/>
    <d v="2011-12-01T13:11:50"/>
    <b v="0"/>
    <x v="84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x v="668"/>
    <x v="2"/>
    <s v="US"/>
    <s v="USD"/>
    <n v="1306549362"/>
    <x v="899"/>
    <n v="1302661362"/>
    <d v="2011-04-12T21:22:42"/>
    <b v="0"/>
    <x v="22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x v="577"/>
    <x v="2"/>
    <s v="US"/>
    <s v="USD"/>
    <n v="1459365802"/>
    <x v="900"/>
    <n v="1456777402"/>
    <d v="2016-02-29T15:23:22"/>
    <b v="0"/>
    <x v="84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x v="901"/>
    <n v="1272050914"/>
    <d v="2010-04-23T14:28:34"/>
    <b v="0"/>
    <x v="78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x v="456"/>
    <x v="2"/>
    <s v="US"/>
    <s v="USD"/>
    <n v="1409412600"/>
    <x v="902"/>
    <n v="1404947422"/>
    <d v="2014-07-09T18:10:22"/>
    <b v="0"/>
    <x v="8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x v="669"/>
    <x v="2"/>
    <s v="US"/>
    <s v="USD"/>
    <n v="1348367100"/>
    <x v="903"/>
    <n v="1346180780"/>
    <d v="2012-08-28T14:06:20"/>
    <b v="0"/>
    <x v="80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x v="118"/>
    <x v="2"/>
    <s v="US"/>
    <s v="USD"/>
    <n v="1451786137"/>
    <x v="904"/>
    <n v="1449194137"/>
    <d v="2015-12-03T20:55:37"/>
    <b v="0"/>
    <x v="8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x v="670"/>
    <x v="2"/>
    <s v="US"/>
    <s v="USD"/>
    <n v="1295847926"/>
    <x v="905"/>
    <n v="1290663926"/>
    <d v="2010-11-25T00:45:26"/>
    <b v="0"/>
    <x v="79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x v="117"/>
    <x v="2"/>
    <s v="US"/>
    <s v="USD"/>
    <n v="1394681590"/>
    <x v="906"/>
    <n v="1392093190"/>
    <d v="2014-02-10T23:33:10"/>
    <b v="0"/>
    <x v="78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x v="117"/>
    <x v="2"/>
    <s v="US"/>
    <s v="USD"/>
    <n v="1315715823"/>
    <x v="907"/>
    <n v="1313123823"/>
    <d v="2011-08-11T23:37:03"/>
    <b v="0"/>
    <x v="78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x v="117"/>
    <x v="2"/>
    <s v="US"/>
    <s v="USD"/>
    <n v="1280206740"/>
    <x v="908"/>
    <n v="1276283655"/>
    <d v="2010-06-11T14:14:15"/>
    <b v="0"/>
    <x v="78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x v="624"/>
    <x v="2"/>
    <s v="US"/>
    <s v="USD"/>
    <n v="1343016000"/>
    <x v="909"/>
    <n v="1340296440"/>
    <d v="2012-06-21T11:34:00"/>
    <b v="0"/>
    <x v="22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x v="430"/>
    <x v="2"/>
    <s v="GB"/>
    <s v="GBP"/>
    <n v="1488546319"/>
    <x v="910"/>
    <n v="1483362319"/>
    <d v="2017-01-02T08:05:19"/>
    <b v="0"/>
    <x v="81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x v="117"/>
    <x v="2"/>
    <s v="US"/>
    <s v="USD"/>
    <n v="1390522045"/>
    <x v="911"/>
    <n v="1388707645"/>
    <d v="2014-01-02T19:07:25"/>
    <b v="0"/>
    <x v="78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x v="134"/>
    <x v="2"/>
    <s v="US"/>
    <s v="USD"/>
    <n v="1355197047"/>
    <x v="912"/>
    <n v="1350009447"/>
    <d v="2012-10-11T21:37:27"/>
    <b v="0"/>
    <x v="84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x v="671"/>
    <x v="2"/>
    <s v="US"/>
    <s v="USD"/>
    <n v="1336188019"/>
    <x v="913"/>
    <n v="1333596019"/>
    <d v="2012-04-04T22:20:19"/>
    <b v="0"/>
    <x v="5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x v="117"/>
    <x v="2"/>
    <s v="US"/>
    <s v="USD"/>
    <n v="1345918747"/>
    <x v="914"/>
    <n v="1343326747"/>
    <d v="2012-07-26T13:19:07"/>
    <b v="0"/>
    <x v="78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x v="672"/>
    <x v="2"/>
    <s v="US"/>
    <s v="USD"/>
    <n v="1330577940"/>
    <x v="915"/>
    <n v="1327853914"/>
    <d v="2012-01-29T11:18:34"/>
    <b v="0"/>
    <x v="82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x v="117"/>
    <x v="2"/>
    <s v="US"/>
    <s v="USD"/>
    <n v="1287723600"/>
    <x v="916"/>
    <n v="1284409734"/>
    <d v="2010-09-13T15:28:54"/>
    <b v="0"/>
    <x v="78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x v="134"/>
    <x v="2"/>
    <s v="US"/>
    <s v="USD"/>
    <n v="1405305000"/>
    <x v="917"/>
    <n v="1402612730"/>
    <d v="2014-06-12T17:38:50"/>
    <b v="0"/>
    <x v="29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x v="670"/>
    <x v="2"/>
    <s v="GB"/>
    <s v="GBP"/>
    <n v="1417474761"/>
    <x v="918"/>
    <n v="1414879161"/>
    <d v="2014-11-01T16:59:21"/>
    <b v="0"/>
    <x v="73"/>
    <b v="0"/>
    <s v="music/jazz"/>
    <n v="5.0256410256410255"/>
    <n v="19.600000000000001"/>
    <x v="4"/>
    <s v="jazz"/>
  </r>
  <r>
    <n v="919"/>
    <x v="919"/>
    <s v="Cool jazz with a New Orleans flavor."/>
    <n v="20000"/>
    <x v="173"/>
    <x v="2"/>
    <s v="US"/>
    <s v="USD"/>
    <n v="1355930645"/>
    <x v="919"/>
    <n v="1352906645"/>
    <d v="2012-11-14T10:24:05"/>
    <b v="0"/>
    <x v="29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x v="117"/>
    <x v="2"/>
    <s v="US"/>
    <s v="USD"/>
    <n v="1384448822"/>
    <x v="920"/>
    <n v="1381853222"/>
    <d v="2013-10-15T11:07:02"/>
    <b v="0"/>
    <x v="78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x v="673"/>
    <x v="2"/>
    <s v="US"/>
    <s v="USD"/>
    <n v="1323666376"/>
    <x v="921"/>
    <n v="1320033976"/>
    <d v="2011-10-30T23:06:16"/>
    <b v="0"/>
    <x v="9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x v="674"/>
    <x v="2"/>
    <s v="US"/>
    <s v="USD"/>
    <n v="1412167393"/>
    <x v="922"/>
    <n v="1409143393"/>
    <d v="2014-08-27T07:43:13"/>
    <b v="0"/>
    <x v="209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x v="675"/>
    <x v="2"/>
    <s v="US"/>
    <s v="USD"/>
    <n v="1416614523"/>
    <x v="923"/>
    <n v="1414018923"/>
    <d v="2014-10-22T18:02:03"/>
    <b v="0"/>
    <x v="79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x v="676"/>
    <x v="2"/>
    <s v="US"/>
    <s v="USD"/>
    <n v="1360795069"/>
    <x v="924"/>
    <n v="1358203069"/>
    <d v="2013-01-14T17:37:49"/>
    <b v="0"/>
    <x v="41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x v="669"/>
    <x v="2"/>
    <s v="US"/>
    <s v="USD"/>
    <n v="1385590111"/>
    <x v="925"/>
    <n v="1382994511"/>
    <d v="2013-10-28T16:08:31"/>
    <b v="0"/>
    <x v="81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x v="117"/>
    <x v="2"/>
    <s v="US"/>
    <s v="USD"/>
    <n v="1278628800"/>
    <x v="926"/>
    <n v="1276043330"/>
    <d v="2010-06-08T19:28:50"/>
    <b v="0"/>
    <x v="78"/>
    <b v="0"/>
    <s v="music/jazz"/>
    <n v="0"/>
    <n v="0"/>
    <x v="4"/>
    <s v="jazz"/>
  </r>
  <r>
    <n v="927"/>
    <x v="927"/>
    <s v="Studio CD/DVD Solo project of Pianist &amp; Keyboardist Jetro da Silva"/>
    <n v="20000"/>
    <x v="117"/>
    <x v="2"/>
    <s v="US"/>
    <s v="USD"/>
    <n v="1337024695"/>
    <x v="927"/>
    <n v="1334432695"/>
    <d v="2012-04-14T14:44:55"/>
    <b v="0"/>
    <x v="78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x v="607"/>
    <x v="2"/>
    <s v="US"/>
    <s v="USD"/>
    <n v="1353196800"/>
    <x v="928"/>
    <n v="1348864913"/>
    <d v="2012-09-28T15:41:53"/>
    <b v="0"/>
    <x v="33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x v="117"/>
    <x v="2"/>
    <s v="US"/>
    <s v="USD"/>
    <n v="1333946569"/>
    <x v="929"/>
    <n v="1331358169"/>
    <d v="2012-03-10T00:42:49"/>
    <b v="0"/>
    <x v="78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x v="154"/>
    <x v="2"/>
    <s v="US"/>
    <s v="USD"/>
    <n v="1277501520"/>
    <x v="930"/>
    <n v="1273874306"/>
    <d v="2010-05-14T16:58:26"/>
    <b v="0"/>
    <x v="81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x v="449"/>
    <x v="2"/>
    <s v="GB"/>
    <s v="GBP"/>
    <n v="1395007200"/>
    <x v="931"/>
    <n v="1392021502"/>
    <d v="2014-02-10T03:38:22"/>
    <b v="0"/>
    <x v="63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x v="677"/>
    <x v="2"/>
    <s v="US"/>
    <s v="USD"/>
    <n v="1363990545"/>
    <x v="932"/>
    <n v="1360106145"/>
    <d v="2013-02-05T18:15:45"/>
    <b v="0"/>
    <x v="209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x v="678"/>
    <x v="2"/>
    <s v="US"/>
    <s v="USD"/>
    <n v="1399867409"/>
    <x v="933"/>
    <n v="1394683409"/>
    <d v="2014-03-12T23:03:29"/>
    <b v="0"/>
    <x v="84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x v="679"/>
    <x v="2"/>
    <s v="CA"/>
    <s v="CAD"/>
    <n v="1399183200"/>
    <x v="934"/>
    <n v="1396633284"/>
    <d v="2014-04-04T12:41:24"/>
    <b v="0"/>
    <x v="209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x v="155"/>
    <x v="2"/>
    <s v="US"/>
    <s v="USD"/>
    <n v="1454054429"/>
    <x v="935"/>
    <n v="1451462429"/>
    <d v="2015-12-30T03:00:29"/>
    <b v="0"/>
    <x v="84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x v="117"/>
    <x v="2"/>
    <s v="US"/>
    <s v="USD"/>
    <n v="1326916800"/>
    <x v="936"/>
    <n v="1323131689"/>
    <d v="2011-12-05T19:34:49"/>
    <b v="0"/>
    <x v="78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x v="130"/>
    <x v="2"/>
    <s v="US"/>
    <s v="USD"/>
    <n v="1383509357"/>
    <x v="937"/>
    <n v="1380913757"/>
    <d v="2013-10-04T14:09:17"/>
    <b v="0"/>
    <x v="84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x v="379"/>
    <x v="2"/>
    <s v="US"/>
    <s v="USD"/>
    <n v="1346585448"/>
    <x v="938"/>
    <n v="1343993448"/>
    <d v="2012-08-03T06:30:48"/>
    <b v="0"/>
    <x v="29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x v="130"/>
    <x v="2"/>
    <s v="US"/>
    <s v="USD"/>
    <n v="1372622280"/>
    <x v="939"/>
    <n v="1369246738"/>
    <d v="2013-05-22T13:18:58"/>
    <b v="0"/>
    <x v="84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x v="680"/>
    <x v="2"/>
    <s v="US"/>
    <s v="USD"/>
    <n v="1439251926"/>
    <x v="940"/>
    <n v="1435363926"/>
    <d v="2015-06-26T19:12:06"/>
    <b v="0"/>
    <x v="25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x v="681"/>
    <x v="2"/>
    <s v="US"/>
    <s v="USD"/>
    <n v="1486693145"/>
    <x v="941"/>
    <n v="1484101145"/>
    <d v="2017-01-10T21:19:05"/>
    <b v="0"/>
    <x v="162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x v="682"/>
    <x v="2"/>
    <s v="US"/>
    <s v="USD"/>
    <n v="1455826460"/>
    <x v="942"/>
    <n v="1452716060"/>
    <d v="2016-01-13T15:14:20"/>
    <b v="0"/>
    <x v="38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x v="683"/>
    <x v="2"/>
    <s v="US"/>
    <s v="USD"/>
    <n v="1480438905"/>
    <x v="943"/>
    <n v="1477843305"/>
    <d v="2016-10-30T11:01:45"/>
    <b v="0"/>
    <x v="8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x v="684"/>
    <x v="2"/>
    <s v="US"/>
    <s v="USD"/>
    <n v="1460988000"/>
    <x v="944"/>
    <n v="1458050450"/>
    <d v="2016-03-15T09:00:50"/>
    <b v="0"/>
    <x v="93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x v="685"/>
    <x v="2"/>
    <s v="FR"/>
    <s v="EUR"/>
    <n v="1487462340"/>
    <x v="945"/>
    <n v="1482958626"/>
    <d v="2016-12-28T15:57:06"/>
    <b v="0"/>
    <x v="38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x v="686"/>
    <x v="2"/>
    <s v="US"/>
    <s v="USD"/>
    <n v="1473444048"/>
    <x v="946"/>
    <n v="1470852048"/>
    <d v="2016-08-10T13:00:48"/>
    <b v="0"/>
    <x v="81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x v="117"/>
    <x v="2"/>
    <s v="US"/>
    <s v="USD"/>
    <n v="1467312306"/>
    <x v="947"/>
    <n v="1462128306"/>
    <d v="2016-05-01T13:45:06"/>
    <b v="0"/>
    <x v="78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x v="374"/>
    <x v="2"/>
    <s v="NL"/>
    <s v="EUR"/>
    <n v="1457812364"/>
    <x v="948"/>
    <n v="1455220364"/>
    <d v="2016-02-11T14:52:44"/>
    <b v="0"/>
    <x v="22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x v="687"/>
    <x v="2"/>
    <s v="DE"/>
    <s v="EUR"/>
    <n v="1456016576"/>
    <x v="949"/>
    <n v="1450832576"/>
    <d v="2015-12-22T20:02:56"/>
    <b v="0"/>
    <x v="63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x v="688"/>
    <x v="2"/>
    <s v="CA"/>
    <s v="CAD"/>
    <n v="1453053661"/>
    <x v="950"/>
    <n v="1450461661"/>
    <d v="2015-12-18T13:01:01"/>
    <b v="0"/>
    <x v="54"/>
    <b v="0"/>
    <s v="technology/wearables"/>
    <n v="28.04"/>
    <n v="58.416666666666664"/>
    <x v="2"/>
    <s v="wearables"/>
  </r>
  <r>
    <n v="951"/>
    <x v="951"/>
    <s v="Revolutionizing the way we walk our dogs!"/>
    <n v="50000"/>
    <x v="689"/>
    <x v="2"/>
    <s v="US"/>
    <s v="USD"/>
    <n v="1465054872"/>
    <x v="951"/>
    <n v="1461166872"/>
    <d v="2016-04-20T10:41:12"/>
    <b v="0"/>
    <x v="212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x v="690"/>
    <x v="2"/>
    <s v="US"/>
    <s v="USD"/>
    <n v="1479483812"/>
    <x v="952"/>
    <n v="1476888212"/>
    <d v="2016-10-19T09:43:32"/>
    <b v="0"/>
    <x v="193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x v="691"/>
    <x v="2"/>
    <s v="US"/>
    <s v="USD"/>
    <n v="1422158199"/>
    <x v="953"/>
    <n v="1419566199"/>
    <d v="2014-12-25T22:56:39"/>
    <b v="0"/>
    <x v="81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x v="692"/>
    <x v="2"/>
    <s v="US"/>
    <s v="USD"/>
    <n v="1440100839"/>
    <x v="954"/>
    <n v="1436472039"/>
    <d v="2015-07-09T15:00:39"/>
    <b v="0"/>
    <x v="196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x v="693"/>
    <x v="2"/>
    <s v="US"/>
    <s v="USD"/>
    <n v="1473750300"/>
    <x v="955"/>
    <n v="1470294300"/>
    <d v="2016-08-04T02:05:00"/>
    <b v="0"/>
    <x v="251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x v="386"/>
    <x v="2"/>
    <s v="US"/>
    <s v="USD"/>
    <n v="1430081759"/>
    <x v="956"/>
    <n v="1424901359"/>
    <d v="2015-02-25T16:55:59"/>
    <b v="0"/>
    <x v="5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x v="694"/>
    <x v="2"/>
    <s v="US"/>
    <s v="USD"/>
    <n v="1479392133"/>
    <x v="957"/>
    <n v="1476710133"/>
    <d v="2016-10-17T08:15:33"/>
    <b v="0"/>
    <x v="63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x v="695"/>
    <x v="2"/>
    <s v="US"/>
    <s v="USD"/>
    <n v="1428641940"/>
    <x v="958"/>
    <n v="1426792563"/>
    <d v="2015-03-19T14:16:03"/>
    <b v="0"/>
    <x v="5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x v="696"/>
    <x v="2"/>
    <s v="US"/>
    <s v="USD"/>
    <n v="1421640665"/>
    <x v="959"/>
    <n v="1419048665"/>
    <d v="2014-12-19T23:11:05"/>
    <b v="0"/>
    <x v="199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x v="697"/>
    <x v="2"/>
    <s v="US"/>
    <s v="USD"/>
    <n v="1489500155"/>
    <x v="960"/>
    <n v="1485874955"/>
    <d v="2017-01-31T10:02:35"/>
    <b v="0"/>
    <x v="101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x v="698"/>
    <x v="2"/>
    <s v="US"/>
    <s v="USD"/>
    <n v="1487617200"/>
    <x v="961"/>
    <n v="1483634335"/>
    <d v="2017-01-05T11:38:55"/>
    <b v="0"/>
    <x v="238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x v="699"/>
    <x v="2"/>
    <s v="US"/>
    <s v="USD"/>
    <n v="1455210353"/>
    <x v="962"/>
    <n v="1451927153"/>
    <d v="2016-01-04T12:05:53"/>
    <b v="0"/>
    <x v="7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x v="700"/>
    <x v="2"/>
    <s v="US"/>
    <s v="USD"/>
    <n v="1476717319"/>
    <x v="963"/>
    <n v="1473693319"/>
    <d v="2016-09-12T10:15:19"/>
    <b v="0"/>
    <x v="82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x v="701"/>
    <x v="2"/>
    <s v="CA"/>
    <s v="CAD"/>
    <n v="1441119919"/>
    <x v="964"/>
    <n v="1437663919"/>
    <d v="2015-07-23T10:05:19"/>
    <b v="0"/>
    <x v="60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x v="501"/>
    <x v="2"/>
    <s v="US"/>
    <s v="USD"/>
    <n v="1477454340"/>
    <x v="965"/>
    <n v="1474676646"/>
    <d v="2016-09-23T19:24:06"/>
    <b v="0"/>
    <x v="79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x v="702"/>
    <x v="2"/>
    <s v="US"/>
    <s v="USD"/>
    <n v="1475766932"/>
    <x v="966"/>
    <n v="1473174932"/>
    <d v="2016-09-06T10:15:32"/>
    <b v="0"/>
    <x v="209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x v="703"/>
    <x v="2"/>
    <s v="US"/>
    <s v="USD"/>
    <n v="1461301574"/>
    <x v="967"/>
    <n v="1456121174"/>
    <d v="2016-02-22T01:06:14"/>
    <b v="0"/>
    <x v="75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x v="437"/>
    <x v="2"/>
    <s v="US"/>
    <s v="USD"/>
    <n v="1408134034"/>
    <x v="968"/>
    <n v="1405542034"/>
    <d v="2014-07-16T15:20:34"/>
    <b v="0"/>
    <x v="80"/>
    <b v="0"/>
    <s v="technology/wearables"/>
    <n v="1.325"/>
    <n v="26.5"/>
    <x v="2"/>
    <s v="wearables"/>
  </r>
  <r>
    <n v="969"/>
    <x v="969"/>
    <s v="Geek &amp; Chic Smart Jewelry Collection, Wearables Meet Style!"/>
    <n v="30000"/>
    <x v="704"/>
    <x v="2"/>
    <s v="MX"/>
    <s v="MXN"/>
    <n v="1486624607"/>
    <x v="969"/>
    <n v="1483773407"/>
    <d v="2017-01-07T02:16:47"/>
    <b v="0"/>
    <x v="202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x v="705"/>
    <x v="2"/>
    <s v="CA"/>
    <s v="CAD"/>
    <n v="1485147540"/>
    <x v="970"/>
    <n v="1481951853"/>
    <d v="2016-12-17T00:17:33"/>
    <b v="0"/>
    <x v="25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x v="706"/>
    <x v="2"/>
    <s v="US"/>
    <s v="USD"/>
    <n v="1433178060"/>
    <x v="971"/>
    <n v="1429290060"/>
    <d v="2015-04-17T12:01:00"/>
    <b v="0"/>
    <x v="81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x v="707"/>
    <x v="2"/>
    <s v="US"/>
    <s v="USD"/>
    <n v="1409813940"/>
    <x v="972"/>
    <n v="1407271598"/>
    <d v="2014-08-05T15:46:38"/>
    <b v="0"/>
    <x v="43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x v="708"/>
    <x v="2"/>
    <s v="US"/>
    <s v="USD"/>
    <n v="1447032093"/>
    <x v="973"/>
    <n v="1441844493"/>
    <d v="2015-09-09T19:21:33"/>
    <b v="0"/>
    <x v="22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x v="668"/>
    <x v="2"/>
    <s v="US"/>
    <s v="USD"/>
    <n v="1458925156"/>
    <x v="974"/>
    <n v="1456336756"/>
    <d v="2016-02-24T12:59:16"/>
    <b v="0"/>
    <x v="8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x v="709"/>
    <x v="2"/>
    <s v="US"/>
    <s v="USD"/>
    <n v="1467132185"/>
    <x v="975"/>
    <n v="1461948185"/>
    <d v="2016-04-29T11:43:05"/>
    <b v="0"/>
    <x v="5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x v="710"/>
    <x v="2"/>
    <s v="AU"/>
    <s v="AUD"/>
    <n v="1439515497"/>
    <x v="976"/>
    <n v="1435627497"/>
    <d v="2015-06-29T20:24:57"/>
    <b v="0"/>
    <x v="59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x v="711"/>
    <x v="2"/>
    <s v="AT"/>
    <s v="EUR"/>
    <n v="1456094197"/>
    <x v="977"/>
    <n v="1453502197"/>
    <d v="2016-01-22T17:36:37"/>
    <b v="0"/>
    <x v="8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x v="712"/>
    <x v="2"/>
    <s v="SE"/>
    <s v="SEK"/>
    <n v="1456385101"/>
    <x v="978"/>
    <n v="1453793101"/>
    <d v="2016-01-26T02:25:01"/>
    <b v="0"/>
    <x v="252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x v="713"/>
    <x v="2"/>
    <s v="US"/>
    <s v="USD"/>
    <n v="1466449140"/>
    <x v="979"/>
    <n v="1463392828"/>
    <d v="2016-05-16T05:00:28"/>
    <b v="0"/>
    <x v="93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x v="714"/>
    <x v="2"/>
    <s v="US"/>
    <s v="USD"/>
    <n v="1417387322"/>
    <x v="980"/>
    <n v="1413495722"/>
    <d v="2014-10-16T16:42:02"/>
    <b v="0"/>
    <x v="162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x v="143"/>
    <x v="2"/>
    <s v="US"/>
    <s v="USD"/>
    <n v="1407624222"/>
    <x v="981"/>
    <n v="1405032222"/>
    <d v="2014-07-10T17:43:42"/>
    <b v="0"/>
    <x v="80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x v="158"/>
    <x v="2"/>
    <s v="US"/>
    <s v="USD"/>
    <n v="1475431486"/>
    <x v="982"/>
    <n v="1472839486"/>
    <d v="2016-09-02T13:04:46"/>
    <b v="0"/>
    <x v="8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x v="715"/>
    <x v="2"/>
    <s v="ES"/>
    <s v="EUR"/>
    <n v="1471985640"/>
    <x v="983"/>
    <n v="1469289685"/>
    <d v="2016-07-23T11:01:25"/>
    <b v="0"/>
    <x v="122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x v="437"/>
    <x v="2"/>
    <s v="US"/>
    <s v="USD"/>
    <n v="1427507208"/>
    <x v="984"/>
    <n v="1424918808"/>
    <d v="2015-02-25T21:46:48"/>
    <b v="0"/>
    <x v="8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x v="716"/>
    <x v="2"/>
    <s v="DE"/>
    <s v="EUR"/>
    <n v="1451602800"/>
    <x v="985"/>
    <n v="1449011610"/>
    <d v="2015-12-01T18:13:30"/>
    <b v="0"/>
    <x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x v="567"/>
    <x v="2"/>
    <s v="GB"/>
    <s v="GBP"/>
    <n v="1452384000"/>
    <x v="986"/>
    <n v="1447698300"/>
    <d v="2015-11-16T13:25:00"/>
    <b v="0"/>
    <x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x v="717"/>
    <x v="2"/>
    <s v="NL"/>
    <s v="EUR"/>
    <n v="1403507050"/>
    <x v="987"/>
    <n v="1400051050"/>
    <d v="2014-05-14T02:04:10"/>
    <b v="0"/>
    <x v="14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x v="117"/>
    <x v="2"/>
    <s v="IT"/>
    <s v="EUR"/>
    <n v="1475310825"/>
    <x v="988"/>
    <n v="1472718825"/>
    <d v="2016-09-01T03:33:45"/>
    <b v="0"/>
    <x v="78"/>
    <b v="0"/>
    <s v="technology/wearables"/>
    <n v="0"/>
    <n v="0"/>
    <x v="2"/>
    <s v="wearables"/>
  </r>
  <r>
    <n v="989"/>
    <x v="989"/>
    <s v="The most useful phone charger you will ever buy"/>
    <n v="10000"/>
    <x v="718"/>
    <x v="2"/>
    <s v="US"/>
    <s v="USD"/>
    <n v="1475101495"/>
    <x v="989"/>
    <n v="1472509495"/>
    <d v="2016-08-29T17:24:55"/>
    <b v="0"/>
    <x v="58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x v="375"/>
    <x v="2"/>
    <s v="US"/>
    <s v="USD"/>
    <n v="1409770164"/>
    <x v="990"/>
    <n v="1407178164"/>
    <d v="2014-08-04T13:49:24"/>
    <b v="0"/>
    <x v="84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x v="719"/>
    <x v="2"/>
    <s v="GB"/>
    <s v="GBP"/>
    <n v="1468349460"/>
    <x v="991"/>
    <n v="1466186988"/>
    <d v="2016-06-17T13:09:48"/>
    <b v="0"/>
    <x v="63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x v="720"/>
    <x v="2"/>
    <s v="US"/>
    <s v="USD"/>
    <n v="1462655519"/>
    <x v="992"/>
    <n v="1457475119"/>
    <d v="2016-03-08T17:11:59"/>
    <b v="0"/>
    <x v="80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x v="721"/>
    <x v="2"/>
    <s v="US"/>
    <s v="USD"/>
    <n v="1478926800"/>
    <x v="993"/>
    <n v="1476054568"/>
    <d v="2016-10-09T18:09:28"/>
    <b v="0"/>
    <x v="193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x v="994"/>
    <n v="1412835530"/>
    <d v="2014-10-09T01:18:50"/>
    <b v="0"/>
    <x v="202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x v="723"/>
    <x v="2"/>
    <s v="US"/>
    <s v="USD"/>
    <n v="1417276800"/>
    <x v="995"/>
    <n v="1415140480"/>
    <d v="2014-11-04T17:34:40"/>
    <b v="0"/>
    <x v="82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x v="654"/>
    <x v="2"/>
    <s v="US"/>
    <s v="USD"/>
    <n v="1406474820"/>
    <x v="996"/>
    <n v="1403902060"/>
    <d v="2014-06-27T15:47:40"/>
    <b v="0"/>
    <x v="81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x v="654"/>
    <x v="2"/>
    <s v="US"/>
    <s v="USD"/>
    <n v="1417145297"/>
    <x v="997"/>
    <n v="1414549697"/>
    <d v="2014-10-28T21:28:17"/>
    <b v="0"/>
    <x v="22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x v="724"/>
    <x v="2"/>
    <s v="CA"/>
    <s v="CAD"/>
    <n v="1447909401"/>
    <x v="998"/>
    <n v="1444017801"/>
    <d v="2015-10-04T23:03:21"/>
    <b v="0"/>
    <x v="194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x v="725"/>
    <x v="2"/>
    <s v="CA"/>
    <s v="CAD"/>
    <n v="1415865720"/>
    <x v="999"/>
    <n v="1413270690"/>
    <d v="2014-10-14T02:11:30"/>
    <b v="0"/>
    <x v="244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x v="726"/>
    <x v="1"/>
    <s v="US"/>
    <s v="USD"/>
    <n v="1489537560"/>
    <x v="1000"/>
    <n v="1484357160"/>
    <d v="2017-01-13T20:26:00"/>
    <b v="0"/>
    <x v="79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x v="107"/>
    <x v="1"/>
    <s v="GB"/>
    <s v="GBP"/>
    <n v="1485796613"/>
    <x v="1001"/>
    <n v="1481908613"/>
    <d v="2016-12-16T12:16:53"/>
    <b v="0"/>
    <x v="80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x v="727"/>
    <x v="1"/>
    <s v="US"/>
    <s v="USD"/>
    <n v="1450331940"/>
    <x v="1002"/>
    <n v="1447777514"/>
    <d v="2015-11-17T11:25:14"/>
    <b v="0"/>
    <x v="19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x v="728"/>
    <x v="1"/>
    <s v="FR"/>
    <s v="EUR"/>
    <n v="1489680061"/>
    <x v="1003"/>
    <n v="1487091661"/>
    <d v="2017-02-14T12:01:01"/>
    <b v="0"/>
    <x v="41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x v="729"/>
    <x v="1"/>
    <s v="US"/>
    <s v="USD"/>
    <n v="1455814827"/>
    <x v="1004"/>
    <n v="1453222827"/>
    <d v="2016-01-19T12:00:27"/>
    <b v="0"/>
    <x v="1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x v="730"/>
    <x v="1"/>
    <s v="US"/>
    <s v="USD"/>
    <n v="1446217183"/>
    <x v="1005"/>
    <n v="1443538783"/>
    <d v="2015-09-29T09:59:43"/>
    <b v="0"/>
    <x v="253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x v="731"/>
    <x v="1"/>
    <s v="US"/>
    <s v="USD"/>
    <n v="1418368260"/>
    <x v="1006"/>
    <n v="1417654672"/>
    <d v="2014-12-03T19:57:52"/>
    <b v="0"/>
    <x v="22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x v="732"/>
    <x v="1"/>
    <s v="US"/>
    <s v="USD"/>
    <n v="1481727623"/>
    <x v="1007"/>
    <n v="1478095223"/>
    <d v="2016-11-02T09:00:23"/>
    <b v="0"/>
    <x v="88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x v="156"/>
    <x v="1"/>
    <s v="MX"/>
    <s v="MXN"/>
    <n v="1482953115"/>
    <x v="1008"/>
    <n v="1480361115"/>
    <d v="2016-11-28T14:25:15"/>
    <b v="0"/>
    <x v="29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x v="733"/>
    <x v="1"/>
    <s v="US"/>
    <s v="USD"/>
    <n v="1466346646"/>
    <x v="1009"/>
    <n v="1463754646"/>
    <d v="2016-05-20T09:30:46"/>
    <b v="0"/>
    <x v="2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x v="734"/>
    <x v="1"/>
    <s v="US"/>
    <s v="USD"/>
    <n v="1473044340"/>
    <x v="1010"/>
    <n v="1468180462"/>
    <d v="2016-07-10T14:54:22"/>
    <b v="0"/>
    <x v="80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x v="735"/>
    <x v="1"/>
    <s v="US"/>
    <s v="USD"/>
    <n v="1418938395"/>
    <x v="1011"/>
    <n v="1415050395"/>
    <d v="2014-11-03T16:33:15"/>
    <b v="0"/>
    <x v="29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x v="736"/>
    <x v="1"/>
    <s v="US"/>
    <s v="USD"/>
    <n v="1485254052"/>
    <x v="1012"/>
    <n v="1481366052"/>
    <d v="2016-12-10T05:34:12"/>
    <b v="0"/>
    <x v="254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x v="737"/>
    <x v="1"/>
    <s v="US"/>
    <s v="USD"/>
    <n v="1451419200"/>
    <x v="1013"/>
    <n v="1449000056"/>
    <d v="2015-12-01T15:00:56"/>
    <b v="0"/>
    <x v="24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x v="738"/>
    <x v="1"/>
    <s v="US"/>
    <s v="USD"/>
    <n v="1420070615"/>
    <x v="1014"/>
    <n v="1415750615"/>
    <d v="2014-11-11T19:03:35"/>
    <b v="0"/>
    <x v="38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x v="739"/>
    <x v="1"/>
    <s v="CH"/>
    <s v="CHF"/>
    <n v="1448489095"/>
    <x v="1015"/>
    <n v="1445893495"/>
    <d v="2015-10-26T16:04:55"/>
    <b v="0"/>
    <x v="79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x v="740"/>
    <x v="1"/>
    <s v="US"/>
    <s v="USD"/>
    <n v="1459992856"/>
    <x v="1016"/>
    <n v="1456108456"/>
    <d v="2016-02-21T21:34:16"/>
    <b v="0"/>
    <x v="44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x v="741"/>
    <x v="1"/>
    <s v="US"/>
    <s v="USD"/>
    <n v="1448125935"/>
    <x v="1017"/>
    <n v="1444666335"/>
    <d v="2015-10-12T11:12:15"/>
    <b v="0"/>
    <x v="2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x v="742"/>
    <x v="1"/>
    <s v="US"/>
    <s v="USD"/>
    <n v="1468496933"/>
    <x v="1018"/>
    <n v="1465904933"/>
    <d v="2016-06-14T06:48:53"/>
    <b v="0"/>
    <x v="63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x v="743"/>
    <x v="1"/>
    <s v="US"/>
    <s v="USD"/>
    <n v="1423092149"/>
    <x v="1019"/>
    <n v="1420500149"/>
    <d v="2015-01-05T18:22:29"/>
    <b v="0"/>
    <x v="256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x v="744"/>
    <x v="0"/>
    <s v="CA"/>
    <s v="CAD"/>
    <n v="1433206020"/>
    <x v="1020"/>
    <n v="1430617209"/>
    <d v="2015-05-02T20:40:09"/>
    <b v="0"/>
    <x v="209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x v="745"/>
    <x v="0"/>
    <s v="US"/>
    <s v="USD"/>
    <n v="1445054400"/>
    <x v="1021"/>
    <n v="1443074571"/>
    <d v="2015-09-24T01:02:51"/>
    <b v="1"/>
    <x v="257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x v="746"/>
    <x v="0"/>
    <s v="US"/>
    <s v="USD"/>
    <n v="1431876677"/>
    <x v="1022"/>
    <n v="1429284677"/>
    <d v="2015-04-17T10:31:17"/>
    <b v="1"/>
    <x v="142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x v="747"/>
    <x v="0"/>
    <s v="GB"/>
    <s v="GBP"/>
    <n v="1434837861"/>
    <x v="1023"/>
    <n v="1432245861"/>
    <d v="2015-05-21T17:04:21"/>
    <b v="0"/>
    <x v="132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x v="748"/>
    <x v="0"/>
    <s v="SE"/>
    <s v="SEK"/>
    <n v="1454248563"/>
    <x v="1024"/>
    <n v="1451656563"/>
    <d v="2016-01-01T08:56:03"/>
    <b v="1"/>
    <x v="42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x v="749"/>
    <x v="0"/>
    <s v="US"/>
    <s v="USD"/>
    <n v="1426532437"/>
    <x v="1025"/>
    <n v="1423944037"/>
    <d v="2015-02-14T15:00:37"/>
    <b v="1"/>
    <x v="258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x v="750"/>
    <x v="0"/>
    <s v="GB"/>
    <s v="GBP"/>
    <n v="1459414016"/>
    <x v="1026"/>
    <n v="1456480016"/>
    <d v="2016-02-26T04:46:56"/>
    <b v="1"/>
    <x v="259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x v="751"/>
    <x v="0"/>
    <s v="US"/>
    <s v="USD"/>
    <n v="1414025347"/>
    <x v="1027"/>
    <n v="1411433347"/>
    <d v="2014-09-22T19:49:07"/>
    <b v="1"/>
    <x v="112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x v="752"/>
    <x v="0"/>
    <s v="GB"/>
    <s v="GBP"/>
    <n v="1488830400"/>
    <x v="1028"/>
    <n v="1484924605"/>
    <d v="2017-01-20T10:03:25"/>
    <b v="1"/>
    <x v="260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x v="753"/>
    <x v="0"/>
    <s v="SE"/>
    <s v="SEK"/>
    <n v="1428184740"/>
    <x v="1029"/>
    <n v="1423501507"/>
    <d v="2015-02-09T12:05:07"/>
    <b v="0"/>
    <x v="26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x v="754"/>
    <x v="0"/>
    <s v="US"/>
    <s v="USD"/>
    <n v="1473680149"/>
    <x v="1030"/>
    <n v="1472470549"/>
    <d v="2016-08-29T06:35:49"/>
    <b v="0"/>
    <x v="180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x v="755"/>
    <x v="0"/>
    <s v="US"/>
    <s v="USD"/>
    <n v="1450290010"/>
    <x v="1031"/>
    <n v="1447698010"/>
    <d v="2015-11-16T13:20:10"/>
    <b v="0"/>
    <x v="221"/>
    <b v="1"/>
    <s v="music/electronic music"/>
    <n v="107.4"/>
    <n v="108.48484848484848"/>
    <x v="4"/>
    <s v="electronic music"/>
  </r>
  <r>
    <n v="1032"/>
    <x v="1032"/>
    <s v="Ideal for living rooms and open spaces."/>
    <n v="5400"/>
    <x v="756"/>
    <x v="0"/>
    <s v="US"/>
    <s v="USD"/>
    <n v="1466697625"/>
    <x v="1032"/>
    <n v="1464105625"/>
    <d v="2016-05-24T11:00:25"/>
    <b v="0"/>
    <x v="93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x v="432"/>
    <x v="0"/>
    <s v="GB"/>
    <s v="GBP"/>
    <n v="1481564080"/>
    <x v="1033"/>
    <n v="1479144880"/>
    <d v="2016-11-14T12:34:40"/>
    <b v="0"/>
    <x v="74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x v="757"/>
    <x v="0"/>
    <s v="US"/>
    <s v="USD"/>
    <n v="1470369540"/>
    <x v="1034"/>
    <n v="1467604804"/>
    <d v="2016-07-03T23:00:04"/>
    <b v="0"/>
    <x v="262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x v="758"/>
    <x v="0"/>
    <s v="US"/>
    <s v="USD"/>
    <n v="1423668220"/>
    <x v="1035"/>
    <n v="1421076220"/>
    <d v="2015-01-12T10:23:40"/>
    <b v="0"/>
    <x v="88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x v="759"/>
    <x v="0"/>
    <s v="US"/>
    <s v="USD"/>
    <n v="1357545600"/>
    <x v="1036"/>
    <n v="1354790790"/>
    <d v="2012-12-06T05:46:30"/>
    <b v="0"/>
    <x v="263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x v="760"/>
    <x v="0"/>
    <s v="US"/>
    <s v="USD"/>
    <n v="1431925200"/>
    <x v="1037"/>
    <n v="1429991062"/>
    <d v="2015-04-25T14:44:22"/>
    <b v="0"/>
    <x v="64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x v="761"/>
    <x v="0"/>
    <s v="US"/>
    <s v="USD"/>
    <n v="1458362023"/>
    <x v="1038"/>
    <n v="1455773623"/>
    <d v="2016-02-18T00:33:43"/>
    <b v="0"/>
    <x v="42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x v="762"/>
    <x v="0"/>
    <s v="US"/>
    <s v="USD"/>
    <n v="1481615940"/>
    <x v="1039"/>
    <n v="1479436646"/>
    <d v="2016-11-17T21:37:26"/>
    <b v="0"/>
    <x v="209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x v="156"/>
    <x v="1"/>
    <s v="US"/>
    <s v="USD"/>
    <n v="1472317209"/>
    <x v="1040"/>
    <n v="1469725209"/>
    <d v="2016-07-28T12:00:09"/>
    <b v="0"/>
    <x v="29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x v="117"/>
    <x v="1"/>
    <s v="US"/>
    <s v="USD"/>
    <n v="1406769992"/>
    <x v="1041"/>
    <n v="1405041992"/>
    <d v="2014-07-10T20:26:32"/>
    <b v="0"/>
    <x v="78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x v="115"/>
    <x v="1"/>
    <s v="US"/>
    <s v="USD"/>
    <n v="1410516000"/>
    <x v="1042"/>
    <n v="1406824948"/>
    <d v="2014-07-31T11:42:28"/>
    <b v="0"/>
    <x v="29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x v="763"/>
    <x v="1"/>
    <s v="US"/>
    <s v="USD"/>
    <n v="1432101855"/>
    <x v="1043"/>
    <n v="1429509855"/>
    <d v="2015-04-20T01:04:15"/>
    <b v="0"/>
    <x v="264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x v="360"/>
    <x v="1"/>
    <s v="US"/>
    <s v="USD"/>
    <n v="1425587220"/>
    <x v="1044"/>
    <n v="1420668801"/>
    <d v="2015-01-07T17:13:21"/>
    <b v="0"/>
    <x v="84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x v="764"/>
    <x v="1"/>
    <s v="US"/>
    <s v="USD"/>
    <n v="1408827550"/>
    <x v="1045"/>
    <n v="1406235550"/>
    <d v="2014-07-24T15:59:10"/>
    <b v="0"/>
    <x v="22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x v="117"/>
    <x v="1"/>
    <s v="DE"/>
    <s v="EUR"/>
    <n v="1451161560"/>
    <x v="1046"/>
    <n v="1447273560"/>
    <d v="2015-11-11T15:26:00"/>
    <b v="0"/>
    <x v="78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x v="116"/>
    <x v="1"/>
    <s v="US"/>
    <s v="USD"/>
    <n v="1415219915"/>
    <x v="1047"/>
    <n v="1412624315"/>
    <d v="2014-10-06T14:38:35"/>
    <b v="0"/>
    <x v="29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x v="719"/>
    <x v="1"/>
    <s v="US"/>
    <s v="USD"/>
    <n v="1474766189"/>
    <x v="1048"/>
    <n v="1471310189"/>
    <d v="2016-08-15T20:16:29"/>
    <b v="0"/>
    <x v="80"/>
    <b v="0"/>
    <s v="journalism/audio"/>
    <n v="1.4133333333333333"/>
    <n v="53"/>
    <x v="5"/>
    <s v="audio"/>
  </r>
  <r>
    <n v="1049"/>
    <x v="1049"/>
    <s v="------"/>
    <n v="12000"/>
    <x v="117"/>
    <x v="1"/>
    <s v="US"/>
    <s v="USD"/>
    <n v="1455272445"/>
    <x v="1049"/>
    <n v="1452680445"/>
    <d v="2016-01-13T05:20:45"/>
    <b v="0"/>
    <x v="78"/>
    <b v="0"/>
    <s v="journalism/audio"/>
    <n v="0"/>
    <n v="0"/>
    <x v="5"/>
    <s v="audio"/>
  </r>
  <r>
    <n v="1050"/>
    <x v="1050"/>
    <s v="Secularism is on the rise and I hear you.Talk to me."/>
    <n v="2500"/>
    <x v="117"/>
    <x v="1"/>
    <s v="US"/>
    <s v="USD"/>
    <n v="1442257677"/>
    <x v="1050"/>
    <n v="1439665677"/>
    <d v="2015-08-15T14:07:57"/>
    <b v="0"/>
    <x v="78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x v="117"/>
    <x v="1"/>
    <s v="US"/>
    <s v="USD"/>
    <n v="1409098825"/>
    <x v="1051"/>
    <n v="1406679625"/>
    <d v="2014-07-29T19:20:25"/>
    <b v="0"/>
    <x v="78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x v="117"/>
    <x v="1"/>
    <s v="US"/>
    <s v="USD"/>
    <n v="1465243740"/>
    <x v="1052"/>
    <n v="1461438495"/>
    <d v="2016-04-23T14:08:15"/>
    <b v="0"/>
    <x v="78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x v="493"/>
    <x v="1"/>
    <s v="US"/>
    <s v="USD"/>
    <n v="1488773332"/>
    <x v="1053"/>
    <n v="1486613332"/>
    <d v="2017-02-08T23:08:52"/>
    <b v="0"/>
    <x v="29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x v="117"/>
    <x v="1"/>
    <s v="US"/>
    <s v="USD"/>
    <n v="1407708000"/>
    <x v="1054"/>
    <n v="1405110399"/>
    <d v="2014-07-11T15:26:39"/>
    <b v="0"/>
    <x v="78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x v="117"/>
    <x v="1"/>
    <s v="US"/>
    <s v="USD"/>
    <n v="1457394545"/>
    <x v="1055"/>
    <n v="1454802545"/>
    <d v="2016-02-06T18:49:05"/>
    <b v="0"/>
    <x v="78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x v="117"/>
    <x v="1"/>
    <s v="US"/>
    <s v="USD"/>
    <n v="1429892177"/>
    <x v="1056"/>
    <n v="1424711777"/>
    <d v="2015-02-23T12:16:17"/>
    <b v="0"/>
    <x v="78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x v="117"/>
    <x v="1"/>
    <s v="US"/>
    <s v="USD"/>
    <n v="1480888483"/>
    <x v="1057"/>
    <n v="1478292883"/>
    <d v="2016-11-04T15:54:43"/>
    <b v="0"/>
    <x v="78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x v="117"/>
    <x v="1"/>
    <s v="US"/>
    <s v="USD"/>
    <n v="1427328000"/>
    <x v="1058"/>
    <n v="1423777043"/>
    <d v="2015-02-12T16:37:23"/>
    <b v="0"/>
    <x v="78"/>
    <b v="0"/>
    <s v="journalism/audio"/>
    <n v="0"/>
    <n v="0"/>
    <x v="5"/>
    <s v="audio"/>
  </r>
  <r>
    <n v="1059"/>
    <x v="1059"/>
    <s v="Turning myself into a vocal artist."/>
    <n v="1100"/>
    <x v="117"/>
    <x v="1"/>
    <s v="US"/>
    <s v="USD"/>
    <n v="1426269456"/>
    <x v="1059"/>
    <n v="1423681056"/>
    <d v="2015-02-11T13:57:36"/>
    <b v="0"/>
    <x v="78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x v="155"/>
    <x v="1"/>
    <s v="US"/>
    <s v="USD"/>
    <n v="1429134893"/>
    <x v="1060"/>
    <n v="1426542893"/>
    <d v="2015-03-16T16:54:53"/>
    <b v="0"/>
    <x v="29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x v="117"/>
    <x v="1"/>
    <s v="US"/>
    <s v="USD"/>
    <n v="1462150800"/>
    <x v="1061"/>
    <n v="1456987108"/>
    <d v="2016-03-03T01:38:28"/>
    <b v="0"/>
    <x v="78"/>
    <b v="0"/>
    <s v="journalism/audio"/>
    <n v="0"/>
    <n v="0"/>
    <x v="5"/>
    <s v="audio"/>
  </r>
  <r>
    <n v="1062"/>
    <x v="1062"/>
    <s v="SEE US ON PATREON www.badgirlartwork.com"/>
    <n v="199"/>
    <x v="121"/>
    <x v="1"/>
    <s v="US"/>
    <s v="USD"/>
    <n v="1468351341"/>
    <x v="1062"/>
    <n v="1467746541"/>
    <d v="2016-07-05T14:22:21"/>
    <b v="0"/>
    <x v="80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x v="117"/>
    <x v="1"/>
    <s v="US"/>
    <s v="USD"/>
    <n v="1472604262"/>
    <x v="1063"/>
    <n v="1470012262"/>
    <d v="2016-07-31T19:44:22"/>
    <b v="0"/>
    <x v="78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x v="765"/>
    <x v="2"/>
    <s v="US"/>
    <s v="USD"/>
    <n v="1373174903"/>
    <x v="1064"/>
    <n v="1369286903"/>
    <d v="2013-05-23T00:28:23"/>
    <b v="0"/>
    <x v="252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x v="136"/>
    <x v="2"/>
    <s v="AU"/>
    <s v="AUD"/>
    <n v="1392800922"/>
    <x v="1065"/>
    <n v="1390381722"/>
    <d v="2014-01-22T04:08:42"/>
    <b v="0"/>
    <x v="81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x v="766"/>
    <x v="2"/>
    <s v="US"/>
    <s v="USD"/>
    <n v="1375657582"/>
    <x v="1066"/>
    <n v="1371769582"/>
    <d v="2013-06-20T18:06:22"/>
    <b v="0"/>
    <x v="265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x v="176"/>
    <x v="2"/>
    <s v="US"/>
    <s v="USD"/>
    <n v="1387657931"/>
    <x v="1067"/>
    <n v="1385065931"/>
    <d v="2013-11-21T15:32:11"/>
    <b v="0"/>
    <x v="73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x v="372"/>
    <x v="2"/>
    <s v="US"/>
    <s v="USD"/>
    <n v="1460274864"/>
    <x v="1068"/>
    <n v="1457686464"/>
    <d v="2016-03-11T03:54:24"/>
    <b v="0"/>
    <x v="80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x v="447"/>
    <x v="2"/>
    <s v="US"/>
    <s v="USD"/>
    <n v="1385447459"/>
    <x v="1069"/>
    <n v="1382679059"/>
    <d v="2013-10-25T00:30:59"/>
    <b v="0"/>
    <x v="64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x v="119"/>
    <x v="2"/>
    <s v="US"/>
    <s v="USD"/>
    <n v="1349050622"/>
    <x v="1070"/>
    <n v="1347322622"/>
    <d v="2012-09-10T19:17:02"/>
    <b v="0"/>
    <x v="84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x v="117"/>
    <x v="2"/>
    <s v="NO"/>
    <s v="NOK"/>
    <n v="1447787093"/>
    <x v="1071"/>
    <n v="1445191493"/>
    <d v="2015-10-18T13:04:53"/>
    <b v="0"/>
    <x v="78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x v="152"/>
    <x v="2"/>
    <s v="US"/>
    <s v="USD"/>
    <n v="1391630297"/>
    <x v="1072"/>
    <n v="1389038297"/>
    <d v="2014-01-06T14:58:17"/>
    <b v="0"/>
    <x v="80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x v="115"/>
    <x v="2"/>
    <s v="US"/>
    <s v="USD"/>
    <n v="1318806541"/>
    <x v="1073"/>
    <n v="1316214541"/>
    <d v="2011-09-16T18:09:01"/>
    <b v="0"/>
    <x v="29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x v="767"/>
    <x v="2"/>
    <s v="US"/>
    <s v="USD"/>
    <n v="1388808545"/>
    <x v="1074"/>
    <n v="1386216545"/>
    <d v="2013-12-04T23:09:05"/>
    <b v="0"/>
    <x v="209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x v="372"/>
    <x v="2"/>
    <s v="US"/>
    <s v="USD"/>
    <n v="1336340516"/>
    <x v="1075"/>
    <n v="1333748516"/>
    <d v="2012-04-06T16:41:56"/>
    <b v="0"/>
    <x v="8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x v="768"/>
    <x v="2"/>
    <s v="US"/>
    <s v="USD"/>
    <n v="1410426250"/>
    <x v="1076"/>
    <n v="1405674250"/>
    <d v="2014-07-18T04:04:10"/>
    <b v="0"/>
    <x v="266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x v="769"/>
    <x v="2"/>
    <s v="US"/>
    <s v="USD"/>
    <n v="1452744011"/>
    <x v="1077"/>
    <n v="1450152011"/>
    <d v="2015-12-14T23:00:11"/>
    <b v="0"/>
    <x v="15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x v="372"/>
    <x v="2"/>
    <s v="US"/>
    <s v="USD"/>
    <n v="1311309721"/>
    <x v="1078"/>
    <n v="1307421721"/>
    <d v="2011-06-06T23:42:01"/>
    <b v="0"/>
    <x v="81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x v="770"/>
    <x v="2"/>
    <s v="DE"/>
    <s v="EUR"/>
    <n v="1463232936"/>
    <x v="1079"/>
    <n v="1461072936"/>
    <d v="2016-04-19T08:35:36"/>
    <b v="0"/>
    <x v="59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x v="771"/>
    <x v="2"/>
    <s v="US"/>
    <s v="USD"/>
    <n v="1399778333"/>
    <x v="1080"/>
    <n v="1397186333"/>
    <d v="2014-04-10T22:18:53"/>
    <b v="0"/>
    <x v="15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x v="433"/>
    <x v="2"/>
    <s v="US"/>
    <s v="USD"/>
    <n v="1422483292"/>
    <x v="1081"/>
    <n v="1419891292"/>
    <d v="2014-12-29T17:14:52"/>
    <b v="0"/>
    <x v="80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x v="443"/>
    <x v="2"/>
    <s v="US"/>
    <s v="USD"/>
    <n v="1344635088"/>
    <x v="1082"/>
    <n v="1342043088"/>
    <d v="2012-07-11T16:44:48"/>
    <b v="0"/>
    <x v="8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x v="22"/>
    <x v="2"/>
    <s v="CA"/>
    <s v="CAD"/>
    <n v="1406994583"/>
    <x v="1083"/>
    <n v="1401810583"/>
    <d v="2014-06-03T10:49:43"/>
    <b v="0"/>
    <x v="29"/>
    <b v="0"/>
    <s v="games/video games"/>
    <n v="0.82000000000000006"/>
    <n v="410"/>
    <x v="6"/>
    <s v="video games"/>
  </r>
  <r>
    <n v="1084"/>
    <x v="1084"/>
    <s v="I want to start my own channel for gaming"/>
    <n v="550"/>
    <x v="117"/>
    <x v="2"/>
    <s v="US"/>
    <s v="USD"/>
    <n v="1407534804"/>
    <x v="1084"/>
    <n v="1404942804"/>
    <d v="2014-07-09T16:53:24"/>
    <b v="0"/>
    <x v="78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x v="772"/>
    <x v="2"/>
    <s v="CA"/>
    <s v="CAD"/>
    <n v="1457967975"/>
    <x v="1085"/>
    <n v="1455379575"/>
    <d v="2016-02-13T11:06:15"/>
    <b v="0"/>
    <x v="82"/>
    <b v="0"/>
    <s v="games/video games"/>
    <n v="3.42"/>
    <n v="114"/>
    <x v="6"/>
    <s v="video games"/>
  </r>
  <r>
    <n v="1086"/>
    <x v="1086"/>
    <s v="Humanity's future in the Galaxy"/>
    <n v="18000"/>
    <x v="493"/>
    <x v="2"/>
    <s v="US"/>
    <s v="USD"/>
    <n v="1408913291"/>
    <x v="1086"/>
    <n v="1406321291"/>
    <d v="2014-07-25T15:48:11"/>
    <b v="0"/>
    <x v="84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x v="117"/>
    <x v="2"/>
    <s v="US"/>
    <s v="USD"/>
    <n v="1402852087"/>
    <x v="1087"/>
    <n v="1400260087"/>
    <d v="2014-05-16T12:08:07"/>
    <b v="0"/>
    <x v="78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x v="773"/>
    <x v="2"/>
    <s v="US"/>
    <s v="USD"/>
    <n v="1398366667"/>
    <x v="1088"/>
    <n v="1395774667"/>
    <d v="2014-03-25T14:11:07"/>
    <b v="0"/>
    <x v="206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x v="774"/>
    <x v="2"/>
    <s v="FR"/>
    <s v="EUR"/>
    <n v="1435293175"/>
    <x v="1089"/>
    <n v="1432701175"/>
    <d v="2015-05-26T23:32:55"/>
    <b v="0"/>
    <x v="72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x v="139"/>
    <x v="2"/>
    <s v="AU"/>
    <s v="AUD"/>
    <n v="1432873653"/>
    <x v="1090"/>
    <n v="1430281653"/>
    <d v="2015-04-28T23:27:33"/>
    <b v="0"/>
    <x v="29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x v="379"/>
    <x v="2"/>
    <s v="GB"/>
    <s v="GBP"/>
    <n v="1460313672"/>
    <x v="1091"/>
    <n v="1457725272"/>
    <d v="2016-03-11T14:41:12"/>
    <b v="0"/>
    <x v="84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x v="577"/>
    <x v="2"/>
    <s v="US"/>
    <s v="USD"/>
    <n v="1357432638"/>
    <x v="1092"/>
    <n v="1354840638"/>
    <d v="2012-12-06T19:37:18"/>
    <b v="0"/>
    <x v="63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x v="775"/>
    <x v="2"/>
    <s v="CA"/>
    <s v="CAD"/>
    <n v="1455232937"/>
    <x v="1093"/>
    <n v="1453936937"/>
    <d v="2016-01-27T18:22:17"/>
    <b v="0"/>
    <x v="80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x v="776"/>
    <x v="2"/>
    <s v="US"/>
    <s v="USD"/>
    <n v="1318180033"/>
    <x v="1094"/>
    <n v="1315588033"/>
    <d v="2011-09-09T12:07:13"/>
    <b v="0"/>
    <x v="74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x v="777"/>
    <x v="2"/>
    <s v="US"/>
    <s v="USD"/>
    <n v="1377867220"/>
    <x v="1095"/>
    <n v="1375275220"/>
    <d v="2013-07-31T07:53:40"/>
    <b v="0"/>
    <x v="225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x v="778"/>
    <x v="2"/>
    <s v="US"/>
    <s v="USD"/>
    <n v="1412393400"/>
    <x v="1096"/>
    <n v="1409747154"/>
    <d v="2014-09-03T07:25:54"/>
    <b v="0"/>
    <x v="60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x v="779"/>
    <x v="2"/>
    <s v="US"/>
    <s v="USD"/>
    <n v="1393786877"/>
    <x v="1097"/>
    <n v="1390330877"/>
    <d v="2014-01-21T14:01:17"/>
    <b v="0"/>
    <x v="63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x v="780"/>
    <x v="2"/>
    <s v="US"/>
    <s v="USD"/>
    <n v="1397413095"/>
    <x v="1098"/>
    <n v="1394821095"/>
    <d v="2014-03-14T13:18:15"/>
    <b v="0"/>
    <x v="19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x v="379"/>
    <x v="2"/>
    <s v="GB"/>
    <s v="GBP"/>
    <n v="1431547468"/>
    <x v="1099"/>
    <n v="1428955468"/>
    <d v="2015-04-13T15:04:28"/>
    <b v="0"/>
    <x v="29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x v="173"/>
    <x v="2"/>
    <s v="DE"/>
    <s v="EUR"/>
    <n v="1455417571"/>
    <x v="1100"/>
    <n v="1452825571"/>
    <d v="2016-01-14T21:39:31"/>
    <b v="0"/>
    <x v="73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x v="781"/>
    <x v="2"/>
    <s v="US"/>
    <s v="USD"/>
    <n v="1468519920"/>
    <x v="1101"/>
    <n v="1466188338"/>
    <d v="2016-06-17T13:32:18"/>
    <b v="0"/>
    <x v="79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x v="94"/>
    <x v="2"/>
    <s v="US"/>
    <s v="USD"/>
    <n v="1386568740"/>
    <x v="1102"/>
    <n v="1383095125"/>
    <d v="2013-10-29T20:05:25"/>
    <b v="0"/>
    <x v="5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x v="782"/>
    <x v="2"/>
    <s v="US"/>
    <s v="USD"/>
    <n v="1466227190"/>
    <x v="1103"/>
    <n v="1461043190"/>
    <d v="2016-04-19T00:19:50"/>
    <b v="0"/>
    <x v="41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x v="783"/>
    <x v="2"/>
    <s v="GB"/>
    <s v="GBP"/>
    <n v="1402480221"/>
    <x v="1104"/>
    <n v="1399888221"/>
    <d v="2014-05-12T04:50:21"/>
    <b v="0"/>
    <x v="7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x v="784"/>
    <x v="2"/>
    <s v="US"/>
    <s v="USD"/>
    <n v="1395627327"/>
    <x v="1105"/>
    <n v="1393038927"/>
    <d v="2014-02-21T22:15:27"/>
    <b v="0"/>
    <x v="9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x v="785"/>
    <x v="2"/>
    <s v="US"/>
    <s v="USD"/>
    <n v="1333557975"/>
    <x v="1106"/>
    <n v="1330969575"/>
    <d v="2012-03-05T12:46:15"/>
    <b v="0"/>
    <x v="63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x v="117"/>
    <x v="2"/>
    <s v="US"/>
    <s v="USD"/>
    <n v="1406148024"/>
    <x v="1107"/>
    <n v="1403556024"/>
    <d v="2014-06-23T15:40:24"/>
    <b v="0"/>
    <x v="78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x v="786"/>
    <x v="2"/>
    <s v="US"/>
    <s v="USD"/>
    <n v="1334326635"/>
    <x v="1108"/>
    <n v="1329146235"/>
    <d v="2012-02-13T10:17:15"/>
    <b v="0"/>
    <x v="64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x v="372"/>
    <x v="2"/>
    <s v="US"/>
    <s v="USD"/>
    <n v="1479495790"/>
    <x v="1109"/>
    <n v="1476900190"/>
    <d v="2016-10-19T13:03:10"/>
    <b v="0"/>
    <x v="8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x v="787"/>
    <x v="2"/>
    <s v="US"/>
    <s v="USD"/>
    <n v="1354919022"/>
    <x v="1110"/>
    <n v="1352327022"/>
    <d v="2012-11-07T17:23:42"/>
    <b v="0"/>
    <x v="202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x v="116"/>
    <x v="2"/>
    <s v="US"/>
    <s v="USD"/>
    <n v="1452228790"/>
    <x v="1111"/>
    <n v="1449636790"/>
    <d v="2015-12-08T23:53:10"/>
    <b v="0"/>
    <x v="29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x v="788"/>
    <x v="2"/>
    <s v="US"/>
    <s v="USD"/>
    <n v="1421656200"/>
    <x v="1112"/>
    <n v="1416507211"/>
    <d v="2014-11-20T13:13:31"/>
    <b v="0"/>
    <x v="267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x v="139"/>
    <x v="2"/>
    <s v="GB"/>
    <s v="GBP"/>
    <n v="1408058820"/>
    <x v="1113"/>
    <n v="1405466820"/>
    <d v="2014-07-15T18:27:00"/>
    <b v="0"/>
    <x v="29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x v="115"/>
    <x v="2"/>
    <s v="GB"/>
    <s v="GBP"/>
    <n v="1381306687"/>
    <x v="1114"/>
    <n v="1378714687"/>
    <d v="2013-09-09T03:18:07"/>
    <b v="0"/>
    <x v="8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x v="500"/>
    <x v="2"/>
    <s v="US"/>
    <s v="USD"/>
    <n v="1459352495"/>
    <x v="1115"/>
    <n v="1456764095"/>
    <d v="2016-02-29T11:41:35"/>
    <b v="0"/>
    <x v="80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x v="789"/>
    <x v="2"/>
    <s v="US"/>
    <s v="USD"/>
    <n v="1339273208"/>
    <x v="1116"/>
    <n v="1334089208"/>
    <d v="2012-04-10T15:20:08"/>
    <b v="0"/>
    <x v="73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x v="790"/>
    <x v="2"/>
    <s v="DE"/>
    <s v="EUR"/>
    <n v="1451053313"/>
    <x v="1117"/>
    <n v="1448461313"/>
    <d v="2015-11-25T09:21:53"/>
    <b v="0"/>
    <x v="22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x v="791"/>
    <x v="2"/>
    <s v="AU"/>
    <s v="AUD"/>
    <n v="1396666779"/>
    <x v="1118"/>
    <n v="1394078379"/>
    <d v="2014-03-05T22:59:39"/>
    <b v="0"/>
    <x v="8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x v="139"/>
    <x v="2"/>
    <s v="US"/>
    <s v="USD"/>
    <n v="1396810864"/>
    <x v="1119"/>
    <n v="1395687664"/>
    <d v="2014-03-24T14:01:04"/>
    <b v="0"/>
    <x v="29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x v="117"/>
    <x v="2"/>
    <s v="US"/>
    <s v="USD"/>
    <n v="1319835400"/>
    <x v="1120"/>
    <n v="1315947400"/>
    <d v="2011-09-13T15:56:40"/>
    <b v="0"/>
    <x v="78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x v="792"/>
    <x v="2"/>
    <s v="US"/>
    <s v="USD"/>
    <n v="1457904316"/>
    <x v="1121"/>
    <n v="1455315916"/>
    <d v="2016-02-12T17:25:16"/>
    <b v="0"/>
    <x v="81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x v="117"/>
    <x v="2"/>
    <s v="GB"/>
    <s v="GBP"/>
    <n v="1369932825"/>
    <x v="1122"/>
    <n v="1368723225"/>
    <d v="2013-05-16T11:53:45"/>
    <b v="0"/>
    <x v="78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x v="143"/>
    <x v="2"/>
    <s v="US"/>
    <s v="USD"/>
    <n v="1397910848"/>
    <x v="1123"/>
    <n v="1395318848"/>
    <d v="2014-03-20T07:34:08"/>
    <b v="0"/>
    <x v="8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x v="94"/>
    <x v="2"/>
    <s v="US"/>
    <s v="USD"/>
    <n v="1430409651"/>
    <x v="1124"/>
    <n v="1427817651"/>
    <d v="2015-03-31T11:00:51"/>
    <b v="0"/>
    <x v="63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x v="117"/>
    <x v="2"/>
    <s v="GB"/>
    <s v="GBP"/>
    <n v="1443193130"/>
    <x v="1125"/>
    <n v="1438009130"/>
    <d v="2015-07-27T09:58:50"/>
    <b v="0"/>
    <x v="78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x v="115"/>
    <x v="2"/>
    <s v="US"/>
    <s v="USD"/>
    <n v="1468482694"/>
    <x v="1126"/>
    <n v="1465890694"/>
    <d v="2016-06-14T02:51:34"/>
    <b v="0"/>
    <x v="84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x v="793"/>
    <x v="2"/>
    <s v="US"/>
    <s v="USD"/>
    <n v="1416000600"/>
    <x v="1127"/>
    <n v="1413318600"/>
    <d v="2014-10-14T15:30:00"/>
    <b v="0"/>
    <x v="23"/>
    <b v="0"/>
    <s v="games/mobile games"/>
    <n v="1.6714285714285713"/>
    <n v="25.434782608695652"/>
    <x v="6"/>
    <s v="mobile games"/>
  </r>
  <r>
    <n v="1128"/>
    <x v="1128"/>
    <s v="#havingfunFTW"/>
    <n v="1000"/>
    <x v="116"/>
    <x v="2"/>
    <s v="GB"/>
    <s v="GBP"/>
    <n v="1407425717"/>
    <x v="1128"/>
    <n v="1404833717"/>
    <d v="2014-07-08T10:35:17"/>
    <b v="0"/>
    <x v="29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x v="577"/>
    <x v="2"/>
    <s v="US"/>
    <s v="USD"/>
    <n v="1465107693"/>
    <x v="1129"/>
    <n v="1462515693"/>
    <d v="2016-05-06T01:21:33"/>
    <b v="0"/>
    <x v="84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x v="143"/>
    <x v="2"/>
    <s v="US"/>
    <s v="USD"/>
    <n v="1416963300"/>
    <x v="1130"/>
    <n v="1411775700"/>
    <d v="2014-09-26T18:55:00"/>
    <b v="0"/>
    <x v="8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x v="117"/>
    <x v="2"/>
    <s v="AU"/>
    <s v="AUD"/>
    <n v="1450993668"/>
    <x v="1131"/>
    <n v="1448401668"/>
    <d v="2015-11-24T16:47:48"/>
    <b v="0"/>
    <x v="78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x v="794"/>
    <x v="2"/>
    <s v="CA"/>
    <s v="CAD"/>
    <n v="1483238771"/>
    <x v="1132"/>
    <n v="1480646771"/>
    <d v="2016-12-01T21:46:11"/>
    <b v="0"/>
    <x v="62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x v="170"/>
    <x v="2"/>
    <s v="GB"/>
    <s v="GBP"/>
    <n v="1406799981"/>
    <x v="1133"/>
    <n v="1404207981"/>
    <d v="2014-07-01T04:46:21"/>
    <b v="0"/>
    <x v="29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x v="116"/>
    <x v="2"/>
    <s v="AU"/>
    <s v="AUD"/>
    <n v="1417235580"/>
    <x v="1134"/>
    <n v="1416034228"/>
    <d v="2014-11-15T01:50:28"/>
    <b v="0"/>
    <x v="29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x v="155"/>
    <x v="2"/>
    <s v="DE"/>
    <s v="EUR"/>
    <n v="1470527094"/>
    <x v="1135"/>
    <n v="1467935094"/>
    <d v="2016-07-07T18:44:54"/>
    <b v="0"/>
    <x v="29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x v="795"/>
    <x v="2"/>
    <s v="FR"/>
    <s v="EUR"/>
    <n v="1450541229"/>
    <x v="1136"/>
    <n v="1447949229"/>
    <d v="2015-11-19T11:07:09"/>
    <b v="0"/>
    <x v="79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x v="796"/>
    <x v="2"/>
    <s v="US"/>
    <s v="USD"/>
    <n v="1461440421"/>
    <x v="1137"/>
    <n v="1458848421"/>
    <d v="2016-03-24T14:40:21"/>
    <b v="0"/>
    <x v="70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x v="366"/>
    <x v="2"/>
    <s v="US"/>
    <s v="USD"/>
    <n v="1485035131"/>
    <x v="1138"/>
    <n v="1483307131"/>
    <d v="2017-01-01T16:45:31"/>
    <b v="0"/>
    <x v="80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x v="139"/>
    <x v="2"/>
    <s v="US"/>
    <s v="USD"/>
    <n v="1420100426"/>
    <x v="1139"/>
    <n v="1417508426"/>
    <d v="2014-12-02T03:20:26"/>
    <b v="0"/>
    <x v="29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x v="117"/>
    <x v="2"/>
    <s v="GB"/>
    <s v="GBP"/>
    <n v="1438859121"/>
    <x v="1140"/>
    <n v="1436267121"/>
    <d v="2015-07-07T06:05:21"/>
    <b v="0"/>
    <x v="78"/>
    <b v="0"/>
    <s v="games/mobile games"/>
    <n v="0"/>
    <n v="0"/>
    <x v="6"/>
    <s v="mobile games"/>
  </r>
  <r>
    <n v="1141"/>
    <x v="1141"/>
    <s v="I think this will be a great game!"/>
    <n v="500"/>
    <x v="117"/>
    <x v="2"/>
    <s v="DE"/>
    <s v="EUR"/>
    <n v="1436460450"/>
    <x v="1141"/>
    <n v="1433868450"/>
    <d v="2015-06-09T11:47:30"/>
    <b v="0"/>
    <x v="78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x v="117"/>
    <x v="2"/>
    <s v="US"/>
    <s v="USD"/>
    <n v="1424131727"/>
    <x v="1142"/>
    <n v="1421539727"/>
    <d v="2015-01-17T19:08:47"/>
    <b v="0"/>
    <x v="78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x v="797"/>
    <x v="2"/>
    <s v="US"/>
    <s v="USD"/>
    <n v="1450327126"/>
    <x v="1143"/>
    <n v="1447735126"/>
    <d v="2015-11-16T23:38:46"/>
    <b v="0"/>
    <x v="22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x v="117"/>
    <x v="2"/>
    <s v="US"/>
    <s v="USD"/>
    <n v="1430281320"/>
    <x v="1144"/>
    <n v="1427689320"/>
    <d v="2015-03-29T23:22:00"/>
    <b v="0"/>
    <x v="78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x v="173"/>
    <x v="2"/>
    <s v="US"/>
    <s v="USD"/>
    <n v="1412272592"/>
    <x v="1145"/>
    <n v="1407088592"/>
    <d v="2014-08-03T12:56:32"/>
    <b v="0"/>
    <x v="29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x v="798"/>
    <x v="2"/>
    <s v="US"/>
    <s v="USD"/>
    <n v="1399071173"/>
    <x v="1146"/>
    <n v="1395787973"/>
    <d v="2014-03-25T17:52:53"/>
    <b v="0"/>
    <x v="8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x v="117"/>
    <x v="2"/>
    <s v="CA"/>
    <s v="CAD"/>
    <n v="1413760783"/>
    <x v="1147"/>
    <n v="1408576783"/>
    <d v="2014-08-20T18:19:43"/>
    <b v="0"/>
    <x v="78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x v="799"/>
    <x v="2"/>
    <s v="US"/>
    <s v="USD"/>
    <n v="1480568781"/>
    <x v="1148"/>
    <n v="1477973181"/>
    <d v="2016-10-31T23:06:21"/>
    <b v="0"/>
    <x v="8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x v="735"/>
    <x v="2"/>
    <s v="US"/>
    <s v="USD"/>
    <n v="1466096566"/>
    <x v="1149"/>
    <n v="1463504566"/>
    <d v="2016-05-17T12:02:46"/>
    <b v="0"/>
    <x v="84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x v="800"/>
    <x v="2"/>
    <s v="US"/>
    <s v="USD"/>
    <n v="1452293675"/>
    <x v="1150"/>
    <n v="1447109675"/>
    <d v="2015-11-09T17:54:35"/>
    <b v="0"/>
    <x v="79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x v="117"/>
    <x v="2"/>
    <s v="US"/>
    <s v="USD"/>
    <n v="1441592863"/>
    <x v="1151"/>
    <n v="1439000863"/>
    <d v="2015-08-07T21:27:43"/>
    <b v="0"/>
    <x v="78"/>
    <b v="0"/>
    <s v="food/food trucks"/>
    <n v="0"/>
    <n v="0"/>
    <x v="7"/>
    <s v="food trucks"/>
  </r>
  <r>
    <n v="1152"/>
    <x v="1152"/>
    <s v="Peruvian food truck with an LA twist."/>
    <n v="16000"/>
    <x v="608"/>
    <x v="2"/>
    <s v="US"/>
    <s v="USD"/>
    <n v="1431709312"/>
    <x v="1152"/>
    <n v="1429117312"/>
    <d v="2015-04-15T12:01:52"/>
    <b v="0"/>
    <x v="41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x v="155"/>
    <x v="2"/>
    <s v="US"/>
    <s v="USD"/>
    <n v="1434647305"/>
    <x v="1153"/>
    <n v="1432055305"/>
    <d v="2015-05-19T12:08:25"/>
    <b v="0"/>
    <x v="29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x v="144"/>
    <x v="2"/>
    <s v="US"/>
    <s v="USD"/>
    <n v="1441507006"/>
    <x v="1154"/>
    <n v="1438915006"/>
    <d v="2015-08-06T21:36:46"/>
    <b v="0"/>
    <x v="8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x v="801"/>
    <x v="2"/>
    <s v="US"/>
    <s v="USD"/>
    <n v="1408040408"/>
    <x v="1155"/>
    <n v="1405448408"/>
    <d v="2014-07-15T13:20:08"/>
    <b v="0"/>
    <x v="22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x v="117"/>
    <x v="2"/>
    <s v="US"/>
    <s v="USD"/>
    <n v="1424742162"/>
    <x v="1156"/>
    <n v="1422150162"/>
    <d v="2015-01-24T20:42:42"/>
    <b v="0"/>
    <x v="78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x v="118"/>
    <x v="2"/>
    <s v="US"/>
    <s v="USD"/>
    <n v="1417795480"/>
    <x v="1157"/>
    <n v="1412607880"/>
    <d v="2014-10-06T10:04:40"/>
    <b v="0"/>
    <x v="8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x v="428"/>
    <x v="2"/>
    <s v="US"/>
    <s v="USD"/>
    <n v="1418091128"/>
    <x v="1158"/>
    <n v="1415499128"/>
    <d v="2014-11-08T21:12:08"/>
    <b v="0"/>
    <x v="8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x v="117"/>
    <x v="2"/>
    <s v="US"/>
    <s v="USD"/>
    <n v="1435679100"/>
    <x v="1159"/>
    <n v="1433006765"/>
    <d v="2015-05-30T12:26:05"/>
    <b v="0"/>
    <x v="78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x v="802"/>
    <x v="2"/>
    <s v="US"/>
    <s v="USD"/>
    <n v="1427510586"/>
    <x v="1160"/>
    <n v="1424922186"/>
    <d v="2015-02-25T22:43:06"/>
    <b v="0"/>
    <x v="10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x v="117"/>
    <x v="2"/>
    <s v="US"/>
    <s v="USD"/>
    <n v="1432047989"/>
    <x v="1161"/>
    <n v="1430233589"/>
    <d v="2015-04-28T10:06:29"/>
    <b v="0"/>
    <x v="78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x v="428"/>
    <x v="2"/>
    <s v="US"/>
    <s v="USD"/>
    <n v="1411662264"/>
    <x v="1162"/>
    <n v="1408983864"/>
    <d v="2014-08-25T11:24:24"/>
    <b v="0"/>
    <x v="84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x v="117"/>
    <x v="2"/>
    <s v="US"/>
    <s v="USD"/>
    <n v="1407604920"/>
    <x v="1163"/>
    <n v="1405012920"/>
    <d v="2014-07-10T12:22:00"/>
    <b v="0"/>
    <x v="78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x v="117"/>
    <x v="2"/>
    <s v="US"/>
    <s v="USD"/>
    <n v="1466270582"/>
    <x v="1164"/>
    <n v="1463678582"/>
    <d v="2016-05-19T12:23:02"/>
    <b v="0"/>
    <x v="78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x v="803"/>
    <x v="2"/>
    <s v="US"/>
    <s v="USD"/>
    <n v="1404623330"/>
    <x v="1165"/>
    <n v="1401685730"/>
    <d v="2014-06-02T00:08:50"/>
    <b v="0"/>
    <x v="20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x v="804"/>
    <x v="2"/>
    <s v="US"/>
    <s v="USD"/>
    <n v="1435291200"/>
    <x v="1166"/>
    <n v="1432640342"/>
    <d v="2015-05-26T06:39:02"/>
    <b v="0"/>
    <x v="22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x v="805"/>
    <x v="2"/>
    <s v="US"/>
    <s v="USD"/>
    <n v="1410543495"/>
    <x v="1167"/>
    <n v="1407865095"/>
    <d v="2014-08-12T12:38:15"/>
    <b v="0"/>
    <x v="38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x v="806"/>
    <x v="2"/>
    <s v="US"/>
    <s v="USD"/>
    <n v="1474507065"/>
    <x v="1168"/>
    <n v="1471915065"/>
    <d v="2016-08-22T20:17:45"/>
    <b v="0"/>
    <x v="8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x v="157"/>
    <x v="2"/>
    <s v="US"/>
    <s v="USD"/>
    <n v="1424593763"/>
    <x v="1169"/>
    <n v="1422001763"/>
    <d v="2015-01-23T03:29:23"/>
    <b v="0"/>
    <x v="8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x v="173"/>
    <x v="2"/>
    <s v="GB"/>
    <s v="GBP"/>
    <n v="1433021171"/>
    <x v="1170"/>
    <n v="1430429171"/>
    <d v="2015-04-30T16:26:11"/>
    <b v="0"/>
    <x v="84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x v="379"/>
    <x v="2"/>
    <s v="US"/>
    <s v="USD"/>
    <n v="1415909927"/>
    <x v="1171"/>
    <n v="1414351127"/>
    <d v="2014-10-26T14:18:47"/>
    <b v="0"/>
    <x v="29"/>
    <b v="0"/>
    <s v="food/food trucks"/>
    <n v="0.1"/>
    <n v="25"/>
    <x v="7"/>
    <s v="food trucks"/>
  </r>
  <r>
    <n v="1172"/>
    <x v="1172"/>
    <s v="Bringing YOUR favorite dog recipes to the streets."/>
    <n v="9000"/>
    <x v="117"/>
    <x v="2"/>
    <s v="US"/>
    <s v="USD"/>
    <n v="1408551752"/>
    <x v="1172"/>
    <n v="1405959752"/>
    <d v="2014-07-21T11:22:32"/>
    <b v="0"/>
    <x v="78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x v="134"/>
    <x v="2"/>
    <s v="US"/>
    <s v="USD"/>
    <n v="1438576057"/>
    <x v="1173"/>
    <n v="1435552057"/>
    <d v="2015-06-28T23:27:37"/>
    <b v="0"/>
    <x v="29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x v="807"/>
    <x v="2"/>
    <s v="US"/>
    <s v="USD"/>
    <n v="1462738327"/>
    <x v="1174"/>
    <n v="1460146327"/>
    <d v="2016-04-08T15:12:07"/>
    <b v="0"/>
    <x v="10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x v="793"/>
    <x v="2"/>
    <s v="US"/>
    <s v="USD"/>
    <n v="1436981339"/>
    <x v="1175"/>
    <n v="1434389339"/>
    <d v="2015-06-15T12:28:59"/>
    <b v="0"/>
    <x v="82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x v="115"/>
    <x v="2"/>
    <s v="AU"/>
    <s v="AUD"/>
    <n v="1488805200"/>
    <x v="1176"/>
    <n v="1484094498"/>
    <d v="2017-01-10T19:28:18"/>
    <b v="0"/>
    <x v="29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x v="117"/>
    <x v="2"/>
    <s v="GB"/>
    <s v="GBP"/>
    <n v="1413388296"/>
    <x v="1177"/>
    <n v="1410796296"/>
    <d v="2014-09-15T10:51:36"/>
    <b v="0"/>
    <x v="78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x v="139"/>
    <x v="2"/>
    <s v="US"/>
    <s v="USD"/>
    <n v="1408225452"/>
    <x v="1178"/>
    <n v="1405633452"/>
    <d v="2014-07-17T16:44:12"/>
    <b v="0"/>
    <x v="29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x v="667"/>
    <x v="2"/>
    <s v="CA"/>
    <s v="CAD"/>
    <n v="1446052627"/>
    <x v="1179"/>
    <n v="1443460627"/>
    <d v="2015-09-28T12:17:07"/>
    <b v="0"/>
    <x v="81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x v="808"/>
    <x v="2"/>
    <s v="US"/>
    <s v="USD"/>
    <n v="1403983314"/>
    <x v="1180"/>
    <n v="1400786514"/>
    <d v="2014-05-22T14:21:54"/>
    <b v="0"/>
    <x v="268"/>
    <b v="0"/>
    <s v="food/food trucks"/>
    <n v="11.75"/>
    <n v="69.117647058823536"/>
    <x v="7"/>
    <s v="food trucks"/>
  </r>
  <r>
    <n v="1181"/>
    <x v="1181"/>
    <s v="Bringing the best tacos to the streets of Chicago!"/>
    <n v="50000"/>
    <x v="460"/>
    <x v="2"/>
    <s v="US"/>
    <s v="USD"/>
    <n v="1425197321"/>
    <x v="1181"/>
    <n v="1422605321"/>
    <d v="2015-01-30T03:08:41"/>
    <b v="0"/>
    <x v="8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x v="809"/>
    <x v="2"/>
    <s v="US"/>
    <s v="USD"/>
    <n v="1484239320"/>
    <x v="1182"/>
    <n v="1482609088"/>
    <d v="2016-12-24T14:51:28"/>
    <b v="0"/>
    <x v="80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x v="173"/>
    <x v="2"/>
    <s v="US"/>
    <s v="USD"/>
    <n v="1478059140"/>
    <x v="1183"/>
    <n v="1476391223"/>
    <d v="2016-10-13T15:40:23"/>
    <b v="0"/>
    <x v="8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x v="810"/>
    <x v="0"/>
    <s v="GB"/>
    <s v="GBP"/>
    <n v="1486391011"/>
    <x v="1184"/>
    <n v="1483712611"/>
    <d v="2017-01-06T09:23:31"/>
    <b v="0"/>
    <x v="269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x v="811"/>
    <x v="0"/>
    <s v="US"/>
    <s v="USD"/>
    <n v="1433736000"/>
    <x v="1185"/>
    <n v="1430945149"/>
    <d v="2015-05-06T15:45:49"/>
    <b v="0"/>
    <x v="112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x v="812"/>
    <x v="0"/>
    <s v="GB"/>
    <s v="GBP"/>
    <n v="1433198520"/>
    <x v="1186"/>
    <n v="1430340195"/>
    <d v="2015-04-29T15:43:15"/>
    <b v="0"/>
    <x v="252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x v="813"/>
    <x v="0"/>
    <s v="US"/>
    <s v="USD"/>
    <n v="1431885600"/>
    <x v="1187"/>
    <n v="1429133323"/>
    <d v="2015-04-15T16:28:43"/>
    <b v="0"/>
    <x v="16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x v="728"/>
    <x v="0"/>
    <s v="CA"/>
    <s v="CAD"/>
    <n v="1482943740"/>
    <x v="1188"/>
    <n v="1481129340"/>
    <d v="2016-12-07T11:49:00"/>
    <b v="0"/>
    <x v="268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x v="814"/>
    <x v="0"/>
    <s v="US"/>
    <s v="USD"/>
    <n v="1467242995"/>
    <x v="1189"/>
    <n v="1465428595"/>
    <d v="2016-06-08T18:29:55"/>
    <b v="0"/>
    <x v="48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x v="815"/>
    <x v="0"/>
    <s v="US"/>
    <s v="USD"/>
    <n v="1409500725"/>
    <x v="1190"/>
    <n v="1406908725"/>
    <d v="2014-08-01T10:58:45"/>
    <b v="0"/>
    <x v="62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x v="816"/>
    <x v="0"/>
    <s v="US"/>
    <s v="USD"/>
    <n v="1458480560"/>
    <x v="1191"/>
    <n v="1455892160"/>
    <d v="2016-02-19T09:29:20"/>
    <b v="0"/>
    <x v="51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x v="817"/>
    <x v="0"/>
    <s v="GB"/>
    <s v="GBP"/>
    <n v="1486814978"/>
    <x v="1192"/>
    <n v="1484222978"/>
    <d v="2017-01-12T07:09:38"/>
    <b v="0"/>
    <x v="41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x v="818"/>
    <x v="0"/>
    <s v="US"/>
    <s v="USD"/>
    <n v="1460223453"/>
    <x v="1193"/>
    <n v="1455043053"/>
    <d v="2016-02-09T13:37:33"/>
    <b v="0"/>
    <x v="270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x v="819"/>
    <x v="0"/>
    <s v="IE"/>
    <s v="EUR"/>
    <n v="1428493379"/>
    <x v="1194"/>
    <n v="1425901379"/>
    <d v="2015-03-09T06:42:59"/>
    <b v="0"/>
    <x v="271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x v="1195"/>
    <n v="1445415653"/>
    <d v="2015-10-21T03:20:53"/>
    <b v="0"/>
    <x v="203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x v="821"/>
    <x v="0"/>
    <s v="GB"/>
    <s v="GBP"/>
    <n v="1450467539"/>
    <x v="1196"/>
    <n v="1447875539"/>
    <d v="2015-11-18T14:38:59"/>
    <b v="0"/>
    <x v="27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x v="822"/>
    <x v="0"/>
    <s v="US"/>
    <s v="USD"/>
    <n v="1465797540"/>
    <x v="1197"/>
    <n v="1463155034"/>
    <d v="2016-05-13T10:57:14"/>
    <b v="0"/>
    <x v="100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x v="823"/>
    <x v="0"/>
    <s v="US"/>
    <s v="USD"/>
    <n v="1451530800"/>
    <x v="1198"/>
    <n v="1448463086"/>
    <d v="2015-11-25T09:51:26"/>
    <b v="0"/>
    <x v="15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x v="824"/>
    <x v="0"/>
    <s v="GB"/>
    <s v="GBP"/>
    <n v="1436380200"/>
    <x v="1199"/>
    <n v="1433615400"/>
    <d v="2015-06-06T13:30:00"/>
    <b v="0"/>
    <x v="82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x v="825"/>
    <x v="0"/>
    <s v="US"/>
    <s v="USD"/>
    <n v="1429183656"/>
    <x v="1200"/>
    <n v="1427369256"/>
    <d v="2015-03-26T06:27:36"/>
    <b v="0"/>
    <x v="27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x v="826"/>
    <x v="0"/>
    <s v="GB"/>
    <s v="GBP"/>
    <n v="1468593246"/>
    <x v="1201"/>
    <n v="1466001246"/>
    <d v="2016-06-15T09:34:06"/>
    <b v="0"/>
    <x v="112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x v="827"/>
    <x v="0"/>
    <s v="AU"/>
    <s v="AUD"/>
    <n v="1435388154"/>
    <x v="1202"/>
    <n v="1432796154"/>
    <d v="2015-05-28T01:55:54"/>
    <b v="0"/>
    <x v="197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x v="828"/>
    <x v="0"/>
    <s v="US"/>
    <s v="USD"/>
    <n v="1433083527"/>
    <x v="1203"/>
    <n v="1430491527"/>
    <d v="2015-05-01T09:45:27"/>
    <b v="0"/>
    <x v="2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x v="829"/>
    <x v="0"/>
    <s v="US"/>
    <s v="USD"/>
    <n v="1449205200"/>
    <x v="1204"/>
    <n v="1445363833"/>
    <d v="2015-10-20T12:57:13"/>
    <b v="0"/>
    <x v="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x v="830"/>
    <x v="0"/>
    <s v="DE"/>
    <s v="EUR"/>
    <n v="1434197351"/>
    <x v="1205"/>
    <n v="1431605351"/>
    <d v="2015-05-14T07:09:11"/>
    <b v="0"/>
    <x v="95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x v="831"/>
    <x v="0"/>
    <s v="AT"/>
    <s v="EUR"/>
    <n v="1489238940"/>
    <x v="1206"/>
    <n v="1486406253"/>
    <d v="2017-02-06T13:37:33"/>
    <b v="0"/>
    <x v="58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x v="832"/>
    <x v="0"/>
    <s v="IT"/>
    <s v="EUR"/>
    <n v="1459418400"/>
    <x v="1207"/>
    <n v="1456827573"/>
    <d v="2016-03-01T05:19:33"/>
    <b v="0"/>
    <x v="26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x v="833"/>
    <x v="0"/>
    <s v="US"/>
    <s v="USD"/>
    <n v="1458835264"/>
    <x v="1208"/>
    <n v="1456246864"/>
    <d v="2016-02-23T12:01:04"/>
    <b v="0"/>
    <x v="11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x v="834"/>
    <x v="0"/>
    <s v="US"/>
    <s v="USD"/>
    <n v="1488053905"/>
    <x v="1209"/>
    <n v="1485461905"/>
    <d v="2017-01-26T15:18:25"/>
    <b v="0"/>
    <x v="67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x v="835"/>
    <x v="0"/>
    <s v="SE"/>
    <s v="SEK"/>
    <n v="1433106000"/>
    <x v="1210"/>
    <n v="1431124572"/>
    <d v="2015-05-08T17:36:12"/>
    <b v="0"/>
    <x v="27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x v="836"/>
    <x v="0"/>
    <s v="CA"/>
    <s v="CAD"/>
    <n v="1465505261"/>
    <x v="1211"/>
    <n v="1464209261"/>
    <d v="2016-05-25T15:47:41"/>
    <b v="0"/>
    <x v="79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x v="594"/>
    <x v="0"/>
    <s v="US"/>
    <s v="USD"/>
    <n v="1448586000"/>
    <x v="1212"/>
    <n v="1447195695"/>
    <d v="2015-11-10T17:48:15"/>
    <b v="0"/>
    <x v="1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x v="837"/>
    <x v="0"/>
    <s v="GB"/>
    <s v="GBP"/>
    <n v="1485886100"/>
    <x v="1213"/>
    <n v="1482862100"/>
    <d v="2016-12-27T13:08:20"/>
    <b v="0"/>
    <x v="52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x v="838"/>
    <x v="0"/>
    <s v="US"/>
    <s v="USD"/>
    <n v="1433880605"/>
    <x v="1214"/>
    <n v="1428696605"/>
    <d v="2015-04-10T15:10:05"/>
    <b v="0"/>
    <x v="20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x v="839"/>
    <x v="0"/>
    <s v="US"/>
    <s v="USD"/>
    <n v="1401487756"/>
    <x v="1215"/>
    <n v="1398895756"/>
    <d v="2014-04-30T17:09:16"/>
    <b v="0"/>
    <x v="274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x v="840"/>
    <x v="0"/>
    <s v="US"/>
    <s v="USD"/>
    <n v="1443826980"/>
    <x v="1216"/>
    <n v="1441032457"/>
    <d v="2015-08-31T09:47:37"/>
    <b v="0"/>
    <x v="147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x v="841"/>
    <x v="0"/>
    <s v="US"/>
    <s v="USD"/>
    <n v="1468524340"/>
    <x v="1217"/>
    <n v="1465932340"/>
    <d v="2016-06-14T14:25:40"/>
    <b v="0"/>
    <x v="275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x v="842"/>
    <x v="0"/>
    <s v="US"/>
    <s v="USD"/>
    <n v="1446346800"/>
    <x v="1218"/>
    <n v="1443714800"/>
    <d v="2015-10-01T10:53:20"/>
    <b v="0"/>
    <x v="30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x v="843"/>
    <x v="0"/>
    <s v="US"/>
    <s v="USD"/>
    <n v="1476961513"/>
    <x v="1219"/>
    <n v="1474369513"/>
    <d v="2016-09-20T06:05:13"/>
    <b v="0"/>
    <x v="35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x v="844"/>
    <x v="0"/>
    <s v="DE"/>
    <s v="EUR"/>
    <n v="1440515112"/>
    <x v="1220"/>
    <n v="1437923112"/>
    <d v="2015-07-26T10:05:12"/>
    <b v="0"/>
    <x v="205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x v="845"/>
    <x v="0"/>
    <s v="GB"/>
    <s v="GBP"/>
    <n v="1480809600"/>
    <x v="1221"/>
    <n v="1478431488"/>
    <d v="2016-11-06T06:24:48"/>
    <b v="0"/>
    <x v="27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x v="846"/>
    <x v="0"/>
    <s v="CA"/>
    <s v="CAD"/>
    <n v="1459483200"/>
    <x v="1222"/>
    <n v="1456852647"/>
    <d v="2016-03-01T12:17:27"/>
    <b v="0"/>
    <x v="276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x v="847"/>
    <x v="0"/>
    <s v="US"/>
    <s v="USD"/>
    <n v="1478754909"/>
    <x v="1223"/>
    <n v="1476159309"/>
    <d v="2016-10-10T23:15:09"/>
    <b v="0"/>
    <x v="277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x v="848"/>
    <x v="1"/>
    <s v="US"/>
    <s v="USD"/>
    <n v="1402060302"/>
    <x v="1224"/>
    <n v="1396876302"/>
    <d v="2014-04-07T08:11:42"/>
    <b v="0"/>
    <x v="59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x v="849"/>
    <x v="1"/>
    <s v="US"/>
    <s v="USD"/>
    <n v="1382478278"/>
    <x v="1225"/>
    <n v="1377294278"/>
    <d v="2013-08-23T16:44:38"/>
    <b v="0"/>
    <x v="8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x v="850"/>
    <x v="1"/>
    <s v="US"/>
    <s v="USD"/>
    <n v="1398042000"/>
    <x v="1226"/>
    <n v="1395089981"/>
    <d v="2014-03-17T15:59:41"/>
    <b v="0"/>
    <x v="244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x v="117"/>
    <x v="1"/>
    <s v="US"/>
    <s v="USD"/>
    <n v="1407394800"/>
    <x v="1227"/>
    <n v="1404770616"/>
    <d v="2014-07-07T17:03:36"/>
    <b v="0"/>
    <x v="78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x v="159"/>
    <x v="1"/>
    <s v="US"/>
    <s v="USD"/>
    <n v="1317231008"/>
    <x v="1228"/>
    <n v="1312047008"/>
    <d v="2011-07-30T12:30:08"/>
    <b v="0"/>
    <x v="5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x v="379"/>
    <x v="1"/>
    <s v="US"/>
    <s v="USD"/>
    <n v="1334592000"/>
    <x v="1229"/>
    <n v="1331982127"/>
    <d v="2012-03-17T06:02:07"/>
    <b v="0"/>
    <x v="29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x v="117"/>
    <x v="1"/>
    <s v="US"/>
    <s v="USD"/>
    <n v="1298589630"/>
    <x v="1230"/>
    <n v="1295997630"/>
    <d v="2011-01-25T18:20:30"/>
    <b v="0"/>
    <x v="78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x v="117"/>
    <x v="1"/>
    <s v="US"/>
    <s v="USD"/>
    <n v="1440723600"/>
    <x v="1231"/>
    <n v="1436394968"/>
    <d v="2015-07-08T17:36:08"/>
    <b v="0"/>
    <x v="78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x v="130"/>
    <x v="1"/>
    <s v="US"/>
    <s v="USD"/>
    <n v="1381090870"/>
    <x v="1232"/>
    <n v="1377030070"/>
    <d v="2013-08-20T15:21:10"/>
    <b v="0"/>
    <x v="29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x v="851"/>
    <x v="1"/>
    <s v="US"/>
    <s v="USD"/>
    <n v="1329864374"/>
    <x v="1233"/>
    <n v="1328049974"/>
    <d v="2012-01-31T17:46:14"/>
    <b v="0"/>
    <x v="79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x v="117"/>
    <x v="1"/>
    <s v="GB"/>
    <s v="GBP"/>
    <n v="1422903342"/>
    <x v="1234"/>
    <n v="1420311342"/>
    <d v="2015-01-03T13:55:42"/>
    <b v="0"/>
    <x v="78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x v="852"/>
    <x v="1"/>
    <s v="US"/>
    <s v="USD"/>
    <n v="1387077299"/>
    <x v="1235"/>
    <n v="1383621299"/>
    <d v="2013-11-04T22:14:59"/>
    <b v="0"/>
    <x v="79"/>
    <b v="0"/>
    <s v="music/world music"/>
    <n v="2.7873639500929119"/>
    <n v="35"/>
    <x v="4"/>
    <s v="world music"/>
  </r>
  <r>
    <n v="1236"/>
    <x v="1236"/>
    <s v="Raising money to give the musicians their due."/>
    <n v="2500"/>
    <x v="117"/>
    <x v="1"/>
    <s v="US"/>
    <s v="USD"/>
    <n v="1343491200"/>
    <x v="1236"/>
    <n v="1342801164"/>
    <d v="2012-07-20T11:19:24"/>
    <b v="0"/>
    <x v="78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x v="117"/>
    <x v="1"/>
    <s v="US"/>
    <s v="USD"/>
    <n v="1345790865"/>
    <x v="1237"/>
    <n v="1344062865"/>
    <d v="2012-08-04T01:47:45"/>
    <b v="0"/>
    <x v="78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x v="853"/>
    <x v="1"/>
    <s v="US"/>
    <s v="USD"/>
    <n v="1312641536"/>
    <x v="1238"/>
    <n v="1310049536"/>
    <d v="2011-07-07T09:38:56"/>
    <b v="0"/>
    <x v="8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x v="117"/>
    <x v="1"/>
    <s v="US"/>
    <s v="USD"/>
    <n v="1325804767"/>
    <x v="1239"/>
    <n v="1323212767"/>
    <d v="2011-12-06T18:06:07"/>
    <b v="0"/>
    <x v="78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x v="854"/>
    <x v="1"/>
    <s v="US"/>
    <s v="USD"/>
    <n v="1373665860"/>
    <x v="1240"/>
    <n v="1368579457"/>
    <d v="2013-05-14T19:57:37"/>
    <b v="0"/>
    <x v="22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x v="855"/>
    <x v="1"/>
    <s v="US"/>
    <s v="USD"/>
    <n v="1414994340"/>
    <x v="1241"/>
    <n v="1413057980"/>
    <d v="2014-10-11T15:06:20"/>
    <b v="0"/>
    <x v="69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x v="139"/>
    <x v="1"/>
    <s v="US"/>
    <s v="USD"/>
    <n v="1315747080"/>
    <x v="1242"/>
    <n v="1314417502"/>
    <d v="2011-08-26T22:58:22"/>
    <b v="0"/>
    <x v="29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x v="856"/>
    <x v="1"/>
    <s v="US"/>
    <s v="USD"/>
    <n v="1310158800"/>
    <x v="1243"/>
    <n v="1304888771"/>
    <d v="2011-05-08T16:06:11"/>
    <b v="0"/>
    <x v="44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x v="857"/>
    <x v="0"/>
    <s v="US"/>
    <s v="USD"/>
    <n v="1366664400"/>
    <x v="1244"/>
    <n v="1363981723"/>
    <d v="2013-03-22T14:48:43"/>
    <b v="1"/>
    <x v="43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x v="858"/>
    <x v="0"/>
    <s v="US"/>
    <s v="USD"/>
    <n v="1402755834"/>
    <x v="1245"/>
    <n v="1400163834"/>
    <d v="2014-05-15T09:23:54"/>
    <b v="1"/>
    <x v="5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x v="859"/>
    <x v="0"/>
    <s v="US"/>
    <s v="USD"/>
    <n v="1323136949"/>
    <x v="1246"/>
    <n v="1319245349"/>
    <d v="2011-10-21T20:02:29"/>
    <b v="1"/>
    <x v="162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x v="860"/>
    <x v="0"/>
    <s v="US"/>
    <s v="USD"/>
    <n v="1367823655"/>
    <x v="1247"/>
    <n v="1365231655"/>
    <d v="2013-04-06T02:00:55"/>
    <b v="1"/>
    <x v="133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x v="861"/>
    <x v="0"/>
    <s v="US"/>
    <s v="USD"/>
    <n v="1402642740"/>
    <x v="1248"/>
    <n v="1399563953"/>
    <d v="2014-05-08T10:45:53"/>
    <b v="1"/>
    <x v="211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x v="862"/>
    <x v="0"/>
    <s v="US"/>
    <s v="USD"/>
    <n v="1341683211"/>
    <x v="1249"/>
    <n v="1339091211"/>
    <d v="2012-06-07T12:46:51"/>
    <b v="1"/>
    <x v="75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x v="863"/>
    <x v="0"/>
    <s v="US"/>
    <s v="USD"/>
    <n v="1410017131"/>
    <x v="1250"/>
    <n v="1406129131"/>
    <d v="2014-07-23T10:25:31"/>
    <b v="1"/>
    <x v="27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x v="864"/>
    <x v="0"/>
    <s v="US"/>
    <s v="USD"/>
    <n v="1316979167"/>
    <x v="1251"/>
    <n v="1311795167"/>
    <d v="2011-07-27T14:32:47"/>
    <b v="1"/>
    <x v="142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x v="865"/>
    <x v="0"/>
    <s v="US"/>
    <s v="USD"/>
    <n v="1382658169"/>
    <x v="1252"/>
    <n v="1380238969"/>
    <d v="2013-09-26T18:42:49"/>
    <b v="1"/>
    <x v="26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x v="866"/>
    <x v="0"/>
    <s v="US"/>
    <s v="USD"/>
    <n v="1409770107"/>
    <x v="1253"/>
    <n v="1407178107"/>
    <d v="2014-08-04T13:48:27"/>
    <b v="1"/>
    <x v="279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x v="867"/>
    <x v="0"/>
    <s v="US"/>
    <s v="USD"/>
    <n v="1293857940"/>
    <x v="1254"/>
    <n v="1288968886"/>
    <d v="2010-11-05T09:54:46"/>
    <b v="1"/>
    <x v="26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x v="868"/>
    <x v="0"/>
    <s v="US"/>
    <s v="USD"/>
    <n v="1385932652"/>
    <x v="1255"/>
    <n v="1383337052"/>
    <d v="2013-11-01T15:17:32"/>
    <b v="1"/>
    <x v="280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x v="869"/>
    <x v="0"/>
    <s v="US"/>
    <s v="USD"/>
    <n v="1329084231"/>
    <x v="1256"/>
    <n v="1326492231"/>
    <d v="2012-01-13T17:03:51"/>
    <b v="1"/>
    <x v="28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x v="870"/>
    <x v="0"/>
    <s v="US"/>
    <s v="USD"/>
    <n v="1301792590"/>
    <x v="1257"/>
    <n v="1297562590"/>
    <d v="2011-02-12T21:03:10"/>
    <b v="1"/>
    <x v="282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x v="871"/>
    <x v="0"/>
    <s v="US"/>
    <s v="USD"/>
    <n v="1377960012"/>
    <x v="1258"/>
    <n v="1375368012"/>
    <d v="2013-08-01T09:40:12"/>
    <b v="1"/>
    <x v="283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x v="872"/>
    <x v="0"/>
    <s v="US"/>
    <s v="USD"/>
    <n v="1402286340"/>
    <x v="1259"/>
    <n v="1399504664"/>
    <d v="2014-05-07T18:17:44"/>
    <b v="1"/>
    <x v="93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x v="873"/>
    <x v="0"/>
    <s v="US"/>
    <s v="USD"/>
    <n v="1393445620"/>
    <x v="1260"/>
    <n v="1390853620"/>
    <d v="2014-01-27T15:13:40"/>
    <b v="1"/>
    <x v="142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x v="874"/>
    <x v="0"/>
    <s v="US"/>
    <s v="USD"/>
    <n v="1390983227"/>
    <x v="1261"/>
    <n v="1388391227"/>
    <d v="2013-12-30T03:13:47"/>
    <b v="1"/>
    <x v="47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x v="875"/>
    <x v="0"/>
    <s v="CA"/>
    <s v="CAD"/>
    <n v="1392574692"/>
    <x v="1262"/>
    <n v="1389982692"/>
    <d v="2014-01-17T13:18:12"/>
    <b v="1"/>
    <x v="217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x v="137"/>
    <x v="0"/>
    <s v="US"/>
    <s v="USD"/>
    <n v="1396054800"/>
    <x v="1263"/>
    <n v="1393034470"/>
    <d v="2014-02-21T21:01:10"/>
    <b v="1"/>
    <x v="14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x v="876"/>
    <x v="0"/>
    <s v="US"/>
    <s v="USD"/>
    <n v="1383062083"/>
    <x v="1264"/>
    <n v="1380556483"/>
    <d v="2013-09-30T10:54:43"/>
    <b v="1"/>
    <x v="69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x v="1265"/>
    <n v="1287071015"/>
    <d v="2010-10-14T10:43:35"/>
    <b v="1"/>
    <x v="3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x v="878"/>
    <x v="0"/>
    <s v="US"/>
    <s v="USD"/>
    <n v="1389474145"/>
    <x v="1266"/>
    <n v="1386882145"/>
    <d v="2013-12-12T16:02:25"/>
    <b v="1"/>
    <x v="133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x v="879"/>
    <x v="0"/>
    <s v="US"/>
    <s v="USD"/>
    <n v="1374674558"/>
    <x v="1267"/>
    <n v="1372082558"/>
    <d v="2013-06-24T09:02:38"/>
    <b v="1"/>
    <x v="180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x v="704"/>
    <x v="0"/>
    <s v="US"/>
    <s v="USD"/>
    <n v="1379708247"/>
    <x v="1268"/>
    <n v="1377116247"/>
    <d v="2013-08-21T15:17:27"/>
    <b v="1"/>
    <x v="0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x v="880"/>
    <x v="0"/>
    <s v="US"/>
    <s v="USD"/>
    <n v="1460764800"/>
    <x v="1269"/>
    <n v="1458157512"/>
    <d v="2016-03-16T14:45:12"/>
    <b v="1"/>
    <x v="190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x v="881"/>
    <x v="0"/>
    <s v="US"/>
    <s v="USD"/>
    <n v="1332704042"/>
    <x v="1270"/>
    <n v="1327523642"/>
    <d v="2012-01-25T15:34:02"/>
    <b v="1"/>
    <x v="3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x v="882"/>
    <x v="0"/>
    <s v="US"/>
    <s v="USD"/>
    <n v="1384363459"/>
    <x v="1271"/>
    <n v="1381767859"/>
    <d v="2013-10-14T11:24:19"/>
    <b v="1"/>
    <x v="162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x v="1272"/>
    <n v="1270576379"/>
    <d v="2010-04-06T12:52:59"/>
    <b v="1"/>
    <x v="33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x v="884"/>
    <x v="0"/>
    <s v="CA"/>
    <s v="CAD"/>
    <n v="1409506291"/>
    <x v="1273"/>
    <n v="1406914291"/>
    <d v="2014-08-01T12:31:31"/>
    <b v="1"/>
    <x v="241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x v="885"/>
    <x v="0"/>
    <s v="US"/>
    <s v="USD"/>
    <n v="1346344425"/>
    <x v="1274"/>
    <n v="1343320425"/>
    <d v="2012-07-26T11:33:45"/>
    <b v="1"/>
    <x v="284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x v="886"/>
    <x v="0"/>
    <s v="US"/>
    <s v="USD"/>
    <n v="1375908587"/>
    <x v="1275"/>
    <n v="1372884587"/>
    <d v="2013-07-03T15:49:47"/>
    <b v="1"/>
    <x v="285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x v="887"/>
    <x v="0"/>
    <s v="US"/>
    <s v="USD"/>
    <n v="1251777600"/>
    <x v="1276"/>
    <n v="1247504047"/>
    <d v="2009-07-13T11:54:07"/>
    <b v="1"/>
    <x v="32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x v="888"/>
    <x v="0"/>
    <s v="US"/>
    <s v="USD"/>
    <n v="1346765347"/>
    <x v="1277"/>
    <n v="1343741347"/>
    <d v="2012-07-31T08:29:07"/>
    <b v="1"/>
    <x v="286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x v="889"/>
    <x v="0"/>
    <s v="US"/>
    <s v="USD"/>
    <n v="1403661600"/>
    <x v="1278"/>
    <n v="1401196766"/>
    <d v="2014-05-27T08:19:26"/>
    <b v="1"/>
    <x v="245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x v="890"/>
    <x v="0"/>
    <s v="US"/>
    <s v="USD"/>
    <n v="1395624170"/>
    <x v="1279"/>
    <n v="1392171770"/>
    <d v="2014-02-11T21:22:50"/>
    <b v="1"/>
    <x v="143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x v="891"/>
    <x v="0"/>
    <s v="US"/>
    <s v="USD"/>
    <n v="1299003054"/>
    <x v="1280"/>
    <n v="1291227054"/>
    <d v="2010-12-01T13:10:54"/>
    <b v="1"/>
    <x v="208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x v="892"/>
    <x v="0"/>
    <s v="US"/>
    <s v="USD"/>
    <n v="1375033836"/>
    <x v="1281"/>
    <n v="1373305836"/>
    <d v="2013-07-08T12:50:36"/>
    <b v="1"/>
    <x v="142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x v="893"/>
    <x v="0"/>
    <s v="US"/>
    <s v="USD"/>
    <n v="1386565140"/>
    <x v="1282"/>
    <n v="1383909855"/>
    <d v="2013-11-08T06:24:15"/>
    <b v="1"/>
    <x v="220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x v="894"/>
    <x v="0"/>
    <s v="US"/>
    <s v="USD"/>
    <n v="1362974400"/>
    <x v="1283"/>
    <n v="1360948389"/>
    <d v="2013-02-15T12:13:09"/>
    <b v="1"/>
    <x v="19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x v="895"/>
    <x v="0"/>
    <s v="US"/>
    <s v="USD"/>
    <n v="1483203540"/>
    <x v="1284"/>
    <n v="1481175482"/>
    <d v="2016-12-08T00:38:02"/>
    <b v="0"/>
    <x v="162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x v="896"/>
    <x v="0"/>
    <s v="GB"/>
    <s v="GBP"/>
    <n v="1434808775"/>
    <x v="1285"/>
    <n v="1433512775"/>
    <d v="2015-06-05T08:59:35"/>
    <b v="0"/>
    <x v="287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x v="897"/>
    <x v="0"/>
    <s v="GB"/>
    <s v="GBP"/>
    <n v="1424181600"/>
    <x v="1286"/>
    <n v="1423041227"/>
    <d v="2015-02-04T04:13:47"/>
    <b v="0"/>
    <x v="9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x v="898"/>
    <x v="0"/>
    <s v="GB"/>
    <s v="GBP"/>
    <n v="1434120856"/>
    <x v="1287"/>
    <n v="1428936856"/>
    <d v="2015-04-13T09:54:16"/>
    <b v="0"/>
    <x v="20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x v="899"/>
    <x v="0"/>
    <s v="US"/>
    <s v="USD"/>
    <n v="1470801600"/>
    <x v="1288"/>
    <n v="1468122163"/>
    <d v="2016-07-09T22:42:43"/>
    <b v="0"/>
    <x v="42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x v="367"/>
    <x v="0"/>
    <s v="US"/>
    <s v="USD"/>
    <n v="1483499645"/>
    <x v="1289"/>
    <n v="1480907645"/>
    <d v="2016-12-04T22:14:05"/>
    <b v="0"/>
    <x v="47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x v="900"/>
    <x v="0"/>
    <s v="US"/>
    <s v="USD"/>
    <n v="1429772340"/>
    <x v="1290"/>
    <n v="1427121931"/>
    <d v="2015-03-23T09:45:31"/>
    <b v="0"/>
    <x v="48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x v="901"/>
    <x v="0"/>
    <s v="US"/>
    <s v="USD"/>
    <n v="1428390000"/>
    <x v="1291"/>
    <n v="1425224391"/>
    <d v="2015-03-01T10:39:51"/>
    <b v="0"/>
    <x v="288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x v="902"/>
    <x v="0"/>
    <s v="GB"/>
    <s v="GBP"/>
    <n v="1444172340"/>
    <x v="1292"/>
    <n v="1441822828"/>
    <d v="2015-09-09T13:20:28"/>
    <b v="0"/>
    <x v="47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x v="903"/>
    <x v="0"/>
    <s v="US"/>
    <s v="USD"/>
    <n v="1447523371"/>
    <x v="1293"/>
    <n v="1444927771"/>
    <d v="2015-10-15T11:49:31"/>
    <b v="0"/>
    <x v="148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x v="904"/>
    <x v="0"/>
    <s v="GB"/>
    <s v="GBP"/>
    <n v="1445252400"/>
    <x v="1294"/>
    <n v="1443696797"/>
    <d v="2015-10-01T05:53:17"/>
    <b v="0"/>
    <x v="19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x v="905"/>
    <x v="0"/>
    <s v="GB"/>
    <s v="GBP"/>
    <n v="1438189200"/>
    <x v="1295"/>
    <n v="1435585497"/>
    <d v="2015-06-29T08:44:57"/>
    <b v="0"/>
    <x v="31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x v="647"/>
    <x v="0"/>
    <s v="GB"/>
    <s v="GBP"/>
    <n v="1457914373"/>
    <x v="1296"/>
    <n v="1456189973"/>
    <d v="2016-02-22T20:12:53"/>
    <b v="0"/>
    <x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x v="906"/>
    <x v="0"/>
    <s v="US"/>
    <s v="USD"/>
    <n v="1462125358"/>
    <x v="1297"/>
    <n v="1459533358"/>
    <d v="2016-04-01T12:55:58"/>
    <b v="0"/>
    <x v="146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x v="907"/>
    <x v="0"/>
    <s v="GB"/>
    <s v="GBP"/>
    <n v="1461860432"/>
    <x v="1298"/>
    <n v="1459268432"/>
    <d v="2016-03-29T11:20:32"/>
    <b v="0"/>
    <x v="51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x v="908"/>
    <x v="0"/>
    <s v="US"/>
    <s v="USD"/>
    <n v="1436902359"/>
    <x v="1299"/>
    <n v="1434310359"/>
    <d v="2015-06-14T14:32:39"/>
    <b v="0"/>
    <x v="58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x v="909"/>
    <x v="0"/>
    <s v="US"/>
    <s v="USD"/>
    <n v="1464807420"/>
    <x v="1300"/>
    <n v="1461427938"/>
    <d v="2016-04-23T11:12:18"/>
    <b v="0"/>
    <x v="5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x v="910"/>
    <x v="0"/>
    <s v="US"/>
    <s v="USD"/>
    <n v="1437447600"/>
    <x v="1301"/>
    <n v="1436551178"/>
    <d v="2015-07-10T12:59:38"/>
    <b v="0"/>
    <x v="60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x v="911"/>
    <x v="0"/>
    <s v="US"/>
    <s v="USD"/>
    <n v="1480559011"/>
    <x v="1302"/>
    <n v="1477963411"/>
    <d v="2016-10-31T20:23:31"/>
    <b v="0"/>
    <x v="133"/>
    <b v="1"/>
    <s v="theater/plays"/>
    <n v="100"/>
    <n v="50"/>
    <x v="1"/>
    <s v="plays"/>
  </r>
  <r>
    <n v="1303"/>
    <x v="1303"/>
    <s v="Groundbreaking queer theatre."/>
    <n v="3500"/>
    <x v="912"/>
    <x v="0"/>
    <s v="GB"/>
    <s v="GBP"/>
    <n v="1469962800"/>
    <x v="1303"/>
    <n v="1468578920"/>
    <d v="2016-07-15T05:35:20"/>
    <b v="0"/>
    <x v="52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x v="913"/>
    <x v="1"/>
    <s v="GB"/>
    <s v="GBP"/>
    <n v="1489376405"/>
    <x v="1304"/>
    <n v="1484196005"/>
    <d v="2017-01-11T23:40:05"/>
    <b v="0"/>
    <x v="201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x v="914"/>
    <x v="1"/>
    <s v="US"/>
    <s v="USD"/>
    <n v="1469122200"/>
    <x v="1305"/>
    <n v="1466611108"/>
    <d v="2016-06-22T10:58:28"/>
    <b v="0"/>
    <x v="48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x v="1306"/>
    <n v="1415098734"/>
    <d v="2014-11-04T05:58:54"/>
    <b v="0"/>
    <x v="289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x v="916"/>
    <x v="1"/>
    <s v="US"/>
    <s v="USD"/>
    <n v="1455710679"/>
    <x v="1307"/>
    <n v="1453118679"/>
    <d v="2016-01-18T07:04:39"/>
    <b v="0"/>
    <x v="43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x v="917"/>
    <x v="1"/>
    <s v="US"/>
    <s v="USD"/>
    <n v="1475937812"/>
    <x v="1308"/>
    <n v="1472481812"/>
    <d v="2016-08-29T09:43:32"/>
    <b v="0"/>
    <x v="44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x v="918"/>
    <x v="1"/>
    <s v="US"/>
    <s v="USD"/>
    <n v="1444943468"/>
    <x v="1309"/>
    <n v="1441919468"/>
    <d v="2015-09-10T16:11:08"/>
    <b v="0"/>
    <x v="2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x v="109"/>
    <x v="1"/>
    <s v="US"/>
    <s v="USD"/>
    <n v="1471622450"/>
    <x v="1310"/>
    <n v="1467734450"/>
    <d v="2016-07-05T11:00:50"/>
    <b v="0"/>
    <x v="5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x v="919"/>
    <x v="1"/>
    <s v="US"/>
    <s v="USD"/>
    <n v="1480536919"/>
    <x v="1311"/>
    <n v="1477509319"/>
    <d v="2016-10-26T14:15:19"/>
    <b v="0"/>
    <x v="61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x v="920"/>
    <x v="1"/>
    <s v="US"/>
    <s v="USD"/>
    <n v="1429375922"/>
    <x v="1312"/>
    <n v="1426783922"/>
    <d v="2015-03-19T11:52:02"/>
    <b v="0"/>
    <x v="29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x v="921"/>
    <x v="1"/>
    <s v="US"/>
    <s v="USD"/>
    <n v="1457024514"/>
    <x v="1313"/>
    <n v="1454432514"/>
    <d v="2016-02-02T12:01:54"/>
    <b v="0"/>
    <x v="259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x v="922"/>
    <x v="1"/>
    <s v="US"/>
    <s v="USD"/>
    <n v="1477065860"/>
    <x v="1314"/>
    <n v="1471881860"/>
    <d v="2016-08-22T11:04:20"/>
    <b v="0"/>
    <x v="202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x v="923"/>
    <x v="1"/>
    <s v="US"/>
    <s v="USD"/>
    <n v="1446771600"/>
    <x v="1315"/>
    <n v="1443700648"/>
    <d v="2015-10-01T06:57:28"/>
    <b v="0"/>
    <x v="290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x v="116"/>
    <x v="1"/>
    <s v="US"/>
    <s v="USD"/>
    <n v="1456700709"/>
    <x v="1316"/>
    <n v="1453676709"/>
    <d v="2016-01-24T18:05:09"/>
    <b v="0"/>
    <x v="29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x v="924"/>
    <x v="1"/>
    <s v="DK"/>
    <s v="DKK"/>
    <n v="1469109600"/>
    <x v="1317"/>
    <n v="1464586746"/>
    <d v="2016-05-30T00:39:06"/>
    <b v="0"/>
    <x v="10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x v="925"/>
    <x v="1"/>
    <s v="US"/>
    <s v="USD"/>
    <n v="1420938172"/>
    <x v="1318"/>
    <n v="1418346172"/>
    <d v="2014-12-11T20:02:52"/>
    <b v="0"/>
    <x v="12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x v="926"/>
    <x v="1"/>
    <s v="GB"/>
    <s v="GBP"/>
    <n v="1405094400"/>
    <x v="1319"/>
    <n v="1403810965"/>
    <d v="2014-06-26T14:29:25"/>
    <b v="0"/>
    <x v="82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x v="927"/>
    <x v="1"/>
    <s v="NL"/>
    <s v="EUR"/>
    <n v="1483138800"/>
    <x v="1320"/>
    <n v="1480610046"/>
    <d v="2016-12-01T11:34:06"/>
    <b v="0"/>
    <x v="8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x v="928"/>
    <x v="1"/>
    <s v="SE"/>
    <s v="SEK"/>
    <n v="1482515937"/>
    <x v="1321"/>
    <n v="1479923937"/>
    <d v="2016-11-23T12:58:57"/>
    <b v="0"/>
    <x v="63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x v="437"/>
    <x v="1"/>
    <s v="GB"/>
    <s v="GBP"/>
    <n v="1432223125"/>
    <x v="1322"/>
    <n v="1429631125"/>
    <d v="2015-04-21T10:45:25"/>
    <b v="0"/>
    <x v="80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x v="929"/>
    <x v="1"/>
    <s v="US"/>
    <s v="USD"/>
    <n v="1461653700"/>
    <x v="1323"/>
    <n v="1458665146"/>
    <d v="2016-03-22T11:45:46"/>
    <b v="0"/>
    <x v="3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x v="930"/>
    <x v="1"/>
    <s v="US"/>
    <s v="USD"/>
    <n v="1476371552"/>
    <x v="1324"/>
    <n v="1473779552"/>
    <d v="2016-09-13T10:12:32"/>
    <b v="0"/>
    <x v="24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x v="931"/>
    <x v="1"/>
    <s v="US"/>
    <s v="USD"/>
    <n v="1483063435"/>
    <x v="1325"/>
    <n v="1480471435"/>
    <d v="2016-11-29T21:03:55"/>
    <b v="0"/>
    <x v="22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x v="932"/>
    <x v="1"/>
    <s v="US"/>
    <s v="USD"/>
    <n v="1421348428"/>
    <x v="1326"/>
    <n v="1417460428"/>
    <d v="2014-12-01T14:00:28"/>
    <b v="0"/>
    <x v="202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x v="933"/>
    <x v="1"/>
    <s v="US"/>
    <s v="USD"/>
    <n v="1432916235"/>
    <x v="1327"/>
    <n v="1430324235"/>
    <d v="2015-04-29T11:17:15"/>
    <b v="0"/>
    <x v="14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x v="934"/>
    <x v="1"/>
    <s v="US"/>
    <s v="USD"/>
    <n v="1476458734"/>
    <x v="1328"/>
    <n v="1472570734"/>
    <d v="2016-08-30T10:25:34"/>
    <b v="0"/>
    <x v="41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x v="935"/>
    <x v="1"/>
    <s v="US"/>
    <s v="USD"/>
    <n v="1417501145"/>
    <x v="1329"/>
    <n v="1414041545"/>
    <d v="2014-10-23T00:19:05"/>
    <b v="0"/>
    <x v="82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x v="936"/>
    <x v="1"/>
    <s v="US"/>
    <s v="USD"/>
    <n v="1467432000"/>
    <x v="1330"/>
    <n v="1464763109"/>
    <d v="2016-06-01T01:38:29"/>
    <b v="0"/>
    <x v="133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x v="937"/>
    <x v="1"/>
    <s v="US"/>
    <s v="USD"/>
    <n v="1471435554"/>
    <x v="1331"/>
    <n v="1468843554"/>
    <d v="2016-07-18T07:05:54"/>
    <b v="0"/>
    <x v="69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x v="117"/>
    <x v="1"/>
    <s v="CH"/>
    <s v="CHF"/>
    <n v="1485480408"/>
    <x v="1332"/>
    <n v="1482888408"/>
    <d v="2016-12-27T20:26:48"/>
    <b v="0"/>
    <x v="78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x v="117"/>
    <x v="1"/>
    <s v="AU"/>
    <s v="AUD"/>
    <n v="1405478025"/>
    <x v="1333"/>
    <n v="1402886025"/>
    <d v="2014-06-15T21:33:45"/>
    <b v="0"/>
    <x v="78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x v="938"/>
    <x v="1"/>
    <s v="US"/>
    <s v="USD"/>
    <n v="1457721287"/>
    <x v="1334"/>
    <n v="1455129287"/>
    <d v="2016-02-10T13:34:47"/>
    <b v="0"/>
    <x v="222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x v="939"/>
    <x v="1"/>
    <s v="US"/>
    <s v="USD"/>
    <n v="1449354502"/>
    <x v="1335"/>
    <n v="1446762502"/>
    <d v="2015-11-05T17:28:22"/>
    <b v="0"/>
    <x v="38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x v="940"/>
    <x v="1"/>
    <s v="US"/>
    <s v="USD"/>
    <n v="1418849028"/>
    <x v="1336"/>
    <n v="1415825028"/>
    <d v="2014-11-12T15:43:48"/>
    <b v="0"/>
    <x v="291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x v="941"/>
    <x v="1"/>
    <s v="US"/>
    <s v="USD"/>
    <n v="1488549079"/>
    <x v="1337"/>
    <n v="1485957079"/>
    <d v="2017-02-01T08:51:19"/>
    <b v="0"/>
    <x v="205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x v="942"/>
    <x v="1"/>
    <s v="US"/>
    <s v="USD"/>
    <n v="1438543033"/>
    <x v="1338"/>
    <n v="1435951033"/>
    <d v="2015-07-03T14:17:13"/>
    <b v="0"/>
    <x v="41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x v="943"/>
    <x v="1"/>
    <s v="US"/>
    <s v="USD"/>
    <n v="1418056315"/>
    <x v="1339"/>
    <n v="1414164715"/>
    <d v="2014-10-24T10:31:55"/>
    <b v="0"/>
    <x v="7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x v="117"/>
    <x v="1"/>
    <s v="US"/>
    <s v="USD"/>
    <n v="1408112253"/>
    <x v="1340"/>
    <n v="1405520253"/>
    <d v="2014-07-16T09:17:33"/>
    <b v="0"/>
    <x v="78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x v="944"/>
    <x v="1"/>
    <s v="GB"/>
    <s v="GBP"/>
    <n v="1475333917"/>
    <x v="1341"/>
    <n v="1472569117"/>
    <d v="2016-08-30T09:58:37"/>
    <b v="0"/>
    <x v="67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x v="173"/>
    <x v="1"/>
    <s v="US"/>
    <s v="USD"/>
    <n v="1437161739"/>
    <x v="1342"/>
    <n v="1434569739"/>
    <d v="2015-06-17T14:35:39"/>
    <b v="0"/>
    <x v="29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x v="945"/>
    <x v="1"/>
    <s v="US"/>
    <s v="USD"/>
    <n v="1471579140"/>
    <x v="1343"/>
    <n v="1466512683"/>
    <d v="2016-06-21T07:38:03"/>
    <b v="0"/>
    <x v="292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x v="946"/>
    <x v="0"/>
    <s v="CA"/>
    <s v="CAD"/>
    <n v="1467313039"/>
    <x v="1344"/>
    <n v="1464807439"/>
    <d v="2016-06-01T13:57:19"/>
    <b v="0"/>
    <x v="237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x v="672"/>
    <x v="0"/>
    <s v="US"/>
    <s v="USD"/>
    <n v="1405366359"/>
    <x v="1345"/>
    <n v="1402342359"/>
    <d v="2014-06-09T14:32:39"/>
    <b v="0"/>
    <x v="63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x v="947"/>
    <x v="0"/>
    <s v="US"/>
    <s v="USD"/>
    <n v="1372297751"/>
    <x v="1346"/>
    <n v="1369705751"/>
    <d v="2013-05-27T20:49:11"/>
    <b v="0"/>
    <x v="184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x v="948"/>
    <x v="0"/>
    <s v="US"/>
    <s v="USD"/>
    <n v="1425741525"/>
    <x v="1347"/>
    <n v="1423149525"/>
    <d v="2015-02-05T10:18:45"/>
    <b v="0"/>
    <x v="162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x v="949"/>
    <x v="0"/>
    <s v="US"/>
    <s v="USD"/>
    <n v="1418904533"/>
    <x v="1348"/>
    <n v="1416485333"/>
    <d v="2014-11-20T07:08:53"/>
    <b v="0"/>
    <x v="55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x v="950"/>
    <x v="0"/>
    <s v="CA"/>
    <s v="CAD"/>
    <n v="1450249140"/>
    <x v="1349"/>
    <n v="1447055935"/>
    <d v="2015-11-09T02:58:55"/>
    <b v="0"/>
    <x v="293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x v="951"/>
    <x v="0"/>
    <s v="US"/>
    <s v="USD"/>
    <n v="1451089134"/>
    <x v="1350"/>
    <n v="1448497134"/>
    <d v="2015-11-25T19:18:54"/>
    <b v="0"/>
    <x v="76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x v="952"/>
    <x v="0"/>
    <s v="US"/>
    <s v="USD"/>
    <n v="1455299144"/>
    <x v="1351"/>
    <n v="1452707144"/>
    <d v="2016-01-13T12:45:44"/>
    <b v="0"/>
    <x v="148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x v="953"/>
    <x v="0"/>
    <s v="US"/>
    <s v="USD"/>
    <n v="1441425540"/>
    <x v="1352"/>
    <n v="1436968366"/>
    <d v="2015-07-15T08:52:46"/>
    <b v="0"/>
    <x v="294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x v="954"/>
    <x v="0"/>
    <s v="US"/>
    <s v="USD"/>
    <n v="1362960000"/>
    <x v="1353"/>
    <n v="1359946188"/>
    <d v="2013-02-03T21:49:48"/>
    <b v="0"/>
    <x v="288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x v="955"/>
    <x v="0"/>
    <s v="GB"/>
    <s v="GBP"/>
    <n v="1465672979"/>
    <x v="1354"/>
    <n v="1463080979"/>
    <d v="2016-05-12T14:22:59"/>
    <b v="0"/>
    <x v="31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x v="956"/>
    <x v="0"/>
    <s v="GB"/>
    <s v="GBP"/>
    <n v="1354269600"/>
    <x v="1355"/>
    <n v="1351663605"/>
    <d v="2012-10-31T01:06:45"/>
    <b v="0"/>
    <x v="212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x v="957"/>
    <x v="0"/>
    <s v="US"/>
    <s v="USD"/>
    <n v="1372985760"/>
    <x v="1356"/>
    <n v="1370393760"/>
    <d v="2013-06-04T19:56:00"/>
    <b v="0"/>
    <x v="45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x v="958"/>
    <x v="0"/>
    <s v="US"/>
    <s v="USD"/>
    <n v="1362117540"/>
    <x v="1357"/>
    <n v="1359587137"/>
    <d v="2013-01-30T18:05:37"/>
    <b v="0"/>
    <x v="71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x v="959"/>
    <x v="0"/>
    <s v="US"/>
    <s v="USD"/>
    <n v="1309009323"/>
    <x v="1358"/>
    <n v="1306417323"/>
    <d v="2011-05-26T08:42:03"/>
    <b v="0"/>
    <x v="72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x v="960"/>
    <x v="0"/>
    <s v="US"/>
    <s v="USD"/>
    <n v="1309980790"/>
    <x v="1359"/>
    <n v="1304623990"/>
    <d v="2011-05-05T14:33:10"/>
    <b v="0"/>
    <x v="10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x v="961"/>
    <x v="0"/>
    <s v="US"/>
    <s v="USD"/>
    <n v="1343943420"/>
    <x v="1360"/>
    <n v="1341524220"/>
    <d v="2012-07-05T16:37:00"/>
    <b v="0"/>
    <x v="75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x v="962"/>
    <x v="0"/>
    <s v="GB"/>
    <s v="GBP"/>
    <n v="1403370772"/>
    <x v="1361"/>
    <n v="1400778772"/>
    <d v="2014-05-22T12:12:52"/>
    <b v="0"/>
    <x v="295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x v="963"/>
    <x v="0"/>
    <s v="US"/>
    <s v="USD"/>
    <n v="1378592731"/>
    <x v="1362"/>
    <n v="1373408731"/>
    <d v="2013-07-09T17:25:31"/>
    <b v="0"/>
    <x v="20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x v="148"/>
    <x v="0"/>
    <s v="US"/>
    <s v="USD"/>
    <n v="1455523140"/>
    <x v="1363"/>
    <n v="1453925727"/>
    <d v="2016-01-27T15:15:27"/>
    <b v="0"/>
    <x v="81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x v="1364"/>
    <n v="1415464906"/>
    <d v="2014-11-08T11:41:46"/>
    <b v="0"/>
    <x v="296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x v="965"/>
    <x v="0"/>
    <s v="US"/>
    <s v="USD"/>
    <n v="1426523752"/>
    <x v="1365"/>
    <n v="1423935352"/>
    <d v="2015-02-14T12:35:52"/>
    <b v="0"/>
    <x v="297"/>
    <b v="1"/>
    <s v="music/rock"/>
    <n v="100.26666666666667"/>
    <n v="81.739130434782609"/>
    <x v="4"/>
    <s v="rock"/>
  </r>
  <r>
    <n v="1366"/>
    <x v="1366"/>
    <s v="A musical memorial for Alexi Petersen."/>
    <n v="7500"/>
    <x v="966"/>
    <x v="0"/>
    <s v="US"/>
    <s v="USD"/>
    <n v="1417049663"/>
    <x v="1366"/>
    <n v="1413158063"/>
    <d v="2014-10-12T18:54:23"/>
    <b v="0"/>
    <x v="206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x v="967"/>
    <x v="0"/>
    <s v="US"/>
    <s v="USD"/>
    <n v="1447463050"/>
    <x v="1367"/>
    <n v="1444867450"/>
    <d v="2015-10-14T19:04:10"/>
    <b v="0"/>
    <x v="24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x v="968"/>
    <x v="0"/>
    <s v="US"/>
    <s v="USD"/>
    <n v="1434342894"/>
    <x v="1368"/>
    <n v="1432269294"/>
    <d v="2015-05-21T23:34:54"/>
    <b v="0"/>
    <x v="45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x v="969"/>
    <x v="0"/>
    <s v="US"/>
    <s v="USD"/>
    <n v="1397225746"/>
    <x v="1369"/>
    <n v="1394633746"/>
    <d v="2014-03-12T09:15:46"/>
    <b v="0"/>
    <x v="298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x v="970"/>
    <x v="0"/>
    <s v="US"/>
    <s v="USD"/>
    <n v="1381881890"/>
    <x v="1370"/>
    <n v="1380585890"/>
    <d v="2013-09-30T19:04:50"/>
    <b v="0"/>
    <x v="9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x v="971"/>
    <x v="0"/>
    <s v="US"/>
    <s v="USD"/>
    <n v="1431022342"/>
    <x v="1371"/>
    <n v="1428430342"/>
    <d v="2015-04-07T13:12:22"/>
    <b v="0"/>
    <x v="16"/>
    <b v="1"/>
    <s v="music/rock"/>
    <n v="107.08672667523933"/>
    <n v="107.07142857142857"/>
    <x v="4"/>
    <s v="rock"/>
  </r>
  <r>
    <n v="1372"/>
    <x v="1372"/>
    <s v="Please help us raise funds to press our new CD!"/>
    <n v="500"/>
    <x v="972"/>
    <x v="0"/>
    <s v="US"/>
    <s v="USD"/>
    <n v="1342115132"/>
    <x v="1372"/>
    <n v="1339523132"/>
    <d v="2012-06-12T12:45:32"/>
    <b v="0"/>
    <x v="38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x v="973"/>
    <x v="0"/>
    <s v="US"/>
    <s v="USD"/>
    <n v="1483138233"/>
    <x v="1373"/>
    <n v="1480546233"/>
    <d v="2016-11-30T17:50:33"/>
    <b v="0"/>
    <x v="47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x v="740"/>
    <x v="0"/>
    <s v="US"/>
    <s v="USD"/>
    <n v="1458874388"/>
    <x v="1374"/>
    <n v="1456285988"/>
    <d v="2016-02-23T22:53:08"/>
    <b v="0"/>
    <x v="3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x v="974"/>
    <x v="0"/>
    <s v="FR"/>
    <s v="EUR"/>
    <n v="1484444119"/>
    <x v="1375"/>
    <n v="1481852119"/>
    <d v="2016-12-15T20:35:19"/>
    <b v="0"/>
    <x v="280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x v="975"/>
    <x v="0"/>
    <s v="GB"/>
    <s v="GBP"/>
    <n v="1480784606"/>
    <x v="1376"/>
    <n v="1478189006"/>
    <d v="2016-11-03T11:03:26"/>
    <b v="0"/>
    <x v="129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x v="17"/>
    <x v="0"/>
    <s v="US"/>
    <s v="USD"/>
    <n v="1486095060"/>
    <x v="1377"/>
    <n v="1484198170"/>
    <d v="2017-01-12T00:16:10"/>
    <b v="0"/>
    <x v="162"/>
    <b v="1"/>
    <s v="music/rock"/>
    <n v="116.15384615384616"/>
    <n v="48.70967741935484"/>
    <x v="4"/>
    <s v="rock"/>
  </r>
  <r>
    <n v="1378"/>
    <x v="1378"/>
    <s v="A psychedelic post rock masterpiece!"/>
    <n v="2000"/>
    <x v="976"/>
    <x v="0"/>
    <s v="GB"/>
    <s v="GBP"/>
    <n v="1470075210"/>
    <x v="1378"/>
    <n v="1468779210"/>
    <d v="2016-07-17T13:13:30"/>
    <b v="0"/>
    <x v="182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x v="977"/>
    <x v="0"/>
    <s v="US"/>
    <s v="USD"/>
    <n v="1433504876"/>
    <x v="1379"/>
    <n v="1430912876"/>
    <d v="2015-05-06T06:47:56"/>
    <b v="0"/>
    <x v="299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x v="437"/>
    <x v="0"/>
    <s v="US"/>
    <s v="USD"/>
    <n v="1433815200"/>
    <x v="1380"/>
    <n v="1431886706"/>
    <d v="2015-05-17T13:18:26"/>
    <b v="0"/>
    <x v="81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x v="1381"/>
    <n v="1480396125"/>
    <d v="2016-11-29T00:08:45"/>
    <b v="0"/>
    <x v="196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x v="979"/>
    <x v="0"/>
    <s v="US"/>
    <s v="USD"/>
    <n v="1367867536"/>
    <x v="1382"/>
    <n v="1365275536"/>
    <d v="2013-04-06T14:12:16"/>
    <b v="0"/>
    <x v="265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x v="980"/>
    <x v="0"/>
    <s v="CA"/>
    <s v="CAD"/>
    <n v="1482457678"/>
    <x v="1383"/>
    <n v="1480729678"/>
    <d v="2016-12-02T20:47:58"/>
    <b v="0"/>
    <x v="251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x v="981"/>
    <x v="0"/>
    <s v="US"/>
    <s v="USD"/>
    <n v="1436117922"/>
    <x v="1384"/>
    <n v="1433525922"/>
    <d v="2015-06-05T12:38:42"/>
    <b v="0"/>
    <x v="287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x v="982"/>
    <x v="0"/>
    <s v="DE"/>
    <s v="EUR"/>
    <n v="1461931860"/>
    <x v="1385"/>
    <n v="1457109121"/>
    <d v="2016-03-04T11:32:01"/>
    <b v="0"/>
    <x v="179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x v="983"/>
    <x v="0"/>
    <s v="US"/>
    <s v="USD"/>
    <n v="1438183889"/>
    <x v="1386"/>
    <n v="1435591889"/>
    <d v="2015-06-29T10:31:29"/>
    <b v="0"/>
    <x v="25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x v="984"/>
    <x v="0"/>
    <s v="US"/>
    <s v="USD"/>
    <n v="1433305800"/>
    <x v="1387"/>
    <n v="1430604395"/>
    <d v="2015-05-02T17:06:35"/>
    <b v="0"/>
    <x v="76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x v="985"/>
    <x v="0"/>
    <s v="US"/>
    <s v="USD"/>
    <n v="1476720840"/>
    <x v="1388"/>
    <n v="1474469117"/>
    <d v="2016-09-21T09:45:17"/>
    <b v="0"/>
    <x v="300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x v="986"/>
    <x v="0"/>
    <s v="GB"/>
    <s v="GBP"/>
    <n v="1471087957"/>
    <x v="1389"/>
    <n v="1468495957"/>
    <d v="2016-07-14T06:32:37"/>
    <b v="0"/>
    <x v="69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x v="987"/>
    <x v="0"/>
    <s v="US"/>
    <s v="USD"/>
    <n v="1430154720"/>
    <x v="1390"/>
    <n v="1427224606"/>
    <d v="2015-03-24T14:16:46"/>
    <b v="0"/>
    <x v="10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x v="988"/>
    <x v="0"/>
    <s v="US"/>
    <s v="USD"/>
    <n v="1440219540"/>
    <x v="1391"/>
    <n v="1436369818"/>
    <d v="2015-07-08T10:36:58"/>
    <b v="0"/>
    <x v="62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x v="989"/>
    <x v="0"/>
    <s v="US"/>
    <s v="USD"/>
    <n v="1456976586"/>
    <x v="1392"/>
    <n v="1454298186"/>
    <d v="2016-01-31T22:43:06"/>
    <b v="0"/>
    <x v="201"/>
    <b v="1"/>
    <s v="music/rock"/>
    <n v="113.64000000000001"/>
    <n v="27.317307692307693"/>
    <x v="4"/>
    <s v="rock"/>
  </r>
  <r>
    <n v="1393"/>
    <x v="1393"/>
    <s v="Rock n' Roll tales of our times"/>
    <n v="10000"/>
    <x v="990"/>
    <x v="0"/>
    <s v="US"/>
    <s v="USD"/>
    <n v="1470068523"/>
    <x v="1393"/>
    <n v="1467476523"/>
    <d v="2016-07-02T11:22:03"/>
    <b v="0"/>
    <x v="47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x v="991"/>
    <x v="0"/>
    <s v="US"/>
    <s v="USD"/>
    <n v="1488337200"/>
    <x v="1394"/>
    <n v="1484623726"/>
    <d v="2017-01-16T22:28:46"/>
    <b v="0"/>
    <x v="57"/>
    <b v="1"/>
    <s v="music/rock"/>
    <n v="122.13333333333334"/>
    <n v="53.882352941176471"/>
    <x v="4"/>
    <s v="rock"/>
  </r>
  <r>
    <n v="1395"/>
    <x v="1395"/>
    <s v="Help Quiet Oaks record their debut album!!!"/>
    <n v="3500"/>
    <x v="992"/>
    <x v="0"/>
    <s v="US"/>
    <s v="USD"/>
    <n v="1484430481"/>
    <x v="1395"/>
    <n v="1481838481"/>
    <d v="2016-12-15T16:48:01"/>
    <b v="0"/>
    <x v="141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x v="993"/>
    <x v="0"/>
    <s v="US"/>
    <s v="USD"/>
    <n v="1423871882"/>
    <x v="1396"/>
    <n v="1421279882"/>
    <d v="2015-01-14T18:58:02"/>
    <b v="0"/>
    <x v="196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x v="994"/>
    <x v="0"/>
    <s v="US"/>
    <s v="USD"/>
    <n v="1477603140"/>
    <x v="1397"/>
    <n v="1475013710"/>
    <d v="2016-09-27T17:01:50"/>
    <b v="0"/>
    <x v="150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x v="995"/>
    <x v="0"/>
    <s v="US"/>
    <s v="USD"/>
    <n v="1467752334"/>
    <x v="1398"/>
    <n v="1465160334"/>
    <d v="2016-06-05T15:58:54"/>
    <b v="0"/>
    <x v="71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x v="996"/>
    <x v="0"/>
    <s v="US"/>
    <s v="USD"/>
    <n v="1412640373"/>
    <x v="1399"/>
    <n v="1410048373"/>
    <d v="2014-09-06T19:06:13"/>
    <b v="0"/>
    <x v="192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x v="997"/>
    <x v="0"/>
    <s v="GB"/>
    <s v="GBP"/>
    <n v="1465709400"/>
    <x v="1400"/>
    <n v="1462695073"/>
    <d v="2016-05-08T03:11:13"/>
    <b v="0"/>
    <x v="69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x v="1401"/>
    <n v="1367798074"/>
    <d v="2013-05-05T18:54:34"/>
    <b v="0"/>
    <x v="301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x v="999"/>
    <x v="0"/>
    <s v="GB"/>
    <s v="GBP"/>
    <n v="1430439411"/>
    <x v="1402"/>
    <n v="1425259011"/>
    <d v="2015-03-01T20:16:51"/>
    <b v="0"/>
    <x v="116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x v="1000"/>
    <x v="0"/>
    <s v="US"/>
    <s v="USD"/>
    <n v="1374802235"/>
    <x v="1403"/>
    <n v="1372210235"/>
    <d v="2013-06-25T20:30:35"/>
    <b v="0"/>
    <x v="3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x v="854"/>
    <x v="2"/>
    <s v="GB"/>
    <s v="GBP"/>
    <n v="1424607285"/>
    <x v="1404"/>
    <n v="1422447285"/>
    <d v="2015-01-28T07:14:45"/>
    <b v="1"/>
    <x v="81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x v="522"/>
    <x v="2"/>
    <s v="US"/>
    <s v="USD"/>
    <n v="1417195201"/>
    <x v="1405"/>
    <n v="1414599601"/>
    <d v="2014-10-29T11:20:01"/>
    <b v="1"/>
    <x v="57"/>
    <b v="0"/>
    <s v="publishing/translations"/>
    <n v="0.42"/>
    <n v="6.1764705882352944"/>
    <x v="3"/>
    <s v="translations"/>
  </r>
  <r>
    <n v="1406"/>
    <x v="1406"/>
    <s v="The White coat and the battle dress uniform"/>
    <n v="12000"/>
    <x v="493"/>
    <x v="2"/>
    <s v="IT"/>
    <s v="EUR"/>
    <n v="1449914400"/>
    <x v="1406"/>
    <n v="1445336607"/>
    <d v="2015-10-20T05:23:27"/>
    <b v="0"/>
    <x v="8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x v="493"/>
    <x v="2"/>
    <s v="US"/>
    <s v="USD"/>
    <n v="1407847978"/>
    <x v="1407"/>
    <n v="1405687978"/>
    <d v="2014-07-18T07:52:58"/>
    <b v="0"/>
    <x v="84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x v="662"/>
    <x v="2"/>
    <s v="GB"/>
    <s v="GBP"/>
    <n v="1447451756"/>
    <x v="1408"/>
    <n v="1444856156"/>
    <d v="2015-10-14T15:55:56"/>
    <b v="0"/>
    <x v="79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x v="117"/>
    <x v="2"/>
    <s v="US"/>
    <s v="USD"/>
    <n v="1420085535"/>
    <x v="1409"/>
    <n v="1414897935"/>
    <d v="2014-11-01T22:12:15"/>
    <b v="0"/>
    <x v="78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x v="116"/>
    <x v="2"/>
    <s v="IT"/>
    <s v="EUR"/>
    <n v="1464939520"/>
    <x v="1410"/>
    <n v="1461051520"/>
    <d v="2016-04-19T02:38:40"/>
    <b v="0"/>
    <x v="29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x v="1001"/>
    <x v="2"/>
    <s v="GB"/>
    <s v="GBP"/>
    <n v="1423185900"/>
    <x v="1411"/>
    <n v="1420766700"/>
    <d v="2015-01-08T20:25:00"/>
    <b v="0"/>
    <x v="8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x v="1002"/>
    <x v="2"/>
    <s v="US"/>
    <s v="USD"/>
    <n v="1417656699"/>
    <x v="1412"/>
    <n v="1415064699"/>
    <d v="2014-11-03T20:31:39"/>
    <b v="0"/>
    <x v="62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x v="173"/>
    <x v="2"/>
    <s v="IT"/>
    <s v="EUR"/>
    <n v="1455964170"/>
    <x v="1413"/>
    <n v="1450780170"/>
    <d v="2015-12-22T05:29:30"/>
    <b v="0"/>
    <x v="29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x v="116"/>
    <x v="2"/>
    <s v="US"/>
    <s v="USD"/>
    <n v="1483423467"/>
    <x v="1414"/>
    <n v="1480831467"/>
    <d v="2016-12-04T01:04:27"/>
    <b v="0"/>
    <x v="29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x v="25"/>
    <x v="2"/>
    <s v="US"/>
    <s v="USD"/>
    <n v="1439741591"/>
    <x v="1415"/>
    <n v="1436285591"/>
    <d v="2015-07-07T11:13:11"/>
    <b v="0"/>
    <x v="82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x v="117"/>
    <x v="2"/>
    <s v="US"/>
    <s v="USD"/>
    <n v="1448147619"/>
    <x v="1416"/>
    <n v="1445552019"/>
    <d v="2015-10-22T17:13:39"/>
    <b v="0"/>
    <x v="78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x v="434"/>
    <x v="2"/>
    <s v="US"/>
    <s v="USD"/>
    <n v="1442315460"/>
    <x v="1417"/>
    <n v="1439696174"/>
    <d v="2015-08-15T22:36:14"/>
    <b v="0"/>
    <x v="84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x v="360"/>
    <x v="2"/>
    <s v="ES"/>
    <s v="EUR"/>
    <n v="1456397834"/>
    <x v="1418"/>
    <n v="1453805834"/>
    <d v="2016-01-26T05:57:14"/>
    <b v="0"/>
    <x v="29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x v="1003"/>
    <x v="2"/>
    <s v="US"/>
    <s v="USD"/>
    <n v="1476010619"/>
    <x v="1419"/>
    <n v="1473418619"/>
    <d v="2016-09-09T05:56:59"/>
    <b v="0"/>
    <x v="73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x v="158"/>
    <x v="2"/>
    <s v="US"/>
    <s v="USD"/>
    <n v="1467129686"/>
    <x v="1420"/>
    <n v="1464969686"/>
    <d v="2016-06-03T11:01:26"/>
    <b v="0"/>
    <x v="8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x v="148"/>
    <x v="2"/>
    <s v="SE"/>
    <s v="SEK"/>
    <n v="1423432709"/>
    <x v="1421"/>
    <n v="1420840709"/>
    <d v="2015-01-09T16:58:29"/>
    <b v="0"/>
    <x v="84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x v="375"/>
    <x v="2"/>
    <s v="NZ"/>
    <s v="NZD"/>
    <n v="1474436704"/>
    <x v="1422"/>
    <n v="1471844704"/>
    <d v="2016-08-22T00:45:04"/>
    <b v="0"/>
    <x v="84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x v="173"/>
    <x v="2"/>
    <s v="AU"/>
    <s v="AUD"/>
    <n v="1451637531"/>
    <x v="1423"/>
    <n v="1449045531"/>
    <d v="2015-12-02T03:38:51"/>
    <b v="0"/>
    <x v="29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x v="1004"/>
    <x v="2"/>
    <s v="US"/>
    <s v="USD"/>
    <n v="1479233602"/>
    <x v="1424"/>
    <n v="1478106802"/>
    <d v="2016-11-02T12:13:22"/>
    <b v="0"/>
    <x v="25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x v="117"/>
    <x v="2"/>
    <s v="US"/>
    <s v="USD"/>
    <n v="1430276959"/>
    <x v="1425"/>
    <n v="1427684959"/>
    <d v="2015-03-29T22:09:19"/>
    <b v="0"/>
    <x v="78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x v="117"/>
    <x v="2"/>
    <s v="DE"/>
    <s v="EUR"/>
    <n v="1440408120"/>
    <x v="1426"/>
    <n v="1435224120"/>
    <d v="2015-06-25T04:22:00"/>
    <b v="0"/>
    <x v="78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x v="1005"/>
    <x v="2"/>
    <s v="DE"/>
    <s v="EUR"/>
    <n v="1474230385"/>
    <x v="1427"/>
    <n v="1471638385"/>
    <d v="2016-08-19T15:26:25"/>
    <b v="0"/>
    <x v="80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x v="372"/>
    <x v="2"/>
    <s v="ES"/>
    <s v="EUR"/>
    <n v="1459584417"/>
    <x v="1428"/>
    <n v="1456996017"/>
    <d v="2016-03-03T04:06:57"/>
    <b v="0"/>
    <x v="8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x v="117"/>
    <x v="2"/>
    <s v="US"/>
    <s v="USD"/>
    <n v="1428629242"/>
    <x v="1429"/>
    <n v="1426037242"/>
    <d v="2015-03-10T20:27:22"/>
    <b v="0"/>
    <x v="78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x v="124"/>
    <x v="2"/>
    <s v="US"/>
    <s v="USD"/>
    <n v="1419017488"/>
    <x v="1430"/>
    <n v="1416339088"/>
    <d v="2014-11-18T14:31:28"/>
    <b v="0"/>
    <x v="81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x v="1006"/>
    <x v="2"/>
    <s v="US"/>
    <s v="USD"/>
    <n v="1448517816"/>
    <x v="1431"/>
    <n v="1445922216"/>
    <d v="2015-10-27T00:03:36"/>
    <b v="0"/>
    <x v="5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x v="117"/>
    <x v="2"/>
    <s v="US"/>
    <s v="USD"/>
    <n v="1437417828"/>
    <x v="1432"/>
    <n v="1434825828"/>
    <d v="2015-06-20T13:43:48"/>
    <b v="0"/>
    <x v="78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x v="1007"/>
    <x v="2"/>
    <s v="IT"/>
    <s v="EUR"/>
    <n v="1481367600"/>
    <x v="1433"/>
    <n v="1477839675"/>
    <d v="2016-10-30T10:01:15"/>
    <b v="0"/>
    <x v="73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x v="1008"/>
    <x v="2"/>
    <s v="DK"/>
    <s v="DKK"/>
    <n v="1433775600"/>
    <x v="1434"/>
    <n v="1431973478"/>
    <d v="2015-05-18T13:24:38"/>
    <b v="0"/>
    <x v="202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x v="493"/>
    <x v="2"/>
    <s v="IT"/>
    <s v="EUR"/>
    <n v="1444589020"/>
    <x v="1435"/>
    <n v="1441997020"/>
    <d v="2015-09-11T13:43:40"/>
    <b v="0"/>
    <x v="84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x v="1009"/>
    <x v="2"/>
    <s v="DE"/>
    <s v="EUR"/>
    <n v="1456043057"/>
    <x v="1436"/>
    <n v="1453451057"/>
    <d v="2016-01-22T03:24:17"/>
    <b v="0"/>
    <x v="84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x v="1010"/>
    <x v="2"/>
    <s v="US"/>
    <s v="USD"/>
    <n v="1405227540"/>
    <x v="1437"/>
    <n v="1402058739"/>
    <d v="2014-06-06T07:45:39"/>
    <b v="0"/>
    <x v="19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x v="49"/>
    <x v="2"/>
    <s v="DK"/>
    <s v="DKK"/>
    <n v="1461765300"/>
    <x v="1438"/>
    <n v="1459198499"/>
    <d v="2016-03-28T15:54:59"/>
    <b v="0"/>
    <x v="22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x v="147"/>
    <x v="2"/>
    <s v="CA"/>
    <s v="CAD"/>
    <n v="1425758101"/>
    <x v="1439"/>
    <n v="1423166101"/>
    <d v="2015-02-05T14:55:01"/>
    <b v="0"/>
    <x v="79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x v="116"/>
    <x v="2"/>
    <s v="IT"/>
    <s v="EUR"/>
    <n v="1464285463"/>
    <x v="1440"/>
    <n v="1461693463"/>
    <d v="2016-04-26T12:57:43"/>
    <b v="0"/>
    <x v="29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x v="895"/>
    <x v="2"/>
    <s v="GB"/>
    <s v="GBP"/>
    <n v="1441995769"/>
    <x v="1441"/>
    <n v="1436811769"/>
    <d v="2015-07-13T13:22:49"/>
    <b v="0"/>
    <x v="8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x v="117"/>
    <x v="2"/>
    <s v="US"/>
    <s v="USD"/>
    <n v="1464190158"/>
    <x v="1442"/>
    <n v="1461598158"/>
    <d v="2016-04-25T10:29:18"/>
    <b v="0"/>
    <x v="78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x v="117"/>
    <x v="2"/>
    <s v="FR"/>
    <s v="EUR"/>
    <n v="1483395209"/>
    <x v="1443"/>
    <n v="1480803209"/>
    <d v="2016-12-03T17:13:29"/>
    <b v="0"/>
    <x v="78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x v="117"/>
    <x v="2"/>
    <s v="DE"/>
    <s v="EUR"/>
    <n v="1442091462"/>
    <x v="1444"/>
    <n v="1436907462"/>
    <d v="2015-07-14T15:57:42"/>
    <b v="0"/>
    <x v="78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x v="117"/>
    <x v="2"/>
    <s v="DE"/>
    <s v="EUR"/>
    <n v="1434286855"/>
    <x v="1445"/>
    <n v="1431694855"/>
    <d v="2015-05-15T08:00:55"/>
    <b v="0"/>
    <x v="78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x v="117"/>
    <x v="2"/>
    <s v="IT"/>
    <s v="EUR"/>
    <n v="1461235478"/>
    <x v="1446"/>
    <n v="1459507478"/>
    <d v="2016-04-01T05:44:38"/>
    <b v="0"/>
    <x v="78"/>
    <b v="0"/>
    <s v="publishing/translations"/>
    <n v="0"/>
    <n v="0"/>
    <x v="3"/>
    <s v="translations"/>
  </r>
  <r>
    <n v="1447"/>
    <x v="1447"/>
    <s v="I'm creating a dictionary of multiple Indian languages."/>
    <n v="500000"/>
    <x v="735"/>
    <x v="2"/>
    <s v="US"/>
    <s v="USD"/>
    <n v="1467999134"/>
    <x v="1447"/>
    <n v="1465407134"/>
    <d v="2016-06-08T12:32:14"/>
    <b v="0"/>
    <x v="8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x v="117"/>
    <x v="2"/>
    <s v="AU"/>
    <s v="AUD"/>
    <n v="1432272300"/>
    <x v="1448"/>
    <n v="1429655318"/>
    <d v="2015-04-21T17:28:38"/>
    <b v="0"/>
    <x v="78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x v="117"/>
    <x v="2"/>
    <s v="US"/>
    <s v="USD"/>
    <n v="1431286105"/>
    <x v="1449"/>
    <n v="1427138905"/>
    <d v="2015-03-23T14:28:25"/>
    <b v="0"/>
    <x v="78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x v="116"/>
    <x v="2"/>
    <s v="US"/>
    <s v="USD"/>
    <n v="1455941197"/>
    <x v="1450"/>
    <n v="1453349197"/>
    <d v="2016-01-20T23:06:37"/>
    <b v="0"/>
    <x v="29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x v="369"/>
    <x v="1"/>
    <s v="US"/>
    <s v="USD"/>
    <n v="1416355259"/>
    <x v="1451"/>
    <n v="1413759659"/>
    <d v="2014-10-19T18:00:59"/>
    <b v="0"/>
    <x v="84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x v="117"/>
    <x v="1"/>
    <s v="US"/>
    <s v="USD"/>
    <n v="1406566363"/>
    <x v="1452"/>
    <n v="1403974363"/>
    <d v="2014-06-28T11:52:43"/>
    <b v="0"/>
    <x v="78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x v="117"/>
    <x v="1"/>
    <s v="FR"/>
    <s v="EUR"/>
    <n v="1492270947"/>
    <x v="1453"/>
    <n v="1488386547"/>
    <d v="2017-03-01T11:42:27"/>
    <b v="0"/>
    <x v="78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x v="493"/>
    <x v="1"/>
    <s v="ES"/>
    <s v="EUR"/>
    <n v="1461535140"/>
    <x v="1454"/>
    <n v="1459716480"/>
    <d v="2016-04-03T15:48:00"/>
    <b v="0"/>
    <x v="29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x v="607"/>
    <x v="1"/>
    <s v="US"/>
    <s v="USD"/>
    <n v="1409924340"/>
    <x v="1455"/>
    <n v="1405181320"/>
    <d v="2014-07-12T11:08:40"/>
    <b v="0"/>
    <x v="63"/>
    <b v="0"/>
    <s v="publishing/translations"/>
    <n v="10.5"/>
    <n v="225"/>
    <x v="3"/>
    <s v="translations"/>
  </r>
  <r>
    <n v="1456"/>
    <x v="1456"/>
    <s v="English Version of my auto-published novel"/>
    <n v="5000"/>
    <x v="1011"/>
    <x v="1"/>
    <s v="IT"/>
    <s v="EUR"/>
    <n v="1483459365"/>
    <x v="1456"/>
    <n v="1480867365"/>
    <d v="2016-12-04T11:02:45"/>
    <b v="0"/>
    <x v="8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x v="117"/>
    <x v="1"/>
    <s v="US"/>
    <s v="USD"/>
    <n v="1447281044"/>
    <x v="1457"/>
    <n v="1444685444"/>
    <d v="2015-10-12T16:30:44"/>
    <b v="0"/>
    <x v="78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x v="117"/>
    <x v="1"/>
    <s v="US"/>
    <s v="USD"/>
    <n v="1407729600"/>
    <x v="1458"/>
    <n v="1405097760"/>
    <d v="2014-07-11T11:56:00"/>
    <b v="0"/>
    <x v="78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x v="117"/>
    <x v="1"/>
    <s v="DK"/>
    <s v="DKK"/>
    <n v="1449077100"/>
    <x v="1459"/>
    <n v="1446612896"/>
    <d v="2015-11-03T23:54:56"/>
    <b v="0"/>
    <x v="78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x v="117"/>
    <x v="1"/>
    <s v="US"/>
    <s v="USD"/>
    <n v="1417391100"/>
    <x v="1460"/>
    <n v="1412371898"/>
    <d v="2014-10-03T16:31:38"/>
    <b v="0"/>
    <x v="78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x v="1012"/>
    <x v="0"/>
    <s v="US"/>
    <s v="USD"/>
    <n v="1413849600"/>
    <x v="1461"/>
    <n v="1410967754"/>
    <d v="2014-09-17T10:29:14"/>
    <b v="1"/>
    <x v="158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x v="1013"/>
    <x v="0"/>
    <s v="US"/>
    <s v="USD"/>
    <n v="1365609271"/>
    <x v="1462"/>
    <n v="1363017271"/>
    <d v="2013-03-11T10:54:31"/>
    <b v="1"/>
    <x v="3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x v="807"/>
    <x v="0"/>
    <s v="US"/>
    <s v="USD"/>
    <n v="1365367938"/>
    <x v="1463"/>
    <n v="1361483538"/>
    <d v="2013-02-21T16:52:18"/>
    <b v="1"/>
    <x v="20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x v="1014"/>
    <x v="0"/>
    <s v="US"/>
    <s v="USD"/>
    <n v="1361029958"/>
    <x v="1464"/>
    <n v="1358437958"/>
    <d v="2013-01-17T10:52:38"/>
    <b v="1"/>
    <x v="302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x v="1015"/>
    <x v="0"/>
    <s v="US"/>
    <s v="USD"/>
    <n v="1332385200"/>
    <x v="1465"/>
    <n v="1329759452"/>
    <d v="2012-02-20T12:37:32"/>
    <b v="1"/>
    <x v="303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x v="1016"/>
    <x v="0"/>
    <s v="US"/>
    <s v="USD"/>
    <n v="1452574800"/>
    <x v="1466"/>
    <n v="1449029266"/>
    <d v="2015-12-01T23:07:46"/>
    <b v="1"/>
    <x v="290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x v="1017"/>
    <x v="0"/>
    <s v="US"/>
    <s v="USD"/>
    <n v="1332699285"/>
    <x v="1467"/>
    <n v="1327518885"/>
    <d v="2012-01-25T14:14:45"/>
    <b v="1"/>
    <x v="304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x v="1018"/>
    <x v="0"/>
    <s v="US"/>
    <s v="USD"/>
    <n v="1307838049"/>
    <x v="1468"/>
    <n v="1302654049"/>
    <d v="2011-04-12T19:20:49"/>
    <b v="1"/>
    <x v="305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x v="1019"/>
    <x v="0"/>
    <s v="US"/>
    <s v="USD"/>
    <n v="1360938109"/>
    <x v="1469"/>
    <n v="1358346109"/>
    <d v="2013-01-16T09:21:49"/>
    <b v="1"/>
    <x v="306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x v="1020"/>
    <x v="0"/>
    <s v="US"/>
    <s v="USD"/>
    <n v="1356724263"/>
    <x v="1470"/>
    <n v="1354909863"/>
    <d v="2012-12-07T14:51:03"/>
    <b v="1"/>
    <x v="75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x v="1021"/>
    <x v="0"/>
    <s v="US"/>
    <s v="USD"/>
    <n v="1428620334"/>
    <x v="1471"/>
    <n v="1426028334"/>
    <d v="2015-03-10T17:58:54"/>
    <b v="1"/>
    <x v="307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x v="1022"/>
    <x v="0"/>
    <s v="US"/>
    <s v="USD"/>
    <n v="1381928503"/>
    <x v="1472"/>
    <n v="1379336503"/>
    <d v="2013-09-16T08:01:43"/>
    <b v="1"/>
    <x v="22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x v="1023"/>
    <x v="0"/>
    <s v="US"/>
    <s v="USD"/>
    <n v="1330644639"/>
    <x v="1473"/>
    <n v="1328052639"/>
    <d v="2012-01-31T18:30:39"/>
    <b v="1"/>
    <x v="5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x v="1024"/>
    <x v="0"/>
    <s v="US"/>
    <s v="USD"/>
    <n v="1379093292"/>
    <x v="1474"/>
    <n v="1376501292"/>
    <d v="2013-08-14T12:28:12"/>
    <b v="1"/>
    <x v="88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x v="1025"/>
    <x v="0"/>
    <s v="US"/>
    <s v="USD"/>
    <n v="1419051540"/>
    <x v="1475"/>
    <n v="1416244863"/>
    <d v="2014-11-17T12:21:03"/>
    <b v="1"/>
    <x v="308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x v="1026"/>
    <x v="0"/>
    <s v="US"/>
    <s v="USD"/>
    <n v="1315616422"/>
    <x v="1476"/>
    <n v="1313024422"/>
    <d v="2011-08-10T20:00:22"/>
    <b v="1"/>
    <x v="309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x v="1027"/>
    <x v="0"/>
    <s v="US"/>
    <s v="USD"/>
    <n v="1324609200"/>
    <x v="1477"/>
    <n v="1319467604"/>
    <d v="2011-10-24T09:46:44"/>
    <b v="1"/>
    <x v="232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x v="1028"/>
    <x v="0"/>
    <s v="US"/>
    <s v="USD"/>
    <n v="1368564913"/>
    <x v="1478"/>
    <n v="1367355313"/>
    <d v="2013-04-30T15:55:13"/>
    <b v="1"/>
    <x v="310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x v="1029"/>
    <x v="0"/>
    <s v="US"/>
    <s v="USD"/>
    <n v="1399694340"/>
    <x v="1479"/>
    <n v="1398448389"/>
    <d v="2014-04-25T12:53:09"/>
    <b v="1"/>
    <x v="26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x v="1030"/>
    <x v="0"/>
    <s v="US"/>
    <s v="USD"/>
    <n v="1374858000"/>
    <x v="1480"/>
    <n v="1373408699"/>
    <d v="2013-07-09T17:24:59"/>
    <b v="1"/>
    <x v="311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x v="522"/>
    <x v="2"/>
    <s v="CA"/>
    <s v="CAD"/>
    <n v="1383430145"/>
    <x v="1481"/>
    <n v="1380838145"/>
    <d v="2013-10-03T17:09:05"/>
    <b v="0"/>
    <x v="79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x v="139"/>
    <x v="2"/>
    <s v="US"/>
    <s v="USD"/>
    <n v="1347004260"/>
    <x v="1482"/>
    <n v="1345062936"/>
    <d v="2012-08-15T15:35:36"/>
    <b v="0"/>
    <x v="29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x v="155"/>
    <x v="2"/>
    <s v="US"/>
    <s v="USD"/>
    <n v="1469162275"/>
    <x v="1483"/>
    <n v="1467002275"/>
    <d v="2016-06-26T23:37:55"/>
    <b v="0"/>
    <x v="84"/>
    <b v="0"/>
    <s v="publishing/fiction"/>
    <n v="0.7142857142857143"/>
    <n v="25"/>
    <x v="3"/>
    <s v="fiction"/>
  </r>
  <r>
    <n v="1484"/>
    <x v="1484"/>
    <s v="The mussings of an old wizard"/>
    <n v="2000"/>
    <x v="117"/>
    <x v="2"/>
    <s v="US"/>
    <s v="USD"/>
    <n v="1342882260"/>
    <x v="1484"/>
    <n v="1337834963"/>
    <d v="2012-05-23T23:49:23"/>
    <b v="0"/>
    <x v="78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x v="403"/>
    <x v="2"/>
    <s v="US"/>
    <s v="USD"/>
    <n v="1434827173"/>
    <x v="1485"/>
    <n v="1430939173"/>
    <d v="2015-05-06T14:06:13"/>
    <b v="0"/>
    <x v="8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x v="1031"/>
    <x v="2"/>
    <s v="US"/>
    <s v="USD"/>
    <n v="1425009761"/>
    <x v="1486"/>
    <n v="1422417761"/>
    <d v="2015-01-27T23:02:41"/>
    <b v="0"/>
    <x v="8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x v="117"/>
    <x v="2"/>
    <s v="US"/>
    <s v="USD"/>
    <n v="1470175271"/>
    <x v="1487"/>
    <n v="1467583271"/>
    <d v="2016-07-03T17:01:11"/>
    <b v="0"/>
    <x v="78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x v="175"/>
    <x v="2"/>
    <s v="AU"/>
    <s v="AUD"/>
    <n v="1388928660"/>
    <x v="1488"/>
    <n v="1386336660"/>
    <d v="2013-12-06T08:31:00"/>
    <b v="0"/>
    <x v="79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x v="117"/>
    <x v="2"/>
    <s v="US"/>
    <s v="USD"/>
    <n v="1352994052"/>
    <x v="1489"/>
    <n v="1350398452"/>
    <d v="2012-10-16T09:40:52"/>
    <b v="0"/>
    <x v="78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x v="1032"/>
    <x v="2"/>
    <s v="US"/>
    <s v="USD"/>
    <n v="1380720474"/>
    <x v="1490"/>
    <n v="1378214874"/>
    <d v="2013-09-03T08:27:54"/>
    <b v="0"/>
    <x v="10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x v="173"/>
    <x v="2"/>
    <s v="US"/>
    <s v="USD"/>
    <n v="1424014680"/>
    <x v="1491"/>
    <n v="1418922443"/>
    <d v="2014-12-18T12:07:23"/>
    <b v="0"/>
    <x v="29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x v="134"/>
    <x v="2"/>
    <s v="US"/>
    <s v="USD"/>
    <n v="1308431646"/>
    <x v="1492"/>
    <n v="1305839646"/>
    <d v="2011-05-19T16:14:06"/>
    <b v="0"/>
    <x v="84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x v="117"/>
    <x v="2"/>
    <s v="US"/>
    <s v="USD"/>
    <n v="1371415675"/>
    <x v="1493"/>
    <n v="1368823675"/>
    <d v="2013-05-17T15:47:55"/>
    <b v="0"/>
    <x v="78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x v="1003"/>
    <x v="2"/>
    <s v="US"/>
    <s v="USD"/>
    <n v="1428075480"/>
    <x v="1494"/>
    <n v="1425489613"/>
    <d v="2015-03-04T12:20:13"/>
    <b v="0"/>
    <x v="202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x v="117"/>
    <x v="2"/>
    <s v="US"/>
    <s v="USD"/>
    <n v="1314471431"/>
    <x v="1495"/>
    <n v="1311879431"/>
    <d v="2011-07-28T13:57:11"/>
    <b v="0"/>
    <x v="78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x v="117"/>
    <x v="2"/>
    <s v="US"/>
    <s v="USD"/>
    <n v="1410866659"/>
    <x v="1496"/>
    <n v="1405682659"/>
    <d v="2014-07-18T06:24:19"/>
    <b v="0"/>
    <x v="78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x v="116"/>
    <x v="2"/>
    <s v="US"/>
    <s v="USD"/>
    <n v="1375299780"/>
    <x v="1497"/>
    <n v="1371655522"/>
    <d v="2013-06-19T10:25:22"/>
    <b v="0"/>
    <x v="29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x v="1033"/>
    <x v="2"/>
    <s v="US"/>
    <s v="USD"/>
    <n v="1409787378"/>
    <x v="1498"/>
    <n v="1405899378"/>
    <d v="2014-07-20T18:36:18"/>
    <b v="0"/>
    <x v="8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x v="139"/>
    <x v="2"/>
    <s v="US"/>
    <s v="USD"/>
    <n v="1470355833"/>
    <x v="1499"/>
    <n v="1465171833"/>
    <d v="2016-06-05T19:10:33"/>
    <b v="0"/>
    <x v="29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x v="1034"/>
    <x v="2"/>
    <s v="US"/>
    <s v="USD"/>
    <n v="1367444557"/>
    <x v="1500"/>
    <n v="1364852557"/>
    <d v="2013-04-01T16:42:37"/>
    <b v="0"/>
    <x v="41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x v="1035"/>
    <x v="0"/>
    <s v="CA"/>
    <s v="CAD"/>
    <n v="1436364023"/>
    <x v="1501"/>
    <n v="1433772023"/>
    <d v="2015-06-08T09:00:23"/>
    <b v="1"/>
    <x v="312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x v="1036"/>
    <x v="0"/>
    <s v="GB"/>
    <s v="GBP"/>
    <n v="1458943200"/>
    <x v="1502"/>
    <n v="1456491680"/>
    <d v="2016-02-26T08:01:20"/>
    <b v="1"/>
    <x v="313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x v="1037"/>
    <x v="0"/>
    <s v="BE"/>
    <s v="EUR"/>
    <n v="1477210801"/>
    <x v="1503"/>
    <n v="1472026801"/>
    <d v="2016-08-24T03:20:01"/>
    <b v="1"/>
    <x v="26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x v="1038"/>
    <x v="0"/>
    <s v="GB"/>
    <s v="GBP"/>
    <n v="1402389180"/>
    <x v="1504"/>
    <n v="1399996024"/>
    <d v="2014-05-13T10:47:04"/>
    <b v="1"/>
    <x v="314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x v="1039"/>
    <x v="0"/>
    <s v="DE"/>
    <s v="EUR"/>
    <n v="1458676860"/>
    <x v="1505"/>
    <n v="1455446303"/>
    <d v="2016-02-14T05:38:23"/>
    <b v="1"/>
    <x v="31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x v="1040"/>
    <x v="0"/>
    <s v="GB"/>
    <s v="GBP"/>
    <n v="1406227904"/>
    <x v="1506"/>
    <n v="1403635904"/>
    <d v="2014-06-24T13:51:44"/>
    <b v="1"/>
    <x v="68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x v="1041"/>
    <x v="0"/>
    <s v="US"/>
    <s v="USD"/>
    <n v="1273911000"/>
    <x v="1507"/>
    <n v="1268822909"/>
    <d v="2010-03-17T05:48:29"/>
    <b v="1"/>
    <x v="51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x v="1042"/>
    <x v="0"/>
    <s v="US"/>
    <s v="USD"/>
    <n v="1403880281"/>
    <x v="1508"/>
    <n v="1401201881"/>
    <d v="2014-05-27T09:44:41"/>
    <b v="1"/>
    <x v="263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x v="1043"/>
    <x v="0"/>
    <s v="DE"/>
    <s v="EUR"/>
    <n v="1487113140"/>
    <x v="1509"/>
    <n v="1484570885"/>
    <d v="2017-01-16T07:48:05"/>
    <b v="1"/>
    <x v="193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x v="1044"/>
    <x v="0"/>
    <s v="GB"/>
    <s v="GBP"/>
    <n v="1405761278"/>
    <x v="1510"/>
    <n v="1403169278"/>
    <d v="2014-06-19T04:14:38"/>
    <b v="1"/>
    <x v="316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x v="1045"/>
    <x v="0"/>
    <s v="US"/>
    <s v="USD"/>
    <n v="1447858804"/>
    <x v="1511"/>
    <n v="1445263204"/>
    <d v="2015-10-19T09:00:04"/>
    <b v="1"/>
    <x v="190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x v="1046"/>
    <x v="0"/>
    <s v="US"/>
    <s v="USD"/>
    <n v="1486311939"/>
    <x v="1512"/>
    <n v="1483719939"/>
    <d v="2017-01-06T11:25:39"/>
    <b v="1"/>
    <x v="317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x v="1047"/>
    <x v="0"/>
    <s v="GB"/>
    <s v="GBP"/>
    <n v="1405523866"/>
    <x v="1513"/>
    <n v="1402931866"/>
    <d v="2014-06-16T10:17:46"/>
    <b v="1"/>
    <x v="224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x v="1048"/>
    <x v="0"/>
    <s v="US"/>
    <s v="USD"/>
    <n v="1443363640"/>
    <x v="1514"/>
    <n v="1439907640"/>
    <d v="2015-08-18T09:20:40"/>
    <b v="1"/>
    <x v="282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x v="1049"/>
    <x v="0"/>
    <s v="NO"/>
    <s v="NOK"/>
    <n v="1458104697"/>
    <x v="1515"/>
    <n v="1455516297"/>
    <d v="2016-02-15T01:04:57"/>
    <b v="1"/>
    <x v="160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x v="1050"/>
    <x v="0"/>
    <s v="US"/>
    <s v="USD"/>
    <n v="1475762400"/>
    <x v="1516"/>
    <n v="1473160292"/>
    <d v="2016-09-06T06:11:32"/>
    <b v="1"/>
    <x v="318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x v="1051"/>
    <x v="0"/>
    <s v="US"/>
    <s v="USD"/>
    <n v="1417845600"/>
    <x v="1517"/>
    <n v="1415194553"/>
    <d v="2014-11-05T08:35:53"/>
    <b v="1"/>
    <x v="319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x v="1052"/>
    <x v="0"/>
    <s v="US"/>
    <s v="USD"/>
    <n v="1401565252"/>
    <x v="1518"/>
    <n v="1398973252"/>
    <d v="2014-05-01T14:40:52"/>
    <b v="1"/>
    <x v="163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x v="1053"/>
    <x v="0"/>
    <s v="US"/>
    <s v="USD"/>
    <n v="1403301540"/>
    <x v="1519"/>
    <n v="1400867283"/>
    <d v="2014-05-23T12:48:03"/>
    <b v="1"/>
    <x v="108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x v="1054"/>
    <x v="0"/>
    <s v="US"/>
    <s v="USD"/>
    <n v="1418961600"/>
    <x v="1520"/>
    <n v="1415824513"/>
    <d v="2014-11-12T15:35:13"/>
    <b v="1"/>
    <x v="15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x v="1055"/>
    <x v="0"/>
    <s v="US"/>
    <s v="USD"/>
    <n v="1465272091"/>
    <x v="1521"/>
    <n v="1462248091"/>
    <d v="2016-05-02T23:01:31"/>
    <b v="1"/>
    <x v="97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x v="1056"/>
    <x v="0"/>
    <s v="US"/>
    <s v="USD"/>
    <n v="1413575739"/>
    <x v="1522"/>
    <n v="1410983739"/>
    <d v="2014-09-17T14:55:39"/>
    <b v="1"/>
    <x v="320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x v="1057"/>
    <x v="0"/>
    <s v="US"/>
    <s v="USD"/>
    <n v="1419292800"/>
    <x v="1523"/>
    <n v="1416592916"/>
    <d v="2014-11-21T13:01:56"/>
    <b v="1"/>
    <x v="198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x v="1058"/>
    <x v="0"/>
    <s v="SE"/>
    <s v="SEK"/>
    <n v="1487592090"/>
    <x v="1524"/>
    <n v="1485000090"/>
    <d v="2017-01-21T07:01:30"/>
    <b v="1"/>
    <x v="33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x v="1059"/>
    <x v="0"/>
    <s v="US"/>
    <s v="USD"/>
    <n v="1471539138"/>
    <x v="1525"/>
    <n v="1468947138"/>
    <d v="2016-07-19T11:52:18"/>
    <b v="1"/>
    <x v="205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x v="1060"/>
    <x v="0"/>
    <s v="US"/>
    <s v="USD"/>
    <n v="1453185447"/>
    <x v="1526"/>
    <n v="1448951847"/>
    <d v="2015-12-01T01:37:27"/>
    <b v="1"/>
    <x v="321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x v="1061"/>
    <x v="0"/>
    <s v="US"/>
    <s v="USD"/>
    <n v="1489497886"/>
    <x v="1527"/>
    <n v="1487082286"/>
    <d v="2017-02-14T09:24:46"/>
    <b v="1"/>
    <x v="16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x v="1062"/>
    <x v="0"/>
    <s v="US"/>
    <s v="USD"/>
    <n v="1485907200"/>
    <x v="1528"/>
    <n v="1483292122"/>
    <d v="2017-01-01T12:35:22"/>
    <b v="1"/>
    <x v="322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x v="1063"/>
    <x v="0"/>
    <s v="US"/>
    <s v="USD"/>
    <n v="1426773920"/>
    <x v="1529"/>
    <n v="1424185520"/>
    <d v="2015-02-17T10:05:20"/>
    <b v="1"/>
    <x v="26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x v="1064"/>
    <x v="0"/>
    <s v="US"/>
    <s v="USD"/>
    <n v="1445624695"/>
    <x v="1530"/>
    <n v="1443464695"/>
    <d v="2015-09-28T13:24:55"/>
    <b v="1"/>
    <x v="323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x v="1065"/>
    <x v="0"/>
    <s v="US"/>
    <s v="USD"/>
    <n v="1417402800"/>
    <x v="1531"/>
    <n v="1414610126"/>
    <d v="2014-10-29T14:15:26"/>
    <b v="1"/>
    <x v="196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x v="1066"/>
    <x v="0"/>
    <s v="AU"/>
    <s v="AUD"/>
    <n v="1455548400"/>
    <x v="1532"/>
    <n v="1453461865"/>
    <d v="2016-01-22T06:24:25"/>
    <b v="1"/>
    <x v="32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x v="1067"/>
    <x v="0"/>
    <s v="US"/>
    <s v="USD"/>
    <n v="1462161540"/>
    <x v="1533"/>
    <n v="1457913777"/>
    <d v="2016-03-13T19:02:57"/>
    <b v="1"/>
    <x v="325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x v="1068"/>
    <x v="0"/>
    <s v="US"/>
    <s v="USD"/>
    <n v="1441383062"/>
    <x v="1534"/>
    <n v="1438791062"/>
    <d v="2015-08-05T11:11:02"/>
    <b v="1"/>
    <x v="232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x v="1069"/>
    <x v="0"/>
    <s v="US"/>
    <s v="USD"/>
    <n v="1464040800"/>
    <x v="1535"/>
    <n v="1461527631"/>
    <d v="2016-04-24T14:53:51"/>
    <b v="1"/>
    <x v="238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x v="1070"/>
    <x v="0"/>
    <s v="US"/>
    <s v="USD"/>
    <n v="1440702910"/>
    <x v="1536"/>
    <n v="1438110910"/>
    <d v="2015-07-28T14:15:10"/>
    <b v="1"/>
    <x v="326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x v="1071"/>
    <x v="0"/>
    <s v="DE"/>
    <s v="EUR"/>
    <n v="1470506400"/>
    <x v="1537"/>
    <n v="1467358427"/>
    <d v="2016-07-01T02:33:47"/>
    <b v="1"/>
    <x v="291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x v="1072"/>
    <x v="0"/>
    <s v="US"/>
    <s v="USD"/>
    <n v="1421952370"/>
    <x v="1538"/>
    <n v="1418064370"/>
    <d v="2014-12-08T13:46:10"/>
    <b v="1"/>
    <x v="67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x v="1073"/>
    <x v="0"/>
    <s v="US"/>
    <s v="USD"/>
    <n v="1483481019"/>
    <x v="1539"/>
    <n v="1480629819"/>
    <d v="2016-12-01T17:03:39"/>
    <b v="0"/>
    <x v="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x v="1074"/>
    <x v="0"/>
    <s v="US"/>
    <s v="USD"/>
    <n v="1416964500"/>
    <x v="1540"/>
    <n v="1414368616"/>
    <d v="2014-10-26T19:10:16"/>
    <b v="1"/>
    <x v="15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x v="360"/>
    <x v="2"/>
    <s v="US"/>
    <s v="USD"/>
    <n v="1420045538"/>
    <x v="1541"/>
    <n v="1417453538"/>
    <d v="2014-12-01T12:05:38"/>
    <b v="0"/>
    <x v="84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x v="170"/>
    <x v="2"/>
    <s v="CA"/>
    <s v="CAD"/>
    <n v="1435708500"/>
    <x v="1542"/>
    <n v="1434412500"/>
    <d v="2015-06-15T18:55:00"/>
    <b v="0"/>
    <x v="29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x v="115"/>
    <x v="2"/>
    <s v="US"/>
    <s v="USD"/>
    <n v="1416662034"/>
    <x v="1543"/>
    <n v="1414066434"/>
    <d v="2014-10-23T07:13:54"/>
    <b v="0"/>
    <x v="29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x v="117"/>
    <x v="2"/>
    <s v="US"/>
    <s v="USD"/>
    <n v="1427847480"/>
    <x v="1544"/>
    <n v="1424222024"/>
    <d v="2015-02-17T20:13:44"/>
    <b v="0"/>
    <x v="78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x v="116"/>
    <x v="2"/>
    <s v="US"/>
    <s v="USD"/>
    <n v="1425330960"/>
    <x v="1545"/>
    <n v="1422393234"/>
    <d v="2015-01-27T16:13:54"/>
    <b v="0"/>
    <x v="29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x v="683"/>
    <x v="2"/>
    <s v="GB"/>
    <s v="GBP"/>
    <n v="1410930399"/>
    <x v="1546"/>
    <n v="1405746399"/>
    <d v="2014-07-19T00:06:39"/>
    <b v="0"/>
    <x v="202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x v="117"/>
    <x v="2"/>
    <s v="US"/>
    <s v="USD"/>
    <n v="1487844882"/>
    <x v="1547"/>
    <n v="1487240082"/>
    <d v="2017-02-16T05:14:42"/>
    <b v="0"/>
    <x v="78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x v="177"/>
    <x v="2"/>
    <s v="US"/>
    <s v="USD"/>
    <n v="1447020620"/>
    <x v="1548"/>
    <n v="1444425020"/>
    <d v="2015-10-09T16:10:20"/>
    <b v="0"/>
    <x v="29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x v="575"/>
    <x v="2"/>
    <s v="US"/>
    <s v="USD"/>
    <n v="1446524159"/>
    <x v="1549"/>
    <n v="1443928559"/>
    <d v="2015-10-03T22:15:59"/>
    <b v="0"/>
    <x v="79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x v="462"/>
    <x v="2"/>
    <s v="GB"/>
    <s v="GBP"/>
    <n v="1463050034"/>
    <x v="1550"/>
    <n v="1460458034"/>
    <d v="2016-04-12T05:47:14"/>
    <b v="0"/>
    <x v="63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x v="117"/>
    <x v="2"/>
    <s v="US"/>
    <s v="USD"/>
    <n v="1432756039"/>
    <x v="1551"/>
    <n v="1430164039"/>
    <d v="2015-04-27T14:47:19"/>
    <b v="0"/>
    <x v="78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x v="1075"/>
    <x v="2"/>
    <s v="US"/>
    <s v="USD"/>
    <n v="1412135940"/>
    <x v="341"/>
    <n v="1410366708"/>
    <d v="2014-09-10T11:31:48"/>
    <b v="0"/>
    <x v="38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x v="117"/>
    <x v="2"/>
    <s v="US"/>
    <s v="USD"/>
    <n v="1441176447"/>
    <x v="1552"/>
    <n v="1438584447"/>
    <d v="2015-08-03T01:47:27"/>
    <b v="0"/>
    <x v="78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x v="117"/>
    <x v="2"/>
    <s v="AU"/>
    <s v="AUD"/>
    <n v="1438495390"/>
    <x v="1553"/>
    <n v="1435903390"/>
    <d v="2015-07-03T01:03:10"/>
    <b v="0"/>
    <x v="78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x v="117"/>
    <x v="2"/>
    <s v="US"/>
    <s v="USD"/>
    <n v="1442509200"/>
    <x v="1554"/>
    <n v="1440513832"/>
    <d v="2015-08-25T09:43:52"/>
    <b v="0"/>
    <x v="78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x v="1076"/>
    <x v="2"/>
    <s v="CA"/>
    <s v="CAD"/>
    <n v="1467603624"/>
    <x v="1555"/>
    <n v="1465011624"/>
    <d v="2016-06-03T22:40:24"/>
    <b v="0"/>
    <x v="8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x v="173"/>
    <x v="2"/>
    <s v="US"/>
    <s v="USD"/>
    <n v="1411227633"/>
    <x v="1556"/>
    <n v="1408549233"/>
    <d v="2014-08-20T10:40:33"/>
    <b v="0"/>
    <x v="29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x v="428"/>
    <x v="2"/>
    <s v="GB"/>
    <s v="GBP"/>
    <n v="1440763920"/>
    <x v="1557"/>
    <n v="1435656759"/>
    <d v="2015-06-30T04:32:39"/>
    <b v="0"/>
    <x v="8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x v="155"/>
    <x v="2"/>
    <s v="US"/>
    <s v="USD"/>
    <n v="1430270199"/>
    <x v="1558"/>
    <n v="1428974199"/>
    <d v="2015-04-13T20:16:39"/>
    <b v="0"/>
    <x v="29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x v="1077"/>
    <x v="2"/>
    <s v="US"/>
    <s v="USD"/>
    <n v="1415842193"/>
    <x v="1559"/>
    <n v="1414110593"/>
    <d v="2014-10-23T19:29:53"/>
    <b v="0"/>
    <x v="80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x v="1078"/>
    <x v="1"/>
    <s v="US"/>
    <s v="USD"/>
    <n v="1383789603"/>
    <x v="1560"/>
    <n v="1381194003"/>
    <d v="2013-10-07T20:00:03"/>
    <b v="0"/>
    <x v="29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x v="117"/>
    <x v="1"/>
    <s v="US"/>
    <s v="USD"/>
    <n v="1259715000"/>
    <x v="1561"/>
    <n v="1253712916"/>
    <d v="2009-09-23T08:35:16"/>
    <b v="0"/>
    <x v="78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x v="1079"/>
    <x v="1"/>
    <s v="GB"/>
    <s v="GBP"/>
    <n v="1394815751"/>
    <x v="1562"/>
    <n v="1389635351"/>
    <d v="2014-01-13T12:49:11"/>
    <b v="0"/>
    <x v="84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x v="115"/>
    <x v="1"/>
    <s v="US"/>
    <s v="USD"/>
    <n v="1432843500"/>
    <x v="1563"/>
    <n v="1430124509"/>
    <d v="2015-04-27T03:48:29"/>
    <b v="0"/>
    <x v="29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x v="173"/>
    <x v="1"/>
    <s v="US"/>
    <s v="USD"/>
    <n v="1307554261"/>
    <x v="1564"/>
    <n v="1304962261"/>
    <d v="2011-05-09T12:31:01"/>
    <b v="0"/>
    <x v="29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x v="1080"/>
    <x v="1"/>
    <s v="US"/>
    <s v="USD"/>
    <n v="1469656800"/>
    <x v="1565"/>
    <n v="1467151204"/>
    <d v="2016-06-28T17:00:04"/>
    <b v="0"/>
    <x v="211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x v="457"/>
    <x v="1"/>
    <s v="US"/>
    <s v="USD"/>
    <n v="1392595200"/>
    <x v="1566"/>
    <n v="1391293745"/>
    <d v="2014-02-01T17:29:05"/>
    <b v="0"/>
    <x v="62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x v="1081"/>
    <x v="1"/>
    <s v="US"/>
    <s v="USD"/>
    <n v="1419384585"/>
    <x v="1567"/>
    <n v="1416360585"/>
    <d v="2014-11-18T20:29:45"/>
    <b v="0"/>
    <x v="19"/>
    <b v="0"/>
    <s v="publishing/art books"/>
    <n v="13.639999999999999"/>
    <n v="155"/>
    <x v="3"/>
    <s v="art books"/>
  </r>
  <r>
    <n v="1569"/>
    <x v="1569"/>
    <s v="to be removed"/>
    <n v="30000"/>
    <x v="117"/>
    <x v="1"/>
    <s v="US"/>
    <s v="USD"/>
    <n v="1369498714"/>
    <x v="1568"/>
    <n v="1366906714"/>
    <d v="2013-04-25T11:18:34"/>
    <b v="0"/>
    <x v="78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x v="685"/>
    <x v="1"/>
    <s v="US"/>
    <s v="USD"/>
    <n v="1460140282"/>
    <x v="1569"/>
    <n v="1457551882"/>
    <d v="2016-03-09T14:31:22"/>
    <b v="0"/>
    <x v="47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x v="439"/>
    <x v="1"/>
    <s v="GB"/>
    <s v="GBP"/>
    <n v="1434738483"/>
    <x v="1570"/>
    <n v="1432146483"/>
    <d v="2015-05-20T13:28:03"/>
    <b v="0"/>
    <x v="80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x v="366"/>
    <x v="1"/>
    <s v="GB"/>
    <s v="GBP"/>
    <n v="1456703940"/>
    <x v="1571"/>
    <n v="1454546859"/>
    <d v="2016-02-03T19:47:39"/>
    <b v="0"/>
    <x v="8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x v="445"/>
    <x v="1"/>
    <s v="CA"/>
    <s v="CAD"/>
    <n v="1491019140"/>
    <x v="1572"/>
    <n v="1487548802"/>
    <d v="2017-02-19T19:00:02"/>
    <b v="0"/>
    <x v="8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x v="1082"/>
    <x v="1"/>
    <s v="US"/>
    <s v="USD"/>
    <n v="1424211329"/>
    <x v="1573"/>
    <n v="1421187329"/>
    <d v="2015-01-13T17:15:29"/>
    <b v="0"/>
    <x v="79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x v="1083"/>
    <x v="1"/>
    <s v="US"/>
    <s v="USD"/>
    <n v="1404909296"/>
    <x v="1574"/>
    <n v="1402317296"/>
    <d v="2014-06-09T07:34:56"/>
    <b v="0"/>
    <x v="2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x v="1084"/>
    <x v="1"/>
    <s v="US"/>
    <s v="USD"/>
    <n v="1435698368"/>
    <x v="1575"/>
    <n v="1431810368"/>
    <d v="2015-05-16T16:06:08"/>
    <b v="0"/>
    <x v="73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x v="434"/>
    <x v="1"/>
    <s v="US"/>
    <s v="USD"/>
    <n v="1343161248"/>
    <x v="1576"/>
    <n v="1337977248"/>
    <d v="2012-05-25T15:20:48"/>
    <b v="0"/>
    <x v="84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x v="82"/>
    <x v="1"/>
    <s v="US"/>
    <s v="USD"/>
    <n v="1283392800"/>
    <x v="1577"/>
    <n v="1281317691"/>
    <d v="2010-08-08T20:34:51"/>
    <b v="0"/>
    <x v="80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x v="920"/>
    <x v="1"/>
    <s v="US"/>
    <s v="USD"/>
    <n v="1377734091"/>
    <x v="1578"/>
    <n v="1374882891"/>
    <d v="2013-07-26T18:54:51"/>
    <b v="0"/>
    <x v="84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x v="117"/>
    <x v="1"/>
    <s v="US"/>
    <s v="USD"/>
    <n v="1337562726"/>
    <x v="1579"/>
    <n v="1332378726"/>
    <d v="2012-03-21T20:12:06"/>
    <b v="0"/>
    <x v="78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x v="139"/>
    <x v="2"/>
    <s v="GB"/>
    <s v="GBP"/>
    <n v="1450521990"/>
    <x v="1580"/>
    <n v="1447757190"/>
    <d v="2015-11-17T05:46:30"/>
    <b v="0"/>
    <x v="29"/>
    <b v="0"/>
    <s v="photography/places"/>
    <n v="0.5"/>
    <n v="5"/>
    <x v="8"/>
    <s v="places"/>
  </r>
  <r>
    <n v="1582"/>
    <x v="1582"/>
    <s v="I create canvas prints of images from in and around New Orleans"/>
    <n v="1000"/>
    <x v="1085"/>
    <x v="2"/>
    <s v="US"/>
    <s v="USD"/>
    <n v="1445894400"/>
    <x v="1581"/>
    <n v="1440961053"/>
    <d v="2015-08-30T13:57:33"/>
    <b v="0"/>
    <x v="8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x v="493"/>
    <x v="2"/>
    <s v="GB"/>
    <s v="GBP"/>
    <n v="1411681391"/>
    <x v="1582"/>
    <n v="1409089391"/>
    <d v="2014-08-26T16:43:11"/>
    <b v="0"/>
    <x v="29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x v="117"/>
    <x v="2"/>
    <s v="US"/>
    <s v="USD"/>
    <n v="1401464101"/>
    <x v="1583"/>
    <n v="1400600101"/>
    <d v="2014-05-20T10:35:01"/>
    <b v="0"/>
    <x v="78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x v="1086"/>
    <x v="2"/>
    <s v="CA"/>
    <s v="CAD"/>
    <n v="1482663600"/>
    <x v="1584"/>
    <n v="1480800568"/>
    <d v="2016-12-03T16:29:28"/>
    <b v="0"/>
    <x v="8"/>
    <b v="0"/>
    <s v="photography/places"/>
    <n v="79"/>
    <n v="131.66666666666666"/>
    <x v="8"/>
    <s v="places"/>
  </r>
  <r>
    <n v="1586"/>
    <x v="1586"/>
    <s v="Show the world the beauty that is in all of our back yards!"/>
    <n v="1500"/>
    <x v="117"/>
    <x v="2"/>
    <s v="US"/>
    <s v="USD"/>
    <n v="1428197422"/>
    <x v="1585"/>
    <n v="1425609022"/>
    <d v="2015-03-05T21:30:22"/>
    <b v="0"/>
    <x v="78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x v="116"/>
    <x v="2"/>
    <s v="US"/>
    <s v="USD"/>
    <n v="1418510965"/>
    <x v="1586"/>
    <n v="1415918965"/>
    <d v="2014-11-13T17:49:25"/>
    <b v="0"/>
    <x v="29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x v="117"/>
    <x v="2"/>
    <s v="US"/>
    <s v="USD"/>
    <n v="1422735120"/>
    <x v="1587"/>
    <n v="1420091999"/>
    <d v="2015-01-01T00:59:59"/>
    <b v="0"/>
    <x v="78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x v="117"/>
    <x v="2"/>
    <s v="US"/>
    <s v="USD"/>
    <n v="1444433886"/>
    <x v="1588"/>
    <n v="1441841886"/>
    <d v="2015-09-09T18:38:06"/>
    <b v="0"/>
    <x v="78"/>
    <b v="0"/>
    <s v="photography/places"/>
    <n v="0"/>
    <n v="0"/>
    <x v="8"/>
    <s v="places"/>
  </r>
  <r>
    <n v="1590"/>
    <x v="1590"/>
    <s v="Discover Italy through photography."/>
    <n v="60000"/>
    <x v="806"/>
    <x v="2"/>
    <s v="IT"/>
    <s v="EUR"/>
    <n v="1443040464"/>
    <x v="1589"/>
    <n v="1440448464"/>
    <d v="2015-08-24T15:34:24"/>
    <b v="0"/>
    <x v="84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x v="1087"/>
    <x v="2"/>
    <s v="GB"/>
    <s v="GBP"/>
    <n v="1459700741"/>
    <x v="1590"/>
    <n v="1457112341"/>
    <d v="2016-03-04T12:25:41"/>
    <b v="0"/>
    <x v="297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x v="117"/>
    <x v="2"/>
    <s v="US"/>
    <s v="USD"/>
    <n v="1427503485"/>
    <x v="1591"/>
    <n v="1423619085"/>
    <d v="2015-02-10T20:44:45"/>
    <b v="0"/>
    <x v="78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x v="158"/>
    <x v="2"/>
    <s v="US"/>
    <s v="USD"/>
    <n v="1425154655"/>
    <x v="1592"/>
    <n v="1422562655"/>
    <d v="2015-01-29T15:17:35"/>
    <b v="0"/>
    <x v="8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x v="82"/>
    <x v="2"/>
    <s v="US"/>
    <s v="USD"/>
    <n v="1463329260"/>
    <x v="1593"/>
    <n v="1458147982"/>
    <d v="2016-03-16T12:06:22"/>
    <b v="0"/>
    <x v="73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x v="668"/>
    <x v="2"/>
    <s v="US"/>
    <s v="USD"/>
    <n v="1403122380"/>
    <x v="1594"/>
    <n v="1400634728"/>
    <d v="2014-05-20T20:12:08"/>
    <b v="0"/>
    <x v="63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x v="735"/>
    <x v="2"/>
    <s v="GB"/>
    <s v="GBP"/>
    <n v="1418469569"/>
    <x v="1595"/>
    <n v="1414577969"/>
    <d v="2014-10-29T05:19:29"/>
    <b v="0"/>
    <x v="8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x v="117"/>
    <x v="2"/>
    <s v="US"/>
    <s v="USD"/>
    <n v="1474360197"/>
    <x v="1596"/>
    <n v="1471768197"/>
    <d v="2016-08-21T03:29:57"/>
    <b v="0"/>
    <x v="78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x v="116"/>
    <x v="2"/>
    <s v="US"/>
    <s v="USD"/>
    <n v="1437926458"/>
    <x v="1597"/>
    <n v="1432742458"/>
    <d v="2015-05-27T11:00:58"/>
    <b v="0"/>
    <x v="29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x v="117"/>
    <x v="2"/>
    <s v="GB"/>
    <s v="GBP"/>
    <n v="1460116576"/>
    <x v="1598"/>
    <n v="1457528176"/>
    <d v="2016-03-09T07:56:16"/>
    <b v="0"/>
    <x v="78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x v="1088"/>
    <x v="2"/>
    <s v="US"/>
    <s v="USD"/>
    <n v="1405401060"/>
    <x v="1599"/>
    <n v="1401585752"/>
    <d v="2014-05-31T20:22:32"/>
    <b v="0"/>
    <x v="82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x v="1089"/>
    <x v="0"/>
    <s v="US"/>
    <s v="USD"/>
    <n v="1304561633"/>
    <x v="1600"/>
    <n v="1301969633"/>
    <d v="2011-04-04T21:13:53"/>
    <b v="0"/>
    <x v="6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x v="1090"/>
    <x v="0"/>
    <s v="US"/>
    <s v="USD"/>
    <n v="1318633200"/>
    <x v="1601"/>
    <n v="1314947317"/>
    <d v="2011-09-02T02:08:37"/>
    <b v="0"/>
    <x v="58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x v="1091"/>
    <x v="0"/>
    <s v="US"/>
    <s v="USD"/>
    <n v="1327723459"/>
    <x v="1602"/>
    <n v="1322539459"/>
    <d v="2011-11-28T23:04:19"/>
    <b v="0"/>
    <x v="209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x v="1092"/>
    <x v="0"/>
    <s v="US"/>
    <s v="USD"/>
    <n v="1332011835"/>
    <x v="1603"/>
    <n v="1328559435"/>
    <d v="2012-02-06T15:17:15"/>
    <b v="0"/>
    <x v="16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x v="1093"/>
    <x v="0"/>
    <s v="US"/>
    <s v="USD"/>
    <n v="1312182000"/>
    <x v="1604"/>
    <n v="1311380313"/>
    <d v="2011-07-22T19:18:33"/>
    <b v="0"/>
    <x v="3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x v="1094"/>
    <x v="0"/>
    <s v="US"/>
    <s v="USD"/>
    <n v="1300930838"/>
    <x v="1605"/>
    <n v="1293158438"/>
    <d v="2010-12-23T21:40:38"/>
    <b v="0"/>
    <x v="297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x v="1095"/>
    <x v="0"/>
    <s v="US"/>
    <s v="USD"/>
    <n v="1339701851"/>
    <x v="1606"/>
    <n v="1337887451"/>
    <d v="2012-05-24T14:24:11"/>
    <b v="0"/>
    <x v="242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x v="1096"/>
    <x v="0"/>
    <s v="US"/>
    <s v="USD"/>
    <n v="1388553960"/>
    <x v="1607"/>
    <n v="1385754986"/>
    <d v="2013-11-29T14:56:26"/>
    <b v="0"/>
    <x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x v="1097"/>
    <x v="0"/>
    <s v="US"/>
    <s v="USD"/>
    <n v="1320220800"/>
    <x v="1608"/>
    <n v="1315612909"/>
    <d v="2011-09-09T19:01:49"/>
    <b v="0"/>
    <x v="80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x v="1098"/>
    <x v="0"/>
    <s v="US"/>
    <s v="USD"/>
    <n v="1355609510"/>
    <x v="1609"/>
    <n v="1353017510"/>
    <d v="2012-11-15T17:11:50"/>
    <b v="0"/>
    <x v="300"/>
    <b v="1"/>
    <s v="music/rock"/>
    <n v="271.85000000000002"/>
    <n v="48.544642857142854"/>
    <x v="4"/>
    <s v="rock"/>
  </r>
  <r>
    <n v="1611"/>
    <x v="1611"/>
    <s v="Skelton-Luns CD/7&quot; No Big Deal."/>
    <n v="800"/>
    <x v="1099"/>
    <x v="0"/>
    <s v="US"/>
    <s v="USD"/>
    <n v="1370390432"/>
    <x v="1610"/>
    <n v="1368576032"/>
    <d v="2013-05-14T19:00:32"/>
    <b v="0"/>
    <x v="74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x v="1100"/>
    <x v="0"/>
    <s v="US"/>
    <s v="USD"/>
    <n v="1357160384"/>
    <x v="1611"/>
    <n v="1354568384"/>
    <d v="2012-12-03T15:59:44"/>
    <b v="0"/>
    <x v="202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x v="1101"/>
    <x v="0"/>
    <s v="US"/>
    <s v="USD"/>
    <n v="1342921202"/>
    <x v="1612"/>
    <n v="1340329202"/>
    <d v="2012-06-21T20:40:02"/>
    <b v="0"/>
    <x v="55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x v="1102"/>
    <x v="0"/>
    <s v="US"/>
    <s v="USD"/>
    <n v="1407085200"/>
    <x v="1613"/>
    <n v="1401924769"/>
    <d v="2014-06-04T18:32:49"/>
    <b v="0"/>
    <x v="99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x v="1103"/>
    <x v="0"/>
    <s v="US"/>
    <s v="USD"/>
    <n v="1323742396"/>
    <x v="1614"/>
    <n v="1319850796"/>
    <d v="2011-10-28T20:13:16"/>
    <b v="0"/>
    <x v="327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x v="1104"/>
    <x v="0"/>
    <s v="US"/>
    <s v="USD"/>
    <n v="1353621600"/>
    <x v="1615"/>
    <n v="1350061821"/>
    <d v="2012-10-12T12:10:21"/>
    <b v="0"/>
    <x v="328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x v="950"/>
    <x v="0"/>
    <s v="US"/>
    <s v="USD"/>
    <n v="1383332400"/>
    <x v="1616"/>
    <n v="1380470188"/>
    <d v="2013-09-29T10:56:28"/>
    <b v="0"/>
    <x v="150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x v="1105"/>
    <x v="0"/>
    <s v="US"/>
    <s v="USD"/>
    <n v="1362757335"/>
    <x v="1617"/>
    <n v="1359301335"/>
    <d v="2013-01-27T10:42:15"/>
    <b v="0"/>
    <x v="74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x v="41"/>
    <x v="0"/>
    <s v="US"/>
    <s v="USD"/>
    <n v="1410755286"/>
    <x v="1618"/>
    <n v="1408940886"/>
    <d v="2014-08-24T23:28:06"/>
    <b v="0"/>
    <x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x v="932"/>
    <x v="0"/>
    <s v="US"/>
    <s v="USD"/>
    <n v="1361606940"/>
    <x v="1619"/>
    <n v="1361002140"/>
    <d v="2013-02-16T03:09:00"/>
    <b v="0"/>
    <x v="5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x v="1106"/>
    <x v="0"/>
    <s v="US"/>
    <s v="USD"/>
    <n v="1338177540"/>
    <x v="1620"/>
    <n v="1333550015"/>
    <d v="2012-04-04T09:33:35"/>
    <b v="0"/>
    <x v="7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x v="1107"/>
    <x v="0"/>
    <s v="US"/>
    <s v="USD"/>
    <n v="1418803140"/>
    <x v="1621"/>
    <n v="1415343874"/>
    <d v="2014-11-07T02:04:34"/>
    <b v="0"/>
    <x v="71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x v="1108"/>
    <x v="0"/>
    <s v="GB"/>
    <s v="GBP"/>
    <n v="1377621089"/>
    <x v="1622"/>
    <n v="1372437089"/>
    <d v="2013-06-28T11:31:29"/>
    <b v="0"/>
    <x v="59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x v="1109"/>
    <x v="0"/>
    <s v="US"/>
    <s v="USD"/>
    <n v="1357721335"/>
    <x v="1623"/>
    <n v="1354265335"/>
    <d v="2012-11-30T03:48:55"/>
    <b v="0"/>
    <x v="20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x v="1110"/>
    <x v="0"/>
    <s v="US"/>
    <s v="USD"/>
    <n v="1347382053"/>
    <x v="1624"/>
    <n v="1344962853"/>
    <d v="2012-08-14T11:47:33"/>
    <b v="0"/>
    <x v="201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x v="1111"/>
    <x v="0"/>
    <s v="US"/>
    <s v="USD"/>
    <n v="1385932867"/>
    <x v="1625"/>
    <n v="1383337267"/>
    <d v="2013-11-01T15:21:07"/>
    <b v="0"/>
    <x v="52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x v="859"/>
    <x v="0"/>
    <s v="US"/>
    <s v="USD"/>
    <n v="1353905940"/>
    <x v="1626"/>
    <n v="1351011489"/>
    <d v="2012-10-23T11:58:09"/>
    <b v="0"/>
    <x v="44"/>
    <b v="1"/>
    <s v="music/rock"/>
    <n v="117"/>
    <n v="61.578947368421055"/>
    <x v="4"/>
    <s v="rock"/>
  </r>
  <r>
    <n v="1628"/>
    <x v="1628"/>
    <s v="Original Jewish rock music on human relationships and identity"/>
    <n v="4000"/>
    <x v="1112"/>
    <x v="0"/>
    <s v="US"/>
    <s v="USD"/>
    <n v="1403026882"/>
    <x v="1627"/>
    <n v="1400175682"/>
    <d v="2014-05-15T12:41:22"/>
    <b v="0"/>
    <x v="106"/>
    <b v="1"/>
    <s v="music/rock"/>
    <n v="100.925"/>
    <n v="45.875"/>
    <x v="4"/>
    <s v="rock"/>
  </r>
  <r>
    <n v="1629"/>
    <x v="1629"/>
    <s v="Help Off The Turnpike release new music, and set fire to everything!"/>
    <n v="6000"/>
    <x v="1113"/>
    <x v="0"/>
    <s v="US"/>
    <s v="USD"/>
    <n v="1392929333"/>
    <x v="1628"/>
    <n v="1389041333"/>
    <d v="2014-01-06T15:48:53"/>
    <b v="0"/>
    <x v="141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x v="1114"/>
    <x v="0"/>
    <s v="US"/>
    <s v="USD"/>
    <n v="1330671540"/>
    <x v="1629"/>
    <n v="1328040375"/>
    <d v="2012-01-31T15:06:15"/>
    <b v="0"/>
    <x v="149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x v="1115"/>
    <x v="0"/>
    <s v="US"/>
    <s v="USD"/>
    <n v="1350074261"/>
    <x v="1630"/>
    <n v="1347482261"/>
    <d v="2012-09-12T15:37:41"/>
    <b v="0"/>
    <x v="182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x v="1116"/>
    <x v="0"/>
    <s v="US"/>
    <s v="USD"/>
    <n v="1316851854"/>
    <x v="1631"/>
    <n v="1311667854"/>
    <d v="2011-07-26T03:10:54"/>
    <b v="0"/>
    <x v="5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x v="1117"/>
    <x v="0"/>
    <s v="US"/>
    <s v="USD"/>
    <n v="1326690000"/>
    <x v="1632"/>
    <n v="1324329156"/>
    <d v="2011-12-19T16:12:36"/>
    <b v="0"/>
    <x v="6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x v="1118"/>
    <x v="0"/>
    <s v="US"/>
    <s v="USD"/>
    <n v="1306994340"/>
    <x v="1633"/>
    <n v="1303706001"/>
    <d v="2011-04-24T23:33:21"/>
    <b v="0"/>
    <x v="58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x v="958"/>
    <x v="0"/>
    <s v="US"/>
    <s v="USD"/>
    <n v="1468270261"/>
    <x v="1634"/>
    <n v="1463086261"/>
    <d v="2016-05-12T15:51:01"/>
    <b v="0"/>
    <x v="7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x v="1119"/>
    <x v="0"/>
    <s v="US"/>
    <s v="USD"/>
    <n v="1307851200"/>
    <x v="1635"/>
    <n v="1304129088"/>
    <d v="2011-04-29T21:04:48"/>
    <b v="0"/>
    <x v="45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x v="1120"/>
    <x v="0"/>
    <s v="US"/>
    <s v="USD"/>
    <n v="1262302740"/>
    <x v="1636"/>
    <n v="1257444140"/>
    <d v="2009-11-05T13:02:20"/>
    <b v="0"/>
    <x v="41"/>
    <b v="1"/>
    <s v="music/rock"/>
    <n v="103.8"/>
    <n v="34.6"/>
    <x v="4"/>
    <s v="rock"/>
  </r>
  <r>
    <n v="1638"/>
    <x v="1638"/>
    <s v="Avenues will be going in to the studio to record a new EP with Matt Allison!"/>
    <n v="1000"/>
    <x v="1121"/>
    <x v="0"/>
    <s v="US"/>
    <s v="USD"/>
    <n v="1362086700"/>
    <x v="1637"/>
    <n v="1358180968"/>
    <d v="2013-01-14T11:29:28"/>
    <b v="0"/>
    <x v="74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x v="1122"/>
    <x v="0"/>
    <s v="US"/>
    <s v="USD"/>
    <n v="1330789165"/>
    <x v="1638"/>
    <n v="1328197165"/>
    <d v="2012-02-02T10:39:25"/>
    <b v="0"/>
    <x v="10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x v="1123"/>
    <x v="0"/>
    <s v="US"/>
    <s v="USD"/>
    <n v="1280800740"/>
    <x v="1639"/>
    <n v="1279603955"/>
    <d v="2010-07-20T00:32:35"/>
    <b v="0"/>
    <x v="57"/>
    <b v="1"/>
    <s v="music/rock"/>
    <n v="169.86"/>
    <n v="39.967058823529413"/>
    <x v="4"/>
    <s v="rock"/>
  </r>
  <r>
    <n v="1641"/>
    <x v="1641"/>
    <s v="Music Video For Upbeat and Inspiring Song - Run For Your Life"/>
    <n v="2500"/>
    <x v="535"/>
    <x v="0"/>
    <s v="US"/>
    <s v="USD"/>
    <n v="1418998744"/>
    <x v="1640"/>
    <n v="1416406744"/>
    <d v="2014-11-19T09:19:04"/>
    <b v="0"/>
    <x v="55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x v="647"/>
    <x v="0"/>
    <s v="US"/>
    <s v="USD"/>
    <n v="1308011727"/>
    <x v="1641"/>
    <n v="1306283727"/>
    <d v="2011-05-24T19:35:27"/>
    <b v="0"/>
    <x v="33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x v="1124"/>
    <x v="0"/>
    <s v="US"/>
    <s v="USD"/>
    <n v="1348516012"/>
    <x v="1642"/>
    <n v="1345924012"/>
    <d v="2012-08-25T14:46:52"/>
    <b v="0"/>
    <x v="7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x v="1125"/>
    <x v="0"/>
    <s v="US"/>
    <s v="USD"/>
    <n v="1353551160"/>
    <x v="1643"/>
    <n v="1348363560"/>
    <d v="2012-09-22T20:26:00"/>
    <b v="0"/>
    <x v="130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x v="1126"/>
    <x v="0"/>
    <s v="US"/>
    <s v="USD"/>
    <n v="1379515740"/>
    <x v="1644"/>
    <n v="1378306140"/>
    <d v="2013-09-04T09:49:00"/>
    <b v="0"/>
    <x v="73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x v="1127"/>
    <x v="0"/>
    <s v="GB"/>
    <s v="GBP"/>
    <n v="1408039860"/>
    <x v="1645"/>
    <n v="1405248503"/>
    <d v="2014-07-13T05:48:23"/>
    <b v="0"/>
    <x v="1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x v="1128"/>
    <x v="0"/>
    <s v="US"/>
    <s v="USD"/>
    <n v="1339235377"/>
    <x v="1646"/>
    <n v="1336643377"/>
    <d v="2012-05-10T04:49:37"/>
    <b v="0"/>
    <x v="67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x v="1129"/>
    <x v="0"/>
    <s v="US"/>
    <s v="USD"/>
    <n v="1300636482"/>
    <x v="1647"/>
    <n v="1298048082"/>
    <d v="2011-02-18T11:54:42"/>
    <b v="0"/>
    <x v="24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x v="1130"/>
    <x v="0"/>
    <s v="US"/>
    <s v="USD"/>
    <n v="1400862355"/>
    <x v="1648"/>
    <n v="1396974355"/>
    <d v="2014-04-08T11:25:55"/>
    <b v="0"/>
    <x v="75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x v="1131"/>
    <x v="0"/>
    <s v="US"/>
    <s v="USD"/>
    <n v="1381314437"/>
    <x v="1649"/>
    <n v="1378722437"/>
    <d v="2013-09-09T05:27:17"/>
    <b v="0"/>
    <x v="58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x v="1132"/>
    <x v="0"/>
    <s v="US"/>
    <s v="USD"/>
    <n v="1303801140"/>
    <x v="1650"/>
    <n v="1300916220"/>
    <d v="2011-03-23T16:37:00"/>
    <b v="0"/>
    <x v="9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x v="1133"/>
    <x v="0"/>
    <s v="US"/>
    <s v="USD"/>
    <n v="1385297393"/>
    <x v="1651"/>
    <n v="1382701793"/>
    <d v="2013-10-25T06:49:53"/>
    <b v="0"/>
    <x v="16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x v="1134"/>
    <x v="0"/>
    <s v="US"/>
    <s v="USD"/>
    <n v="1303675296"/>
    <x v="1652"/>
    <n v="1300996896"/>
    <d v="2011-03-24T15:01:36"/>
    <b v="0"/>
    <x v="129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x v="1135"/>
    <x v="0"/>
    <s v="US"/>
    <s v="USD"/>
    <n v="1334784160"/>
    <x v="1653"/>
    <n v="1332192160"/>
    <d v="2012-03-19T16:22:40"/>
    <b v="0"/>
    <x v="69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x v="1136"/>
    <x v="0"/>
    <s v="US"/>
    <s v="USD"/>
    <n v="1333648820"/>
    <x v="1654"/>
    <n v="1331060420"/>
    <d v="2012-03-06T14:00:20"/>
    <b v="0"/>
    <x v="53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x v="1137"/>
    <x v="0"/>
    <s v="US"/>
    <s v="USD"/>
    <n v="1355437052"/>
    <x v="1655"/>
    <n v="1352845052"/>
    <d v="2012-11-13T17:17:32"/>
    <b v="0"/>
    <x v="53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x v="1138"/>
    <x v="0"/>
    <s v="US"/>
    <s v="USD"/>
    <n v="1337885168"/>
    <x v="1656"/>
    <n v="1335293168"/>
    <d v="2012-04-24T13:46:08"/>
    <b v="0"/>
    <x v="170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x v="1139"/>
    <x v="0"/>
    <s v="US"/>
    <s v="USD"/>
    <n v="1355840400"/>
    <x v="1657"/>
    <n v="1352524767"/>
    <d v="2012-11-10T00:19:27"/>
    <b v="0"/>
    <x v="329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x v="1140"/>
    <x v="0"/>
    <s v="GB"/>
    <s v="GBP"/>
    <n v="1387281600"/>
    <x v="1658"/>
    <n v="1384811721"/>
    <d v="2013-11-18T16:55:21"/>
    <b v="0"/>
    <x v="43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x v="1141"/>
    <x v="0"/>
    <s v="IT"/>
    <s v="EUR"/>
    <n v="1462053540"/>
    <x v="1659"/>
    <n v="1459355950"/>
    <d v="2016-03-30T11:39:10"/>
    <b v="0"/>
    <x v="17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x v="1142"/>
    <x v="0"/>
    <s v="AT"/>
    <s v="EUR"/>
    <n v="1453064400"/>
    <x v="1660"/>
    <n v="1449359831"/>
    <d v="2015-12-05T18:57:11"/>
    <b v="0"/>
    <x v="2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x v="1143"/>
    <x v="0"/>
    <s v="US"/>
    <s v="USD"/>
    <n v="1325310336"/>
    <x v="1661"/>
    <n v="1320122736"/>
    <d v="2011-10-31T23:45:36"/>
    <b v="0"/>
    <x v="95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x v="1144"/>
    <x v="0"/>
    <s v="US"/>
    <s v="USD"/>
    <n v="1422750707"/>
    <x v="1662"/>
    <n v="1420158707"/>
    <d v="2015-01-01T19:31:47"/>
    <b v="0"/>
    <x v="58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x v="1145"/>
    <x v="0"/>
    <s v="US"/>
    <s v="USD"/>
    <n v="1331870340"/>
    <x v="1663"/>
    <n v="1328033818"/>
    <d v="2012-01-31T13:16:58"/>
    <b v="0"/>
    <x v="30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x v="1146"/>
    <x v="0"/>
    <s v="US"/>
    <s v="USD"/>
    <n v="1298343600"/>
    <x v="1664"/>
    <n v="1295624113"/>
    <d v="2011-01-21T10:35:13"/>
    <b v="0"/>
    <x v="251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x v="1147"/>
    <x v="0"/>
    <s v="US"/>
    <s v="USD"/>
    <n v="1364447073"/>
    <x v="1665"/>
    <n v="1361858673"/>
    <d v="2013-02-26T01:04:33"/>
    <b v="0"/>
    <x v="15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x v="1148"/>
    <x v="0"/>
    <s v="US"/>
    <s v="USD"/>
    <n v="1394521140"/>
    <x v="1666"/>
    <n v="1392169298"/>
    <d v="2014-02-11T20:41:38"/>
    <b v="0"/>
    <x v="141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x v="1143"/>
    <x v="0"/>
    <s v="US"/>
    <s v="USD"/>
    <n v="1322454939"/>
    <x v="1667"/>
    <n v="1319859339"/>
    <d v="2011-10-28T22:35:39"/>
    <b v="0"/>
    <x v="318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x v="1149"/>
    <x v="0"/>
    <s v="US"/>
    <s v="USD"/>
    <n v="1464729276"/>
    <x v="1668"/>
    <n v="1459545276"/>
    <d v="2016-04-01T16:14:36"/>
    <b v="0"/>
    <x v="47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x v="1669"/>
    <n v="1273961999"/>
    <d v="2010-05-15T17:19:59"/>
    <b v="0"/>
    <x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x v="1150"/>
    <x v="0"/>
    <s v="US"/>
    <s v="USD"/>
    <n v="1470056614"/>
    <x v="1670"/>
    <n v="1467464614"/>
    <d v="2016-07-02T08:03:34"/>
    <b v="0"/>
    <x v="99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x v="1151"/>
    <x v="0"/>
    <s v="US"/>
    <s v="USD"/>
    <n v="1338824730"/>
    <x v="1671"/>
    <n v="1336232730"/>
    <d v="2012-05-05T10:45:30"/>
    <b v="0"/>
    <x v="72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x v="1152"/>
    <x v="0"/>
    <s v="US"/>
    <s v="USD"/>
    <n v="1425675892"/>
    <x v="1672"/>
    <n v="1423083892"/>
    <d v="2015-02-04T16:04:52"/>
    <b v="0"/>
    <x v="211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x v="413"/>
    <x v="0"/>
    <s v="US"/>
    <s v="USD"/>
    <n v="1471503540"/>
    <x v="1673"/>
    <n v="1468852306"/>
    <d v="2016-07-18T09:31:46"/>
    <b v="0"/>
    <x v="116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x v="1153"/>
    <x v="0"/>
    <s v="US"/>
    <s v="USD"/>
    <n v="1318802580"/>
    <x v="1674"/>
    <n v="1316194540"/>
    <d v="2011-09-16T12:35:40"/>
    <b v="0"/>
    <x v="69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x v="1154"/>
    <x v="0"/>
    <s v="US"/>
    <s v="USD"/>
    <n v="1334980740"/>
    <x v="1675"/>
    <n v="1330968347"/>
    <d v="2012-03-05T12:25:47"/>
    <b v="0"/>
    <x v="288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x v="1155"/>
    <x v="0"/>
    <s v="ES"/>
    <s v="EUR"/>
    <n v="1460786340"/>
    <x v="1676"/>
    <n v="1455615976"/>
    <d v="2016-02-16T04:46:16"/>
    <b v="0"/>
    <x v="288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x v="702"/>
    <x v="0"/>
    <s v="US"/>
    <s v="USD"/>
    <n v="1391718671"/>
    <x v="1677"/>
    <n v="1390509071"/>
    <d v="2014-01-23T15:31:11"/>
    <b v="0"/>
    <x v="72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x v="98"/>
    <x v="0"/>
    <s v="US"/>
    <s v="USD"/>
    <n v="1311298745"/>
    <x v="1678"/>
    <n v="1309311545"/>
    <d v="2011-06-28T20:39:05"/>
    <b v="0"/>
    <x v="66"/>
    <b v="1"/>
    <s v="music/pop"/>
    <n v="175"/>
    <n v="62.5"/>
    <x v="4"/>
    <s v="pop"/>
  </r>
  <r>
    <n v="1680"/>
    <x v="1680"/>
    <s v="Working Musician dilemma #164: how the taxman put Kick the Record 2.0 on hold"/>
    <n v="1000"/>
    <x v="1156"/>
    <x v="0"/>
    <s v="US"/>
    <s v="USD"/>
    <n v="1405188667"/>
    <x v="1679"/>
    <n v="1402596667"/>
    <d v="2014-06-12T13:11:07"/>
    <b v="0"/>
    <x v="20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x v="1157"/>
    <x v="3"/>
    <s v="US"/>
    <s v="USD"/>
    <n v="1490752800"/>
    <x v="1680"/>
    <n v="1486522484"/>
    <d v="2017-02-07T21:54:44"/>
    <b v="0"/>
    <x v="330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x v="117"/>
    <x v="3"/>
    <s v="US"/>
    <s v="USD"/>
    <n v="1492142860"/>
    <x v="1681"/>
    <n v="1486962460"/>
    <d v="2017-02-13T00:07:40"/>
    <b v="0"/>
    <x v="78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x v="1158"/>
    <x v="3"/>
    <s v="FR"/>
    <s v="EUR"/>
    <n v="1491590738"/>
    <x v="1682"/>
    <n v="1489517138"/>
    <d v="2017-03-14T13:45:38"/>
    <b v="0"/>
    <x v="73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x v="1159"/>
    <x v="3"/>
    <s v="US"/>
    <s v="USD"/>
    <n v="1489775641"/>
    <x v="1683"/>
    <n v="1487360041"/>
    <d v="2017-02-17T14:34:01"/>
    <b v="0"/>
    <x v="2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x v="175"/>
    <x v="3"/>
    <s v="US"/>
    <s v="USD"/>
    <n v="1490331623"/>
    <x v="1684"/>
    <n v="1487743223"/>
    <d v="2017-02-22T01:00:23"/>
    <b v="0"/>
    <x v="41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x v="461"/>
    <x v="3"/>
    <s v="CA"/>
    <s v="CAD"/>
    <n v="1493320519"/>
    <x v="1685"/>
    <n v="1488140119"/>
    <d v="2017-02-26T15:15:19"/>
    <b v="0"/>
    <x v="29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x v="1160"/>
    <x v="3"/>
    <s v="US"/>
    <s v="USD"/>
    <n v="1491855300"/>
    <x v="1686"/>
    <n v="1488935245"/>
    <d v="2017-03-07T20:07:25"/>
    <b v="0"/>
    <x v="70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x v="1161"/>
    <x v="3"/>
    <s v="US"/>
    <s v="USD"/>
    <n v="1491738594"/>
    <x v="1687"/>
    <n v="1489150194"/>
    <d v="2017-03-10T07:49:54"/>
    <b v="0"/>
    <x v="63"/>
    <b v="0"/>
    <s v="music/faith"/>
    <n v="44.3"/>
    <n v="253.14285714285714"/>
    <x v="4"/>
    <s v="faith"/>
  </r>
  <r>
    <n v="1689"/>
    <x v="1689"/>
    <s v="Praising the Living God in the second half of life."/>
    <n v="2400"/>
    <x v="1162"/>
    <x v="3"/>
    <s v="US"/>
    <s v="USD"/>
    <n v="1489700230"/>
    <x v="1688"/>
    <n v="1487111830"/>
    <d v="2017-02-14T17:37:10"/>
    <b v="0"/>
    <x v="25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x v="1163"/>
    <x v="3"/>
    <s v="US"/>
    <s v="USD"/>
    <n v="1491470442"/>
    <x v="1689"/>
    <n v="1488882042"/>
    <d v="2017-03-07T05:20:42"/>
    <b v="0"/>
    <x v="202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x v="1164"/>
    <x v="3"/>
    <s v="US"/>
    <s v="USD"/>
    <n v="1491181200"/>
    <x v="1690"/>
    <n v="1488387008"/>
    <d v="2017-03-01T11:50:08"/>
    <b v="0"/>
    <x v="44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x v="1165"/>
    <x v="3"/>
    <s v="US"/>
    <s v="USD"/>
    <n v="1490572740"/>
    <x v="1691"/>
    <n v="1487734667"/>
    <d v="2017-02-21T22:37:47"/>
    <b v="0"/>
    <x v="41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x v="668"/>
    <x v="3"/>
    <s v="GB"/>
    <s v="GBP"/>
    <n v="1491768000"/>
    <x v="1692"/>
    <n v="1489097112"/>
    <d v="2017-03-09T17:05:12"/>
    <b v="0"/>
    <x v="22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x v="139"/>
    <x v="3"/>
    <s v="US"/>
    <s v="USD"/>
    <n v="1490589360"/>
    <x v="1693"/>
    <n v="1488038674"/>
    <d v="2017-02-25T11:04:34"/>
    <b v="0"/>
    <x v="29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x v="1166"/>
    <x v="3"/>
    <s v="US"/>
    <s v="USD"/>
    <n v="1491786000"/>
    <x v="1694"/>
    <n v="1488847514"/>
    <d v="2017-03-06T19:45:14"/>
    <b v="0"/>
    <x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x v="117"/>
    <x v="3"/>
    <s v="US"/>
    <s v="USD"/>
    <n v="1491007211"/>
    <x v="1695"/>
    <n v="1488418811"/>
    <d v="2017-03-01T20:40:11"/>
    <b v="0"/>
    <x v="78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x v="1167"/>
    <x v="3"/>
    <s v="US"/>
    <s v="USD"/>
    <n v="1491781648"/>
    <x v="1696"/>
    <n v="1489193248"/>
    <d v="2017-03-10T19:47:28"/>
    <b v="0"/>
    <x v="19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x v="1697"/>
    <n v="1488430760"/>
    <d v="2017-03-01T23:59:20"/>
    <b v="0"/>
    <x v="78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x v="1168"/>
    <x v="3"/>
    <s v="US"/>
    <s v="USD"/>
    <n v="1491943445"/>
    <x v="1698"/>
    <n v="1489351445"/>
    <d v="2017-03-12T15:44:05"/>
    <b v="0"/>
    <x v="80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x v="1169"/>
    <x v="3"/>
    <s v="US"/>
    <s v="USD"/>
    <n v="1491019200"/>
    <x v="1699"/>
    <n v="1488418990"/>
    <d v="2017-03-01T20:43:10"/>
    <b v="0"/>
    <x v="1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x v="115"/>
    <x v="2"/>
    <s v="US"/>
    <s v="USD"/>
    <n v="1421337405"/>
    <x v="1700"/>
    <n v="1418745405"/>
    <d v="2014-12-16T10:56:45"/>
    <b v="0"/>
    <x v="84"/>
    <b v="0"/>
    <s v="music/faith"/>
    <n v="0.19801980198019803"/>
    <n v="5"/>
    <x v="4"/>
    <s v="faith"/>
  </r>
  <r>
    <n v="1702"/>
    <x v="1702"/>
    <s v="I can do all things through christ jesus"/>
    <n v="16500"/>
    <x v="116"/>
    <x v="2"/>
    <s v="US"/>
    <s v="USD"/>
    <n v="1427745150"/>
    <x v="1701"/>
    <n v="1425156750"/>
    <d v="2015-02-28T15:52:30"/>
    <b v="0"/>
    <x v="29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x v="152"/>
    <x v="2"/>
    <s v="US"/>
    <s v="USD"/>
    <n v="1441003537"/>
    <x v="1702"/>
    <n v="1435819537"/>
    <d v="2015-07-02T01:45:37"/>
    <b v="0"/>
    <x v="84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x v="1170"/>
    <x v="2"/>
    <s v="US"/>
    <s v="USD"/>
    <n v="1424056873"/>
    <x v="1703"/>
    <n v="1421464873"/>
    <d v="2015-01-16T22:21:13"/>
    <b v="0"/>
    <x v="202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x v="117"/>
    <x v="2"/>
    <s v="US"/>
    <s v="USD"/>
    <n v="1441814400"/>
    <x v="1704"/>
    <n v="1440807846"/>
    <d v="2015-08-28T19:24:06"/>
    <b v="0"/>
    <x v="78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x v="117"/>
    <x v="2"/>
    <s v="DE"/>
    <s v="EUR"/>
    <n v="1440314472"/>
    <x v="1705"/>
    <n v="1435130472"/>
    <d v="2015-06-24T02:21:12"/>
    <b v="0"/>
    <x v="78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x v="1171"/>
    <x v="2"/>
    <s v="US"/>
    <s v="USD"/>
    <n v="1459181895"/>
    <x v="1706"/>
    <n v="1456593495"/>
    <d v="2016-02-27T12:18:15"/>
    <b v="0"/>
    <x v="82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x v="117"/>
    <x v="2"/>
    <s v="US"/>
    <s v="USD"/>
    <n v="1462135706"/>
    <x v="1707"/>
    <n v="1458679706"/>
    <d v="2016-03-22T15:48:26"/>
    <b v="0"/>
    <x v="78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x v="1079"/>
    <x v="2"/>
    <s v="US"/>
    <s v="USD"/>
    <n v="1409513940"/>
    <x v="1708"/>
    <n v="1405949514"/>
    <d v="2014-07-21T08:31:54"/>
    <b v="0"/>
    <x v="80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x v="1172"/>
    <x v="2"/>
    <s v="DE"/>
    <s v="EUR"/>
    <n v="1453122000"/>
    <x v="1709"/>
    <n v="1449151888"/>
    <d v="2015-12-03T09:11:28"/>
    <b v="0"/>
    <x v="29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x v="1121"/>
    <x v="2"/>
    <s v="US"/>
    <s v="USD"/>
    <n v="1409585434"/>
    <x v="1710"/>
    <n v="1406907034"/>
    <d v="2014-08-01T10:30:34"/>
    <b v="0"/>
    <x v="84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x v="117"/>
    <x v="2"/>
    <s v="US"/>
    <s v="USD"/>
    <n v="1435701353"/>
    <x v="1711"/>
    <n v="1430517353"/>
    <d v="2015-05-01T16:55:53"/>
    <b v="0"/>
    <x v="78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x v="155"/>
    <x v="2"/>
    <s v="US"/>
    <s v="USD"/>
    <n v="1412536412"/>
    <x v="1712"/>
    <n v="1409944412"/>
    <d v="2014-09-05T14:13:32"/>
    <b v="0"/>
    <x v="29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x v="1173"/>
    <x v="2"/>
    <s v="US"/>
    <s v="USD"/>
    <n v="1430517761"/>
    <x v="1713"/>
    <n v="1427925761"/>
    <d v="2015-04-01T17:02:41"/>
    <b v="0"/>
    <x v="5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x v="143"/>
    <x v="2"/>
    <s v="US"/>
    <s v="USD"/>
    <n v="1427772120"/>
    <x v="1714"/>
    <n v="1425186785"/>
    <d v="2015-03-01T00:13:05"/>
    <b v="0"/>
    <x v="84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x v="403"/>
    <x v="2"/>
    <s v="US"/>
    <s v="USD"/>
    <n v="1481295099"/>
    <x v="1715"/>
    <n v="1477835499"/>
    <d v="2016-10-30T08:51:39"/>
    <b v="0"/>
    <x v="8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x v="1174"/>
    <x v="2"/>
    <s v="US"/>
    <s v="USD"/>
    <n v="1461211200"/>
    <x v="1716"/>
    <n v="1459467238"/>
    <d v="2016-03-31T18:33:58"/>
    <b v="0"/>
    <x v="14"/>
    <b v="0"/>
    <s v="music/faith"/>
    <n v="42.725880551301685"/>
    <n v="34.024390243902438"/>
    <x v="4"/>
    <s v="faith"/>
  </r>
  <r>
    <n v="1718"/>
    <x v="1718"/>
    <s v="A melody for the galaxy."/>
    <n v="35000"/>
    <x v="735"/>
    <x v="2"/>
    <s v="US"/>
    <s v="USD"/>
    <n v="1463201940"/>
    <x v="1717"/>
    <n v="1459435149"/>
    <d v="2016-03-31T09:39:09"/>
    <b v="0"/>
    <x v="84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x v="428"/>
    <x v="2"/>
    <s v="US"/>
    <s v="USD"/>
    <n v="1410958191"/>
    <x v="1718"/>
    <n v="1408366191"/>
    <d v="2014-08-18T07:49:51"/>
    <b v="0"/>
    <x v="8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x v="1175"/>
    <x v="2"/>
    <s v="US"/>
    <s v="USD"/>
    <n v="1415562471"/>
    <x v="1719"/>
    <n v="1412966871"/>
    <d v="2014-10-10T13:47:51"/>
    <b v="0"/>
    <x v="22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x v="117"/>
    <x v="2"/>
    <s v="US"/>
    <s v="USD"/>
    <n v="1449831863"/>
    <x v="1720"/>
    <n v="1447239863"/>
    <d v="2015-11-11T06:04:23"/>
    <b v="0"/>
    <x v="78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x v="116"/>
    <x v="2"/>
    <s v="US"/>
    <s v="USD"/>
    <n v="1459642200"/>
    <x v="1721"/>
    <n v="1456441429"/>
    <d v="2016-02-25T18:03:49"/>
    <b v="0"/>
    <x v="29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x v="1084"/>
    <x v="2"/>
    <s v="US"/>
    <s v="USD"/>
    <n v="1435730400"/>
    <x v="1722"/>
    <n v="1430855315"/>
    <d v="2015-05-05T14:48:35"/>
    <b v="0"/>
    <x v="8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x v="428"/>
    <x v="2"/>
    <s v="US"/>
    <s v="USD"/>
    <n v="1414707762"/>
    <x v="1723"/>
    <n v="1412115762"/>
    <d v="2014-09-30T17:22:42"/>
    <b v="0"/>
    <x v="80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x v="145"/>
    <x v="2"/>
    <s v="US"/>
    <s v="USD"/>
    <n v="1408922049"/>
    <x v="1724"/>
    <n v="1406330049"/>
    <d v="2014-07-25T18:14:09"/>
    <b v="0"/>
    <x v="82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x v="1176"/>
    <x v="2"/>
    <s v="US"/>
    <s v="USD"/>
    <n v="1403906664"/>
    <x v="1725"/>
    <n v="1401401064"/>
    <d v="2014-05-29T17:04:24"/>
    <b v="0"/>
    <x v="38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x v="116"/>
    <x v="2"/>
    <s v="GB"/>
    <s v="GBP"/>
    <n v="1428231600"/>
    <x v="1726"/>
    <n v="1423520177"/>
    <d v="2015-02-09T17:16:17"/>
    <b v="0"/>
    <x v="29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x v="1177"/>
    <x v="2"/>
    <s v="US"/>
    <s v="USD"/>
    <n v="1445439674"/>
    <x v="1727"/>
    <n v="1442847674"/>
    <d v="2015-09-21T10:01:14"/>
    <b v="0"/>
    <x v="63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x v="117"/>
    <x v="2"/>
    <s v="US"/>
    <s v="USD"/>
    <n v="1465521306"/>
    <x v="1728"/>
    <n v="1460337306"/>
    <d v="2016-04-10T20:15:06"/>
    <b v="0"/>
    <x v="78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x v="117"/>
    <x v="2"/>
    <s v="US"/>
    <s v="USD"/>
    <n v="1445738783"/>
    <x v="1729"/>
    <n v="1443146783"/>
    <d v="2015-09-24T21:06:23"/>
    <b v="0"/>
    <x v="78"/>
    <b v="0"/>
    <s v="music/faith"/>
    <n v="0"/>
    <n v="0"/>
    <x v="4"/>
    <s v="faith"/>
  </r>
  <r>
    <n v="1731"/>
    <x v="1731"/>
    <s v="We are a Christin Worship band looking to midwest tour. God Bless!"/>
    <n v="1000"/>
    <x v="117"/>
    <x v="2"/>
    <s v="US"/>
    <s v="USD"/>
    <n v="1434034800"/>
    <x v="1730"/>
    <n v="1432849552"/>
    <d v="2015-05-28T16:45:52"/>
    <b v="0"/>
    <x v="78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x v="117"/>
    <x v="2"/>
    <s v="US"/>
    <s v="USD"/>
    <n v="1452920400"/>
    <x v="1731"/>
    <n v="1447777481"/>
    <d v="2015-11-17T11:24:41"/>
    <b v="0"/>
    <x v="78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x v="117"/>
    <x v="2"/>
    <s v="US"/>
    <s v="USD"/>
    <n v="1473802200"/>
    <x v="1732"/>
    <n v="1472746374"/>
    <d v="2016-09-01T11:12:54"/>
    <b v="0"/>
    <x v="78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x v="116"/>
    <x v="2"/>
    <s v="US"/>
    <s v="USD"/>
    <n v="1431046356"/>
    <x v="1733"/>
    <n v="1428454356"/>
    <d v="2015-04-07T19:52:36"/>
    <b v="0"/>
    <x v="29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x v="178"/>
    <x v="2"/>
    <s v="US"/>
    <s v="USD"/>
    <n v="1470598345"/>
    <x v="1734"/>
    <n v="1468006345"/>
    <d v="2016-07-08T14:32:25"/>
    <b v="0"/>
    <x v="84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x v="1178"/>
    <x v="2"/>
    <s v="US"/>
    <s v="USD"/>
    <n v="1447018833"/>
    <x v="1735"/>
    <n v="1444423233"/>
    <d v="2015-10-09T15:40:33"/>
    <b v="0"/>
    <x v="29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x v="447"/>
    <x v="2"/>
    <s v="US"/>
    <s v="USD"/>
    <n v="1437432392"/>
    <x v="1736"/>
    <n v="1434840392"/>
    <d v="2015-06-20T17:46:32"/>
    <b v="0"/>
    <x v="41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x v="170"/>
    <x v="2"/>
    <s v="US"/>
    <s v="USD"/>
    <n v="1412283542"/>
    <x v="1737"/>
    <n v="1409691542"/>
    <d v="2014-09-02T15:59:02"/>
    <b v="0"/>
    <x v="29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x v="116"/>
    <x v="2"/>
    <s v="US"/>
    <s v="USD"/>
    <n v="1462391932"/>
    <x v="1738"/>
    <n v="1457297932"/>
    <d v="2016-03-06T15:58:52"/>
    <b v="0"/>
    <x v="29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x v="117"/>
    <x v="2"/>
    <s v="US"/>
    <s v="USD"/>
    <n v="1437075422"/>
    <x v="1739"/>
    <n v="1434483422"/>
    <d v="2015-06-16T14:37:02"/>
    <b v="0"/>
    <x v="78"/>
    <b v="0"/>
    <s v="music/faith"/>
    <n v="0"/>
    <n v="0"/>
    <x v="4"/>
    <s v="faith"/>
  </r>
  <r>
    <n v="1741"/>
    <x v="1741"/>
    <s v="A photo journal documenting my experiences and travels across New Zealand"/>
    <n v="1200"/>
    <x v="414"/>
    <x v="0"/>
    <s v="GB"/>
    <s v="GBP"/>
    <n v="1433948671"/>
    <x v="1740"/>
    <n v="1430060671"/>
    <d v="2015-04-26T10:04:31"/>
    <b v="0"/>
    <x v="47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x v="1179"/>
    <x v="0"/>
    <s v="US"/>
    <s v="USD"/>
    <n v="1483822800"/>
    <x v="1741"/>
    <n v="1481058170"/>
    <d v="2016-12-06T16:02:50"/>
    <b v="0"/>
    <x v="69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x v="11"/>
    <x v="0"/>
    <s v="US"/>
    <s v="USD"/>
    <n v="1472270340"/>
    <x v="1742"/>
    <n v="1470348775"/>
    <d v="2016-08-04T17:12:55"/>
    <b v="0"/>
    <x v="85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x v="1180"/>
    <x v="0"/>
    <s v="GB"/>
    <s v="GBP"/>
    <n v="1425821477"/>
    <x v="1743"/>
    <n v="1421937077"/>
    <d v="2015-01-22T09:31:17"/>
    <b v="0"/>
    <x v="16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x v="1181"/>
    <x v="0"/>
    <s v="US"/>
    <s v="USD"/>
    <n v="1482372000"/>
    <x v="1744"/>
    <n v="1479276838"/>
    <d v="2016-11-16T01:13:58"/>
    <b v="0"/>
    <x v="30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x v="1182"/>
    <x v="0"/>
    <s v="US"/>
    <s v="USD"/>
    <n v="1479952800"/>
    <x v="1745"/>
    <n v="1477368867"/>
    <d v="2016-10-24T23:14:27"/>
    <b v="0"/>
    <x v="329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x v="1183"/>
    <x v="0"/>
    <s v="GB"/>
    <s v="GBP"/>
    <n v="1447426800"/>
    <x v="1746"/>
    <n v="1444904830"/>
    <d v="2015-10-15T05:27:10"/>
    <b v="0"/>
    <x v="180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x v="1184"/>
    <x v="0"/>
    <s v="CA"/>
    <s v="CAD"/>
    <n v="1441234143"/>
    <x v="1747"/>
    <n v="1438642143"/>
    <d v="2015-08-03T17:49:03"/>
    <b v="0"/>
    <x v="33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x v="1185"/>
    <x v="0"/>
    <s v="LU"/>
    <s v="EUR"/>
    <n v="1488394800"/>
    <x v="1748"/>
    <n v="1485213921"/>
    <d v="2017-01-23T18:25:21"/>
    <b v="0"/>
    <x v="132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x v="1186"/>
    <x v="0"/>
    <s v="US"/>
    <s v="USD"/>
    <n v="1461096304"/>
    <x v="1749"/>
    <n v="1458936304"/>
    <d v="2016-03-25T15:05:04"/>
    <b v="0"/>
    <x v="207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x v="1187"/>
    <x v="0"/>
    <s v="US"/>
    <s v="USD"/>
    <n v="1426787123"/>
    <x v="1750"/>
    <n v="1424198723"/>
    <d v="2015-02-17T13:45:23"/>
    <b v="0"/>
    <x v="42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x v="1188"/>
    <x v="0"/>
    <s v="GB"/>
    <s v="GBP"/>
    <n v="1476425082"/>
    <x v="1751"/>
    <n v="1473833082"/>
    <d v="2016-09-14T01:04:42"/>
    <b v="0"/>
    <x v="24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x v="1189"/>
    <x v="0"/>
    <s v="DK"/>
    <s v="DKK"/>
    <n v="1458579568"/>
    <x v="1752"/>
    <n v="1455991168"/>
    <d v="2016-02-20T12:59:28"/>
    <b v="0"/>
    <x v="2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x v="1190"/>
    <x v="0"/>
    <s v="CA"/>
    <s v="CAD"/>
    <n v="1428091353"/>
    <x v="1753"/>
    <n v="1425502953"/>
    <d v="2015-03-04T16:02:33"/>
    <b v="0"/>
    <x v="24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x v="134"/>
    <x v="0"/>
    <s v="US"/>
    <s v="USD"/>
    <n v="1444071361"/>
    <x v="1754"/>
    <n v="1441479361"/>
    <d v="2015-09-05T13:56:01"/>
    <b v="0"/>
    <x v="80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x v="1191"/>
    <x v="0"/>
    <s v="US"/>
    <s v="USD"/>
    <n v="1472443269"/>
    <x v="1755"/>
    <n v="1468987269"/>
    <d v="2016-07-19T23:01:09"/>
    <b v="0"/>
    <x v="148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x v="1192"/>
    <x v="0"/>
    <s v="US"/>
    <s v="USD"/>
    <n v="1485631740"/>
    <x v="1756"/>
    <n v="1483041083"/>
    <d v="2016-12-29T14:51:23"/>
    <b v="0"/>
    <x v="25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x v="1193"/>
    <x v="0"/>
    <s v="US"/>
    <s v="USD"/>
    <n v="1468536992"/>
    <x v="1757"/>
    <n v="1463352992"/>
    <d v="2016-05-15T17:56:32"/>
    <b v="0"/>
    <x v="74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x v="1194"/>
    <x v="0"/>
    <s v="US"/>
    <s v="USD"/>
    <n v="1427309629"/>
    <x v="1758"/>
    <n v="1425585229"/>
    <d v="2015-03-05T14:53:49"/>
    <b v="0"/>
    <x v="72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x v="1195"/>
    <x v="0"/>
    <s v="US"/>
    <s v="USD"/>
    <n v="1456416513"/>
    <x v="1759"/>
    <n v="1454688513"/>
    <d v="2016-02-05T11:08:33"/>
    <b v="0"/>
    <x v="33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x v="1196"/>
    <x v="0"/>
    <s v="GB"/>
    <s v="GBP"/>
    <n v="1442065060"/>
    <x v="1760"/>
    <n v="1437745060"/>
    <d v="2015-07-24T08:37:40"/>
    <b v="0"/>
    <x v="83"/>
    <b v="1"/>
    <s v="photography/photobooks"/>
    <n v="155"/>
    <n v="51.666666666666664"/>
    <x v="8"/>
    <s v="photobooks"/>
  </r>
  <r>
    <n v="1762"/>
    <x v="1762"/>
    <s v="Project rewards $25 gets you 190+ digital images"/>
    <n v="100"/>
    <x v="1197"/>
    <x v="0"/>
    <s v="US"/>
    <s v="USD"/>
    <n v="1457739245"/>
    <x v="1761"/>
    <n v="1455147245"/>
    <d v="2016-02-10T18:34:05"/>
    <b v="0"/>
    <x v="20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x v="1198"/>
    <x v="0"/>
    <s v="US"/>
    <s v="USD"/>
    <n v="1477255840"/>
    <x v="1762"/>
    <n v="1474663840"/>
    <d v="2016-09-23T15:50:40"/>
    <b v="0"/>
    <x v="115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x v="1199"/>
    <x v="2"/>
    <s v="GB"/>
    <s v="GBP"/>
    <n v="1407065979"/>
    <x v="1763"/>
    <n v="1404560379"/>
    <d v="2014-07-05T06:39:39"/>
    <b v="1"/>
    <x v="70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x v="1200"/>
    <x v="2"/>
    <s v="US"/>
    <s v="USD"/>
    <n v="1407972712"/>
    <x v="1764"/>
    <n v="1405380712"/>
    <d v="2014-07-14T18:31:52"/>
    <b v="1"/>
    <x v="27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x v="117"/>
    <x v="2"/>
    <s v="AU"/>
    <s v="AUD"/>
    <n v="1408999088"/>
    <x v="1765"/>
    <n v="1407184688"/>
    <d v="2014-08-04T15:38:08"/>
    <b v="1"/>
    <x v="78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x v="1201"/>
    <x v="2"/>
    <s v="US"/>
    <s v="USD"/>
    <n v="1407080884"/>
    <x v="1766"/>
    <n v="1404488884"/>
    <d v="2014-07-04T10:48:04"/>
    <b v="1"/>
    <x v="70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x v="1202"/>
    <x v="2"/>
    <s v="US"/>
    <s v="USD"/>
    <n v="1411824444"/>
    <x v="1767"/>
    <n v="1406640444"/>
    <d v="2014-07-29T08:27:24"/>
    <b v="1"/>
    <x v="41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x v="1203"/>
    <x v="2"/>
    <s v="US"/>
    <s v="USD"/>
    <n v="1421177959"/>
    <x v="1768"/>
    <n v="1418585959"/>
    <d v="2014-12-14T14:39:19"/>
    <b v="1"/>
    <x v="19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x v="1204"/>
    <x v="2"/>
    <s v="US"/>
    <s v="USD"/>
    <n v="1413312194"/>
    <x v="1769"/>
    <n v="1410288194"/>
    <d v="2014-09-09T13:43:14"/>
    <b v="1"/>
    <x v="297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x v="1032"/>
    <x v="2"/>
    <s v="GB"/>
    <s v="GBP"/>
    <n v="1414107040"/>
    <x v="1770"/>
    <n v="1411515040"/>
    <d v="2014-09-23T18:30:40"/>
    <b v="1"/>
    <x v="20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x v="1205"/>
    <x v="2"/>
    <s v="GB"/>
    <s v="GBP"/>
    <n v="1404666836"/>
    <x v="1771"/>
    <n v="1399482836"/>
    <d v="2014-05-07T12:13:56"/>
    <b v="1"/>
    <x v="10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x v="1020"/>
    <x v="2"/>
    <s v="US"/>
    <s v="USD"/>
    <n v="1421691298"/>
    <x v="1772"/>
    <n v="1417803298"/>
    <d v="2014-12-05T13:14:58"/>
    <b v="1"/>
    <x v="10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x v="1206"/>
    <x v="2"/>
    <s v="US"/>
    <s v="USD"/>
    <n v="1417273140"/>
    <x v="1773"/>
    <n v="1413609292"/>
    <d v="2014-10-18T00:14:52"/>
    <b v="1"/>
    <x v="62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x v="1207"/>
    <x v="2"/>
    <s v="US"/>
    <s v="USD"/>
    <n v="1414193160"/>
    <x v="1774"/>
    <n v="1410305160"/>
    <d v="2014-09-09T18:26:00"/>
    <b v="1"/>
    <x v="20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x v="400"/>
    <x v="2"/>
    <s v="GB"/>
    <s v="GBP"/>
    <n v="1414623471"/>
    <x v="1775"/>
    <n v="1411513071"/>
    <d v="2014-09-23T17:57:51"/>
    <b v="1"/>
    <x v="80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x v="1208"/>
    <x v="2"/>
    <s v="NL"/>
    <s v="EUR"/>
    <n v="1424421253"/>
    <x v="1776"/>
    <n v="1421829253"/>
    <d v="2015-01-21T03:34:13"/>
    <b v="1"/>
    <x v="73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x v="1209"/>
    <x v="2"/>
    <s v="US"/>
    <s v="USD"/>
    <n v="1427485395"/>
    <x v="1777"/>
    <n v="1423600995"/>
    <d v="2015-02-10T15:43:15"/>
    <b v="1"/>
    <x v="41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x v="1210"/>
    <x v="2"/>
    <s v="US"/>
    <s v="USD"/>
    <n v="1472834180"/>
    <x v="1778"/>
    <n v="1470242180"/>
    <d v="2016-08-03T11:36:20"/>
    <b v="1"/>
    <x v="44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x v="1211"/>
    <x v="2"/>
    <s v="US"/>
    <s v="USD"/>
    <n v="1467469510"/>
    <x v="1779"/>
    <n v="1462285510"/>
    <d v="2016-05-03T09:25:10"/>
    <b v="1"/>
    <x v="215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x v="1212"/>
    <x v="2"/>
    <s v="US"/>
    <s v="USD"/>
    <n v="1473950945"/>
    <x v="1780"/>
    <n v="1471272545"/>
    <d v="2016-08-15T09:49:05"/>
    <b v="1"/>
    <x v="5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x v="1213"/>
    <x v="2"/>
    <s v="US"/>
    <s v="USD"/>
    <n v="1456062489"/>
    <x v="1781"/>
    <n v="1453211289"/>
    <d v="2016-01-19T08:48:09"/>
    <b v="1"/>
    <x v="88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x v="1214"/>
    <x v="2"/>
    <s v="US"/>
    <s v="USD"/>
    <n v="1432248478"/>
    <x v="1782"/>
    <n v="1429656478"/>
    <d v="2015-04-21T17:47:58"/>
    <b v="1"/>
    <x v="333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x v="1215"/>
    <x v="2"/>
    <s v="US"/>
    <s v="USD"/>
    <n v="1422674700"/>
    <x v="1783"/>
    <n v="1419954240"/>
    <d v="2014-12-30T10:44:00"/>
    <b v="1"/>
    <x v="51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x v="1216"/>
    <x v="2"/>
    <s v="US"/>
    <s v="USD"/>
    <n v="1413417600"/>
    <x v="1784"/>
    <n v="1410750855"/>
    <d v="2014-09-14T22:14:15"/>
    <b v="1"/>
    <x v="52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x v="1217"/>
    <x v="2"/>
    <s v="NL"/>
    <s v="EUR"/>
    <n v="1418649177"/>
    <x v="1785"/>
    <n v="1416057177"/>
    <d v="2014-11-15T08:12:57"/>
    <b v="1"/>
    <x v="60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x v="1218"/>
    <x v="2"/>
    <s v="US"/>
    <s v="USD"/>
    <n v="1428158637"/>
    <x v="1786"/>
    <n v="1425570237"/>
    <d v="2015-03-05T10:43:57"/>
    <b v="1"/>
    <x v="5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x v="382"/>
    <x v="2"/>
    <s v="GB"/>
    <s v="GBP"/>
    <n v="1414795542"/>
    <x v="1787"/>
    <n v="1412203542"/>
    <d v="2014-10-01T17:45:42"/>
    <b v="1"/>
    <x v="80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x v="130"/>
    <x v="2"/>
    <s v="US"/>
    <s v="USD"/>
    <n v="1421042403"/>
    <x v="1788"/>
    <n v="1415858403"/>
    <d v="2014-11-13T01:00:03"/>
    <b v="1"/>
    <x v="80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x v="1219"/>
    <x v="2"/>
    <s v="US"/>
    <s v="USD"/>
    <n v="1423152678"/>
    <x v="1789"/>
    <n v="1420560678"/>
    <d v="2015-01-06T11:11:18"/>
    <b v="1"/>
    <x v="41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x v="1220"/>
    <x v="2"/>
    <s v="GB"/>
    <s v="GBP"/>
    <n v="1422553565"/>
    <x v="1790"/>
    <n v="1417369565"/>
    <d v="2014-11-30T12:46:05"/>
    <b v="1"/>
    <x v="80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x v="1221"/>
    <x v="2"/>
    <s v="US"/>
    <s v="USD"/>
    <n v="1439189940"/>
    <x v="1791"/>
    <n v="1435970682"/>
    <d v="2015-07-03T19:44:42"/>
    <b v="1"/>
    <x v="237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x v="130"/>
    <x v="2"/>
    <s v="AU"/>
    <s v="AUD"/>
    <n v="1417127040"/>
    <x v="1792"/>
    <n v="1414531440"/>
    <d v="2014-10-28T16:24:00"/>
    <b v="1"/>
    <x v="84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x v="1222"/>
    <x v="2"/>
    <s v="US"/>
    <s v="USD"/>
    <n v="1423660422"/>
    <x v="1793"/>
    <n v="1420636422"/>
    <d v="2015-01-07T08:13:42"/>
    <b v="1"/>
    <x v="59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x v="1223"/>
    <x v="2"/>
    <s v="DE"/>
    <s v="EUR"/>
    <n v="1476460800"/>
    <x v="1794"/>
    <n v="1473922541"/>
    <d v="2016-09-15T01:55:41"/>
    <b v="1"/>
    <x v="75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x v="1224"/>
    <x v="2"/>
    <s v="GB"/>
    <s v="GBP"/>
    <n v="1469356366"/>
    <x v="1795"/>
    <n v="1464172366"/>
    <d v="2016-05-25T05:32:46"/>
    <b v="1"/>
    <x v="48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x v="1225"/>
    <x v="2"/>
    <s v="US"/>
    <s v="USD"/>
    <n v="1481809189"/>
    <x v="1796"/>
    <n v="1479217189"/>
    <d v="2016-11-15T08:39:49"/>
    <b v="1"/>
    <x v="205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x v="1226"/>
    <x v="2"/>
    <s v="US"/>
    <s v="USD"/>
    <n v="1454572233"/>
    <x v="1797"/>
    <n v="1449388233"/>
    <d v="2015-12-06T02:50:33"/>
    <b v="1"/>
    <x v="7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x v="1227"/>
    <x v="2"/>
    <s v="GB"/>
    <s v="GBP"/>
    <n v="1415740408"/>
    <x v="1798"/>
    <n v="1414008808"/>
    <d v="2014-10-22T15:13:28"/>
    <b v="1"/>
    <x v="79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x v="1228"/>
    <x v="2"/>
    <s v="GB"/>
    <s v="GBP"/>
    <n v="1476109970"/>
    <x v="1799"/>
    <n v="1473517970"/>
    <d v="2016-09-10T09:32:50"/>
    <b v="1"/>
    <x v="116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x v="1229"/>
    <x v="2"/>
    <s v="GB"/>
    <s v="GBP"/>
    <n v="1450181400"/>
    <x v="1800"/>
    <n v="1447429868"/>
    <d v="2015-11-13T10:51:08"/>
    <b v="1"/>
    <x v="7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x v="1230"/>
    <x v="2"/>
    <s v="DE"/>
    <s v="EUR"/>
    <n v="1435442340"/>
    <x v="1801"/>
    <n v="1433416830"/>
    <d v="2015-06-04T06:20:30"/>
    <b v="1"/>
    <x v="59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x v="1231"/>
    <x v="2"/>
    <s v="US"/>
    <s v="USD"/>
    <n v="1423878182"/>
    <x v="1802"/>
    <n v="1421199782"/>
    <d v="2015-01-13T20:43:02"/>
    <b v="1"/>
    <x v="11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x v="1232"/>
    <x v="2"/>
    <s v="US"/>
    <s v="USD"/>
    <n v="1447521404"/>
    <x v="1803"/>
    <n v="1444061804"/>
    <d v="2015-10-05T11:16:44"/>
    <b v="1"/>
    <x v="47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x v="1233"/>
    <x v="2"/>
    <s v="DE"/>
    <s v="EUR"/>
    <n v="1443808800"/>
    <x v="1804"/>
    <n v="1441048658"/>
    <d v="2015-08-31T14:17:38"/>
    <b v="1"/>
    <x v="259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x v="1234"/>
    <x v="2"/>
    <s v="GB"/>
    <s v="GBP"/>
    <n v="1412090349"/>
    <x v="1805"/>
    <n v="1409066349"/>
    <d v="2014-08-26T10:19:09"/>
    <b v="1"/>
    <x v="22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x v="503"/>
    <x v="2"/>
    <s v="US"/>
    <s v="USD"/>
    <n v="1411868313"/>
    <x v="1806"/>
    <n v="1409276313"/>
    <d v="2014-08-28T20:38:33"/>
    <b v="1"/>
    <x v="22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x v="1235"/>
    <x v="2"/>
    <s v="US"/>
    <s v="USD"/>
    <n v="1486830030"/>
    <x v="1807"/>
    <n v="1483806030"/>
    <d v="2017-01-07T11:20:30"/>
    <b v="1"/>
    <x v="93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x v="163"/>
    <x v="2"/>
    <s v="CA"/>
    <s v="CAD"/>
    <n v="1425246439"/>
    <x v="1808"/>
    <n v="1422222439"/>
    <d v="2015-01-25T16:47:19"/>
    <b v="1"/>
    <x v="82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x v="493"/>
    <x v="2"/>
    <s v="US"/>
    <s v="USD"/>
    <n v="1408657826"/>
    <x v="1809"/>
    <n v="1407621026"/>
    <d v="2014-08-09T16:50:26"/>
    <b v="0"/>
    <x v="84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x v="130"/>
    <x v="2"/>
    <s v="US"/>
    <s v="USD"/>
    <n v="1414123200"/>
    <x v="1810"/>
    <n v="1408962270"/>
    <d v="2014-08-25T05:24:30"/>
    <b v="0"/>
    <x v="55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x v="1236"/>
    <x v="2"/>
    <s v="GB"/>
    <s v="GBP"/>
    <n v="1467531536"/>
    <x v="1811"/>
    <n v="1464939536"/>
    <d v="2016-06-03T02:38:56"/>
    <b v="0"/>
    <x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x v="117"/>
    <x v="2"/>
    <s v="GB"/>
    <s v="GBP"/>
    <n v="1407532812"/>
    <x v="1812"/>
    <n v="1404940812"/>
    <d v="2014-07-09T16:20:12"/>
    <b v="0"/>
    <x v="78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x v="1237"/>
    <x v="2"/>
    <s v="GB"/>
    <s v="GBP"/>
    <n v="1425108736"/>
    <x v="1813"/>
    <n v="1422516736"/>
    <d v="2015-01-29T02:32:16"/>
    <b v="0"/>
    <x v="205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x v="117"/>
    <x v="2"/>
    <s v="US"/>
    <s v="USD"/>
    <n v="1435787137"/>
    <x v="1814"/>
    <n v="1434577537"/>
    <d v="2015-06-17T16:45:37"/>
    <b v="0"/>
    <x v="78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x v="1238"/>
    <x v="2"/>
    <s v="CH"/>
    <s v="CHF"/>
    <n v="1469473200"/>
    <x v="1815"/>
    <n v="1467061303"/>
    <d v="2016-06-27T16:01:43"/>
    <b v="0"/>
    <x v="79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x v="1239"/>
    <x v="2"/>
    <s v="US"/>
    <s v="USD"/>
    <n v="1485759540"/>
    <x v="1816"/>
    <n v="1480607607"/>
    <d v="2016-12-01T10:53:27"/>
    <b v="0"/>
    <x v="61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x v="117"/>
    <x v="2"/>
    <s v="US"/>
    <s v="USD"/>
    <n v="1428035850"/>
    <x v="1817"/>
    <n v="1425447450"/>
    <d v="2015-03-04T00:37:30"/>
    <b v="0"/>
    <x v="78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x v="379"/>
    <x v="2"/>
    <s v="US"/>
    <s v="USD"/>
    <n v="1406743396"/>
    <x v="1818"/>
    <n v="1404151396"/>
    <d v="2014-06-30T13:03:16"/>
    <b v="0"/>
    <x v="80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x v="1240"/>
    <x v="2"/>
    <s v="US"/>
    <s v="USD"/>
    <n v="1427850090"/>
    <x v="1819"/>
    <n v="1425261690"/>
    <d v="2015-03-01T21:01:30"/>
    <b v="0"/>
    <x v="22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x v="1241"/>
    <x v="0"/>
    <s v="US"/>
    <s v="USD"/>
    <n v="1330760367"/>
    <x v="1820"/>
    <n v="1326872367"/>
    <d v="2012-01-18T02:39:27"/>
    <b v="0"/>
    <x v="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x v="452"/>
    <x v="0"/>
    <s v="CA"/>
    <s v="CAD"/>
    <n v="1391194860"/>
    <x v="1821"/>
    <n v="1388084862"/>
    <d v="2013-12-26T14:07:42"/>
    <b v="0"/>
    <x v="202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x v="1242"/>
    <x v="0"/>
    <s v="US"/>
    <s v="USD"/>
    <n v="1351095976"/>
    <x v="1822"/>
    <n v="1348503976"/>
    <d v="2012-09-24T11:26:16"/>
    <b v="0"/>
    <x v="51"/>
    <b v="1"/>
    <s v="music/rock"/>
    <n v="115.85714285714286"/>
    <n v="24.575757575757574"/>
    <x v="4"/>
    <s v="rock"/>
  </r>
  <r>
    <n v="1824"/>
    <x v="1824"/>
    <s v="cd fund raiser"/>
    <n v="3000"/>
    <x v="1243"/>
    <x v="0"/>
    <s v="US"/>
    <s v="USD"/>
    <n v="1389146880"/>
    <x v="1823"/>
    <n v="1387403967"/>
    <d v="2013-12-18T16:59:27"/>
    <b v="0"/>
    <x v="244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x v="1244"/>
    <x v="0"/>
    <s v="US"/>
    <s v="USD"/>
    <n v="1373572903"/>
    <x v="1824"/>
    <n v="1371585703"/>
    <d v="2013-06-18T15:01:43"/>
    <b v="0"/>
    <x v="133"/>
    <b v="1"/>
    <s v="music/rock"/>
    <n v="105.05"/>
    <n v="42.02"/>
    <x v="4"/>
    <s v="rock"/>
  </r>
  <r>
    <n v="1826"/>
    <x v="1826"/>
    <s v="Hear your favorite Bear Ghost in eargasmic quality!"/>
    <n v="2000"/>
    <x v="895"/>
    <x v="0"/>
    <s v="US"/>
    <s v="USD"/>
    <n v="1392675017"/>
    <x v="1825"/>
    <n v="1390083017"/>
    <d v="2014-01-18T17:10:17"/>
    <b v="0"/>
    <x v="44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x v="1245"/>
    <x v="0"/>
    <s v="US"/>
    <s v="USD"/>
    <n v="1299138561"/>
    <x v="1826"/>
    <n v="1294818561"/>
    <d v="2011-01-12T02:49:21"/>
    <b v="0"/>
    <x v="93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x v="1246"/>
    <x v="0"/>
    <s v="US"/>
    <s v="USD"/>
    <n v="1399672800"/>
    <x v="1827"/>
    <n v="1396906530"/>
    <d v="2014-04-07T16:35:30"/>
    <b v="0"/>
    <x v="53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x v="1247"/>
    <x v="0"/>
    <s v="US"/>
    <s v="USD"/>
    <n v="1295647200"/>
    <x v="1828"/>
    <n v="1291428371"/>
    <d v="2010-12-03T21:06:11"/>
    <b v="0"/>
    <x v="51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x v="1248"/>
    <x v="0"/>
    <s v="US"/>
    <s v="USD"/>
    <n v="1393259107"/>
    <x v="1829"/>
    <n v="1390667107"/>
    <d v="2014-01-25T11:25:07"/>
    <b v="0"/>
    <x v="334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x v="1249"/>
    <x v="0"/>
    <s v="US"/>
    <s v="USD"/>
    <n v="1336866863"/>
    <x v="1830"/>
    <n v="1335570863"/>
    <d v="2012-04-27T18:54:23"/>
    <b v="0"/>
    <x v="25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x v="83"/>
    <x v="0"/>
    <s v="US"/>
    <s v="USD"/>
    <n v="1299243427"/>
    <x v="1831"/>
    <n v="1296651427"/>
    <d v="2011-02-02T07:57:07"/>
    <b v="0"/>
    <x v="9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x v="1121"/>
    <x v="0"/>
    <s v="US"/>
    <s v="USD"/>
    <n v="1362211140"/>
    <x v="1832"/>
    <n v="1359421403"/>
    <d v="2013-01-28T20:03:23"/>
    <b v="0"/>
    <x v="20"/>
    <b v="1"/>
    <s v="music/rock"/>
    <n v="262.5"/>
    <n v="42"/>
    <x v="4"/>
    <s v="rock"/>
  </r>
  <r>
    <n v="1834"/>
    <x v="1834"/>
    <s v="Help us fund our first tour and promote our new EP!"/>
    <n v="10000"/>
    <x v="1250"/>
    <x v="0"/>
    <s v="US"/>
    <s v="USD"/>
    <n v="1422140895"/>
    <x v="1833"/>
    <n v="1418684895"/>
    <d v="2014-12-15T18:08:15"/>
    <b v="0"/>
    <x v="24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x v="624"/>
    <x v="0"/>
    <s v="GB"/>
    <s v="GBP"/>
    <n v="1459439471"/>
    <x v="1834"/>
    <n v="1456851071"/>
    <d v="2016-03-01T11:51:11"/>
    <b v="0"/>
    <x v="202"/>
    <b v="1"/>
    <s v="music/rock"/>
    <n v="104"/>
    <n v="47.272727272727273"/>
    <x v="4"/>
    <s v="rock"/>
  </r>
  <r>
    <n v="1836"/>
    <x v="1836"/>
    <s v="Help fund our 2013 Sound &amp; Lighting Touring rig!"/>
    <n v="5000"/>
    <x v="1251"/>
    <x v="0"/>
    <s v="US"/>
    <s v="USD"/>
    <n v="1361129129"/>
    <x v="1835"/>
    <n v="1359660329"/>
    <d v="2013-01-31T14:25:29"/>
    <b v="0"/>
    <x v="16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x v="1252"/>
    <x v="0"/>
    <s v="US"/>
    <s v="USD"/>
    <n v="1332029335"/>
    <x v="1836"/>
    <n v="1326848935"/>
    <d v="2012-01-17T20:08:55"/>
    <b v="0"/>
    <x v="209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x v="1253"/>
    <x v="0"/>
    <s v="US"/>
    <s v="USD"/>
    <n v="1317438000"/>
    <x v="1837"/>
    <n v="1314989557"/>
    <d v="2011-09-02T13:52:37"/>
    <b v="0"/>
    <x v="33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x v="1254"/>
    <x v="0"/>
    <s v="US"/>
    <s v="USD"/>
    <n v="1475342382"/>
    <x v="1838"/>
    <n v="1472750382"/>
    <d v="2016-09-01T12:19:42"/>
    <b v="0"/>
    <x v="43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x v="1255"/>
    <x v="0"/>
    <s v="US"/>
    <s v="USD"/>
    <n v="1367902740"/>
    <x v="1839"/>
    <n v="1366251510"/>
    <d v="2013-04-17T21:18:30"/>
    <b v="0"/>
    <x v="62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x v="1256"/>
    <x v="0"/>
    <s v="US"/>
    <s v="USD"/>
    <n v="1400561940"/>
    <x v="1840"/>
    <n v="1397679445"/>
    <d v="2014-04-16T15:17:25"/>
    <b v="0"/>
    <x v="244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x v="1257"/>
    <x v="0"/>
    <s v="US"/>
    <s v="USD"/>
    <n v="1425275940"/>
    <x v="1841"/>
    <n v="1422371381"/>
    <d v="2015-01-27T10:09:41"/>
    <b v="0"/>
    <x v="64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x v="1842"/>
    <n v="1295653954"/>
    <d v="2011-01-21T18:52:34"/>
    <b v="0"/>
    <x v="179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x v="1259"/>
    <x v="0"/>
    <s v="US"/>
    <s v="USD"/>
    <n v="1307761200"/>
    <x v="1843"/>
    <n v="1304464914"/>
    <d v="2011-05-03T18:21:54"/>
    <b v="0"/>
    <x v="9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x v="1844"/>
    <n v="1464854398"/>
    <d v="2016-06-02T02:59:58"/>
    <b v="0"/>
    <x v="10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x v="1260"/>
    <x v="0"/>
    <s v="US"/>
    <s v="USD"/>
    <n v="1355585777"/>
    <x v="1845"/>
    <n v="1352993777"/>
    <d v="2012-11-15T10:36:17"/>
    <b v="0"/>
    <x v="335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x v="1261"/>
    <x v="0"/>
    <s v="US"/>
    <s v="USD"/>
    <n v="1429594832"/>
    <x v="1846"/>
    <n v="1427780432"/>
    <d v="2015-03-31T00:40:32"/>
    <b v="0"/>
    <x v="44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x v="1262"/>
    <x v="0"/>
    <s v="US"/>
    <s v="USD"/>
    <n v="1312095540"/>
    <x v="1847"/>
    <n v="1306608888"/>
    <d v="2011-05-28T13:54:48"/>
    <b v="0"/>
    <x v="5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x v="356"/>
    <x v="0"/>
    <s v="US"/>
    <s v="USD"/>
    <n v="1350505059"/>
    <x v="1848"/>
    <n v="1347913059"/>
    <d v="2012-09-17T15:17:39"/>
    <b v="0"/>
    <x v="22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x v="1263"/>
    <x v="0"/>
    <s v="US"/>
    <s v="USD"/>
    <n v="1405033300"/>
    <x v="1849"/>
    <n v="1402441300"/>
    <d v="2014-06-10T18:01:40"/>
    <b v="0"/>
    <x v="122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x v="1264"/>
    <x v="0"/>
    <s v="US"/>
    <s v="USD"/>
    <n v="1406509200"/>
    <x v="1850"/>
    <n v="1404769538"/>
    <d v="2014-07-07T16:45:38"/>
    <b v="0"/>
    <x v="55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x v="1265"/>
    <x v="0"/>
    <s v="US"/>
    <s v="USD"/>
    <n v="1429920000"/>
    <x v="1851"/>
    <n v="1426703452"/>
    <d v="2015-03-18T13:30:52"/>
    <b v="0"/>
    <x v="132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x v="1266"/>
    <x v="0"/>
    <s v="US"/>
    <s v="USD"/>
    <n v="1352860017"/>
    <x v="1852"/>
    <n v="1348536417"/>
    <d v="2012-09-24T20:26:57"/>
    <b v="0"/>
    <x v="25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x v="1267"/>
    <x v="0"/>
    <s v="US"/>
    <s v="USD"/>
    <n v="1369355437"/>
    <x v="1853"/>
    <n v="1366763437"/>
    <d v="2013-04-23T19:30:37"/>
    <b v="0"/>
    <x v="49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x v="1268"/>
    <x v="0"/>
    <s v="CA"/>
    <s v="CAD"/>
    <n v="1389012940"/>
    <x v="1854"/>
    <n v="1385124940"/>
    <d v="2013-11-22T07:55:40"/>
    <b v="0"/>
    <x v="277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x v="874"/>
    <x v="0"/>
    <s v="US"/>
    <s v="USD"/>
    <n v="1405715472"/>
    <x v="1855"/>
    <n v="1403901072"/>
    <d v="2014-06-27T15:31:12"/>
    <b v="0"/>
    <x v="44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x v="142"/>
    <x v="0"/>
    <s v="US"/>
    <s v="USD"/>
    <n v="1410546413"/>
    <x v="1856"/>
    <n v="1407954413"/>
    <d v="2014-08-13T13:26:53"/>
    <b v="0"/>
    <x v="19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x v="1269"/>
    <x v="0"/>
    <s v="US"/>
    <s v="USD"/>
    <n v="1324014521"/>
    <x v="1857"/>
    <n v="1318826921"/>
    <d v="2011-10-16T23:48:41"/>
    <b v="0"/>
    <x v="184"/>
    <b v="1"/>
    <s v="music/rock"/>
    <n v="108.74800874800874"/>
    <n v="40.547315436241611"/>
    <x v="4"/>
    <s v="rock"/>
  </r>
  <r>
    <n v="1859"/>
    <x v="1859"/>
    <s v="Queen Kwong is going ON TOUR to London and Paris!"/>
    <n v="3000"/>
    <x v="1270"/>
    <x v="0"/>
    <s v="US"/>
    <s v="USD"/>
    <n v="1316716129"/>
    <x v="1858"/>
    <n v="1314124129"/>
    <d v="2011-08-23T13:28:49"/>
    <b v="0"/>
    <x v="6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x v="1099"/>
    <x v="0"/>
    <s v="US"/>
    <s v="USD"/>
    <n v="1391706084"/>
    <x v="1859"/>
    <n v="1389891684"/>
    <d v="2014-01-16T12:01:24"/>
    <b v="0"/>
    <x v="10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x v="117"/>
    <x v="2"/>
    <s v="GB"/>
    <s v="GBP"/>
    <n v="1422256341"/>
    <x v="1860"/>
    <n v="1419664341"/>
    <d v="2014-12-27T02:12:21"/>
    <b v="0"/>
    <x v="78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x v="204"/>
    <x v="2"/>
    <s v="US"/>
    <s v="USD"/>
    <n v="1488958200"/>
    <x v="1861"/>
    <n v="1484912974"/>
    <d v="2017-01-20T06:49:34"/>
    <b v="0"/>
    <x v="38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x v="115"/>
    <x v="2"/>
    <s v="US"/>
    <s v="USD"/>
    <n v="1402600085"/>
    <x v="1862"/>
    <n v="1400008085"/>
    <d v="2014-05-13T14:08:05"/>
    <b v="0"/>
    <x v="84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x v="1271"/>
    <x v="2"/>
    <s v="US"/>
    <s v="USD"/>
    <n v="1399223500"/>
    <x v="1863"/>
    <n v="1396631500"/>
    <d v="2014-04-04T12:11:40"/>
    <b v="0"/>
    <x v="53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x v="460"/>
    <x v="2"/>
    <s v="GB"/>
    <s v="GBP"/>
    <n v="1478425747"/>
    <x v="1864"/>
    <n v="1475398147"/>
    <d v="2016-10-02T03:49:07"/>
    <b v="0"/>
    <x v="84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x v="366"/>
    <x v="2"/>
    <s v="US"/>
    <s v="USD"/>
    <n v="1488340800"/>
    <x v="1865"/>
    <n v="1483768497"/>
    <d v="2017-01-07T00:54:57"/>
    <b v="0"/>
    <x v="84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x v="115"/>
    <x v="2"/>
    <s v="US"/>
    <s v="USD"/>
    <n v="1478383912"/>
    <x v="1866"/>
    <n v="1475791912"/>
    <d v="2016-10-06T17:11:52"/>
    <b v="0"/>
    <x v="29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x v="1272"/>
    <x v="2"/>
    <s v="US"/>
    <s v="USD"/>
    <n v="1450166340"/>
    <x v="1867"/>
    <n v="1448044925"/>
    <d v="2015-11-20T13:42:05"/>
    <b v="0"/>
    <x v="5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x v="117"/>
    <x v="2"/>
    <s v="US"/>
    <s v="USD"/>
    <n v="1483488249"/>
    <x v="1868"/>
    <n v="1480896249"/>
    <d v="2016-12-04T19:04:09"/>
    <b v="0"/>
    <x v="78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x v="1273"/>
    <x v="2"/>
    <s v="US"/>
    <s v="USD"/>
    <n v="1454213820"/>
    <x v="1869"/>
    <n v="1451723535"/>
    <d v="2016-01-02T03:32:15"/>
    <b v="0"/>
    <x v="202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x v="1274"/>
    <x v="2"/>
    <s v="US"/>
    <s v="USD"/>
    <n v="1416512901"/>
    <x v="1870"/>
    <n v="1413053301"/>
    <d v="2014-10-11T13:48:21"/>
    <b v="0"/>
    <x v="1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x v="719"/>
    <x v="2"/>
    <s v="US"/>
    <s v="USD"/>
    <n v="1435633602"/>
    <x v="1871"/>
    <n v="1433041602"/>
    <d v="2015-05-30T22:06:42"/>
    <b v="0"/>
    <x v="62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x v="1275"/>
    <x v="2"/>
    <s v="CA"/>
    <s v="CAD"/>
    <n v="1436373900"/>
    <x v="1872"/>
    <n v="1433861210"/>
    <d v="2015-06-09T09:46:50"/>
    <b v="0"/>
    <x v="84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x v="375"/>
    <x v="2"/>
    <s v="US"/>
    <s v="USD"/>
    <n v="1467155733"/>
    <x v="1873"/>
    <n v="1465427733"/>
    <d v="2016-06-08T18:15:33"/>
    <b v="0"/>
    <x v="84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x v="152"/>
    <x v="2"/>
    <s v="US"/>
    <s v="USD"/>
    <n v="1470519308"/>
    <x v="1874"/>
    <n v="1465335308"/>
    <d v="2016-06-07T16:35:08"/>
    <b v="0"/>
    <x v="8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x v="117"/>
    <x v="2"/>
    <s v="AU"/>
    <s v="AUD"/>
    <n v="1402901405"/>
    <x v="1875"/>
    <n v="1400309405"/>
    <d v="2014-05-17T01:50:05"/>
    <b v="0"/>
    <x v="78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x v="117"/>
    <x v="2"/>
    <s v="US"/>
    <s v="USD"/>
    <n v="1425170525"/>
    <x v="1876"/>
    <n v="1422664925"/>
    <d v="2015-01-30T19:42:05"/>
    <b v="0"/>
    <x v="78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x v="117"/>
    <x v="2"/>
    <s v="AU"/>
    <s v="AUD"/>
    <n v="1402618355"/>
    <x v="1877"/>
    <n v="1400026355"/>
    <d v="2014-05-13T19:12:35"/>
    <b v="0"/>
    <x v="78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x v="360"/>
    <x v="2"/>
    <s v="ES"/>
    <s v="EUR"/>
    <n v="1457966129"/>
    <x v="1878"/>
    <n v="1455377729"/>
    <d v="2016-02-13T10:35:29"/>
    <b v="0"/>
    <x v="84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x v="1276"/>
    <x v="2"/>
    <s v="GB"/>
    <s v="GBP"/>
    <n v="1459341380"/>
    <x v="1879"/>
    <n v="1456839380"/>
    <d v="2016-03-01T08:36:20"/>
    <b v="0"/>
    <x v="5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x v="1277"/>
    <x v="0"/>
    <s v="US"/>
    <s v="USD"/>
    <n v="1425955189"/>
    <x v="1880"/>
    <n v="1423366789"/>
    <d v="2015-02-07T22:39:49"/>
    <b v="0"/>
    <x v="16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x v="1278"/>
    <x v="0"/>
    <s v="US"/>
    <s v="USD"/>
    <n v="1341964080"/>
    <x v="1881"/>
    <n v="1339109212"/>
    <d v="2012-06-07T17:46:52"/>
    <b v="0"/>
    <x v="75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x v="1279"/>
    <x v="0"/>
    <s v="US"/>
    <s v="USD"/>
    <n v="1333921508"/>
    <x v="1882"/>
    <n v="1331333108"/>
    <d v="2012-03-09T17:45:08"/>
    <b v="0"/>
    <x v="58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x v="77"/>
    <x v="0"/>
    <s v="US"/>
    <s v="USD"/>
    <n v="1354017600"/>
    <x v="1883"/>
    <n v="1350967535"/>
    <d v="2012-10-22T23:45:35"/>
    <b v="0"/>
    <x v="55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x v="1280"/>
    <x v="0"/>
    <s v="US"/>
    <s v="USD"/>
    <n v="1344636000"/>
    <x v="1884"/>
    <n v="1341800110"/>
    <d v="2012-07-08T21:15:10"/>
    <b v="0"/>
    <x v="217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x v="1281"/>
    <x v="0"/>
    <s v="US"/>
    <s v="USD"/>
    <n v="1415832338"/>
    <x v="1885"/>
    <n v="1413236738"/>
    <d v="2014-10-13T16:45:38"/>
    <b v="0"/>
    <x v="60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x v="1282"/>
    <x v="0"/>
    <s v="ES"/>
    <s v="EUR"/>
    <n v="1449178200"/>
    <x v="1886"/>
    <n v="1447614732"/>
    <d v="2015-11-15T14:12:12"/>
    <b v="0"/>
    <x v="22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x v="1887"/>
    <n v="1272692732"/>
    <d v="2010-05-01T00:45:32"/>
    <b v="0"/>
    <x v="30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x v="15"/>
    <x v="0"/>
    <s v="US"/>
    <s v="USD"/>
    <n v="1363024946"/>
    <x v="1888"/>
    <n v="1359140546"/>
    <d v="2013-01-25T14:02:26"/>
    <b v="0"/>
    <x v="3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x v="1284"/>
    <x v="0"/>
    <s v="US"/>
    <s v="USD"/>
    <n v="1355597528"/>
    <x v="1889"/>
    <n v="1353005528"/>
    <d v="2012-11-15T13:52:08"/>
    <b v="0"/>
    <x v="33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x v="1890"/>
    <n v="1275851354"/>
    <d v="2010-06-06T14:09:14"/>
    <b v="0"/>
    <x v="148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x v="1286"/>
    <x v="0"/>
    <s v="US"/>
    <s v="USD"/>
    <n v="1307459881"/>
    <x v="1891"/>
    <n v="1304867881"/>
    <d v="2011-05-08T10:18:01"/>
    <b v="0"/>
    <x v="55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x v="1287"/>
    <x v="0"/>
    <s v="US"/>
    <s v="USD"/>
    <n v="1302926340"/>
    <x v="1892"/>
    <n v="1301524585"/>
    <d v="2011-03-30T17:36:25"/>
    <b v="0"/>
    <x v="43"/>
    <b v="1"/>
    <s v="music/indie rock"/>
    <n v="104"/>
    <n v="57.777777777777779"/>
    <x v="4"/>
    <s v="indie rock"/>
  </r>
  <r>
    <n v="1894"/>
    <x v="1894"/>
    <s v="Im trying to raise $1000 for a 3 song EP in a studio!"/>
    <n v="1000"/>
    <x v="1288"/>
    <x v="0"/>
    <s v="US"/>
    <s v="USD"/>
    <n v="1329082983"/>
    <x v="1893"/>
    <n v="1326404583"/>
    <d v="2012-01-12T16:43:03"/>
    <b v="0"/>
    <x v="9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x v="191"/>
    <x v="0"/>
    <s v="US"/>
    <s v="USD"/>
    <n v="1445363722"/>
    <x v="1894"/>
    <n v="1442771722"/>
    <d v="2015-09-20T12:55:22"/>
    <b v="0"/>
    <x v="5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x v="1289"/>
    <x v="0"/>
    <s v="US"/>
    <s v="USD"/>
    <n v="1334250165"/>
    <x v="1895"/>
    <n v="1331658165"/>
    <d v="2012-03-13T12:02:45"/>
    <b v="0"/>
    <x v="62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x v="1290"/>
    <x v="0"/>
    <s v="US"/>
    <s v="USD"/>
    <n v="1393966800"/>
    <x v="1896"/>
    <n v="1392040806"/>
    <d v="2014-02-10T09:00:06"/>
    <b v="0"/>
    <x v="275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x v="1291"/>
    <x v="0"/>
    <s v="US"/>
    <s v="USD"/>
    <n v="1454349600"/>
    <x v="1897"/>
    <n v="1451277473"/>
    <d v="2015-12-27T23:37:53"/>
    <b v="0"/>
    <x v="64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x v="647"/>
    <x v="0"/>
    <s v="US"/>
    <s v="USD"/>
    <n v="1427319366"/>
    <x v="1898"/>
    <n v="1424730966"/>
    <d v="2015-02-23T17:36:06"/>
    <b v="0"/>
    <x v="288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x v="1292"/>
    <x v="0"/>
    <s v="US"/>
    <s v="USD"/>
    <n v="1349517540"/>
    <x v="1899"/>
    <n v="1347137731"/>
    <d v="2012-09-08T15:55:31"/>
    <b v="0"/>
    <x v="241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x v="1293"/>
    <x v="2"/>
    <s v="GB"/>
    <s v="GBP"/>
    <n v="1432299600"/>
    <x v="1900"/>
    <n v="1429707729"/>
    <d v="2015-04-22T08:02:09"/>
    <b v="0"/>
    <x v="20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x v="433"/>
    <x v="2"/>
    <s v="NL"/>
    <s v="EUR"/>
    <n v="1425495447"/>
    <x v="1901"/>
    <n v="1422903447"/>
    <d v="2015-02-02T13:57:27"/>
    <b v="0"/>
    <x v="8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x v="1294"/>
    <x v="2"/>
    <s v="US"/>
    <s v="USD"/>
    <n v="1485541791"/>
    <x v="1902"/>
    <n v="1480357791"/>
    <d v="2016-11-28T13:29:51"/>
    <b v="0"/>
    <x v="14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x v="155"/>
    <x v="2"/>
    <s v="US"/>
    <s v="USD"/>
    <n v="1451752021"/>
    <x v="1903"/>
    <n v="1447864021"/>
    <d v="2015-11-18T11:27:01"/>
    <b v="0"/>
    <x v="84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x v="809"/>
    <x v="2"/>
    <s v="US"/>
    <s v="USD"/>
    <n v="1410127994"/>
    <x v="1904"/>
    <n v="1407535994"/>
    <d v="2014-08-08T17:13:14"/>
    <b v="0"/>
    <x v="80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x v="1295"/>
    <x v="2"/>
    <s v="US"/>
    <s v="USD"/>
    <n v="1466697983"/>
    <x v="1905"/>
    <n v="1464105983"/>
    <d v="2016-05-24T11:06:23"/>
    <b v="0"/>
    <x v="221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x v="1079"/>
    <x v="2"/>
    <s v="US"/>
    <s v="USD"/>
    <n v="1400853925"/>
    <x v="1906"/>
    <n v="1399557925"/>
    <d v="2014-05-08T09:05:25"/>
    <b v="0"/>
    <x v="80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x v="1296"/>
    <x v="2"/>
    <s v="US"/>
    <s v="USD"/>
    <n v="1483048900"/>
    <x v="1907"/>
    <n v="1480456900"/>
    <d v="2016-11-29T17:01:40"/>
    <b v="0"/>
    <x v="80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x v="1297"/>
    <x v="2"/>
    <s v="US"/>
    <s v="USD"/>
    <n v="1414059479"/>
    <x v="1908"/>
    <n v="1411467479"/>
    <d v="2014-09-23T05:17:59"/>
    <b v="0"/>
    <x v="44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x v="1298"/>
    <x v="2"/>
    <s v="NL"/>
    <s v="EUR"/>
    <n v="1446331500"/>
    <x v="1909"/>
    <n v="1442531217"/>
    <d v="2015-09-17T18:06:57"/>
    <b v="0"/>
    <x v="168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x v="115"/>
    <x v="2"/>
    <s v="NZ"/>
    <s v="NZD"/>
    <n v="1407545334"/>
    <x v="1910"/>
    <n v="1404953334"/>
    <d v="2014-07-09T19:48:54"/>
    <b v="0"/>
    <x v="29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x v="1299"/>
    <x v="2"/>
    <s v="US"/>
    <s v="USD"/>
    <n v="1433395560"/>
    <x v="1911"/>
    <n v="1430803560"/>
    <d v="2015-05-05T00:26:00"/>
    <b v="0"/>
    <x v="288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x v="1300"/>
    <x v="2"/>
    <s v="GB"/>
    <s v="GBP"/>
    <n v="1412770578"/>
    <x v="1912"/>
    <n v="1410178578"/>
    <d v="2014-09-08T07:16:18"/>
    <b v="0"/>
    <x v="55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x v="1913"/>
    <n v="1413519073"/>
    <d v="2014-10-16T23:11:13"/>
    <b v="0"/>
    <x v="84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x v="138"/>
    <x v="2"/>
    <s v="US"/>
    <s v="USD"/>
    <n v="1409620222"/>
    <x v="1914"/>
    <n v="1407892222"/>
    <d v="2014-08-12T20:10:22"/>
    <b v="0"/>
    <x v="80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x v="1301"/>
    <x v="2"/>
    <s v="US"/>
    <s v="USD"/>
    <n v="1478542375"/>
    <x v="1915"/>
    <n v="1476378775"/>
    <d v="2016-10-13T12:12:55"/>
    <b v="0"/>
    <x v="79"/>
    <b v="0"/>
    <s v="technology/gadgets"/>
    <n v="0.51"/>
    <n v="17"/>
    <x v="2"/>
    <s v="gadgets"/>
  </r>
  <r>
    <n v="1917"/>
    <x v="1917"/>
    <s v="Let's build a legendary brand altogether"/>
    <n v="390000"/>
    <x v="1302"/>
    <x v="2"/>
    <s v="HK"/>
    <s v="HKD"/>
    <n v="1486708133"/>
    <x v="1916"/>
    <n v="1484116133"/>
    <d v="2017-01-11T01:28:53"/>
    <b v="0"/>
    <x v="16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x v="92"/>
    <x v="2"/>
    <s v="US"/>
    <s v="USD"/>
    <n v="1407869851"/>
    <x v="1917"/>
    <n v="1404845851"/>
    <d v="2014-07-08T13:57:31"/>
    <b v="0"/>
    <x v="82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x v="1303"/>
    <x v="2"/>
    <s v="US"/>
    <s v="USD"/>
    <n v="1432069249"/>
    <x v="1918"/>
    <n v="1429477249"/>
    <d v="2015-04-19T16:00:49"/>
    <b v="0"/>
    <x v="22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x v="1304"/>
    <x v="2"/>
    <s v="GB"/>
    <s v="GBP"/>
    <n v="1445468400"/>
    <x v="1919"/>
    <n v="1443042061"/>
    <d v="2015-09-23T16:01:01"/>
    <b v="0"/>
    <x v="217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x v="1305"/>
    <x v="0"/>
    <s v="US"/>
    <s v="USD"/>
    <n v="1342243143"/>
    <x v="1920"/>
    <n v="1339651143"/>
    <d v="2012-06-14T00:19:03"/>
    <b v="0"/>
    <x v="44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x v="1306"/>
    <x v="0"/>
    <s v="US"/>
    <s v="USD"/>
    <n v="1386828507"/>
    <x v="1921"/>
    <n v="1384236507"/>
    <d v="2013-11-12T01:08:27"/>
    <b v="0"/>
    <x v="31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x v="356"/>
    <x v="0"/>
    <s v="US"/>
    <s v="USD"/>
    <n v="1317099540"/>
    <x v="1922"/>
    <n v="1313612532"/>
    <d v="2011-08-17T15:22:12"/>
    <b v="0"/>
    <x v="62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x v="1307"/>
    <x v="0"/>
    <s v="US"/>
    <s v="USD"/>
    <n v="1389814380"/>
    <x v="1923"/>
    <n v="1387390555"/>
    <d v="2013-12-18T13:15:55"/>
    <b v="0"/>
    <x v="51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x v="1308"/>
    <x v="0"/>
    <s v="US"/>
    <s v="USD"/>
    <n v="1381449600"/>
    <x v="1924"/>
    <n v="1379540288"/>
    <d v="2013-09-18T16:38:08"/>
    <b v="0"/>
    <x v="47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x v="1309"/>
    <x v="0"/>
    <s v="US"/>
    <s v="USD"/>
    <n v="1288657560"/>
    <x v="1925"/>
    <n v="1286319256"/>
    <d v="2010-10-05T17:54:16"/>
    <b v="0"/>
    <x v="329"/>
    <b v="1"/>
    <s v="music/indie rock"/>
    <n v="195.37933333333334"/>
    <n v="27.3896261682243"/>
    <x v="4"/>
    <s v="indie rock"/>
  </r>
  <r>
    <n v="1927"/>
    <x v="1927"/>
    <s v="Hampshire is headed to GBS Detroit."/>
    <n v="600"/>
    <x v="972"/>
    <x v="0"/>
    <s v="US"/>
    <s v="USD"/>
    <n v="1331182740"/>
    <x v="1926"/>
    <n v="1329856839"/>
    <d v="2012-02-21T15:40:39"/>
    <b v="0"/>
    <x v="202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x v="1310"/>
    <x v="0"/>
    <s v="US"/>
    <s v="USD"/>
    <n v="1367940794"/>
    <x v="1927"/>
    <n v="1365348794"/>
    <d v="2013-04-07T10:33:14"/>
    <b v="0"/>
    <x v="69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x v="1311"/>
    <x v="0"/>
    <s v="US"/>
    <s v="USD"/>
    <n v="1309825866"/>
    <x v="1928"/>
    <n v="1306197066"/>
    <d v="2011-05-23T19:31:06"/>
    <b v="0"/>
    <x v="11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x v="1312"/>
    <x v="0"/>
    <s v="US"/>
    <s v="USD"/>
    <n v="1373203482"/>
    <x v="1929"/>
    <n v="1368019482"/>
    <d v="2013-05-08T08:24:42"/>
    <b v="0"/>
    <x v="55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x v="1313"/>
    <x v="0"/>
    <s v="US"/>
    <s v="USD"/>
    <n v="1337657400"/>
    <x v="1930"/>
    <n v="1336512309"/>
    <d v="2012-05-08T16:25:09"/>
    <b v="0"/>
    <x v="133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x v="1314"/>
    <x v="0"/>
    <s v="US"/>
    <s v="USD"/>
    <n v="1327433173"/>
    <x v="1931"/>
    <n v="1325618773"/>
    <d v="2012-01-03T14:26:13"/>
    <b v="0"/>
    <x v="144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x v="1315"/>
    <x v="0"/>
    <s v="US"/>
    <s v="USD"/>
    <n v="1411787307"/>
    <x v="1932"/>
    <n v="1409195307"/>
    <d v="2014-08-27T22:08:27"/>
    <b v="0"/>
    <x v="238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x v="1316"/>
    <x v="0"/>
    <s v="US"/>
    <s v="USD"/>
    <n v="1324789200"/>
    <x v="1933"/>
    <n v="1321649321"/>
    <d v="2011-11-18T15:48:41"/>
    <b v="0"/>
    <x v="99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x v="1317"/>
    <x v="0"/>
    <s v="US"/>
    <s v="USD"/>
    <n v="1403326740"/>
    <x v="1934"/>
    <n v="1400106171"/>
    <d v="2014-05-14T17:22:51"/>
    <b v="0"/>
    <x v="133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x v="1318"/>
    <x v="0"/>
    <s v="US"/>
    <s v="USD"/>
    <n v="1323151140"/>
    <x v="1935"/>
    <n v="1320528070"/>
    <d v="2011-11-05T16:21:10"/>
    <b v="0"/>
    <x v="108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x v="1319"/>
    <x v="0"/>
    <s v="US"/>
    <s v="USD"/>
    <n v="1339732740"/>
    <x v="1936"/>
    <n v="1338346281"/>
    <d v="2012-05-29T21:51:21"/>
    <b v="0"/>
    <x v="60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x v="1320"/>
    <x v="0"/>
    <s v="US"/>
    <s v="USD"/>
    <n v="1372741200"/>
    <x v="1937"/>
    <n v="1370067231"/>
    <d v="2013-06-01T01:13:51"/>
    <b v="0"/>
    <x v="229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x v="1321"/>
    <x v="0"/>
    <s v="US"/>
    <s v="USD"/>
    <n v="1362955108"/>
    <x v="1938"/>
    <n v="1360366708"/>
    <d v="2013-02-08T18:38:28"/>
    <b v="0"/>
    <x v="93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x v="1322"/>
    <x v="0"/>
    <s v="US"/>
    <s v="USD"/>
    <n v="1308110340"/>
    <x v="1939"/>
    <n v="1304770233"/>
    <d v="2011-05-07T07:10:33"/>
    <b v="0"/>
    <x v="162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x v="1323"/>
    <x v="0"/>
    <s v="US"/>
    <s v="USD"/>
    <n v="1400137131"/>
    <x v="1940"/>
    <n v="1397545131"/>
    <d v="2014-04-15T01:58:51"/>
    <b v="1"/>
    <x v="337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x v="1324"/>
    <x v="0"/>
    <s v="US"/>
    <s v="USD"/>
    <n v="1309809140"/>
    <x v="1941"/>
    <n v="1302033140"/>
    <d v="2011-04-05T14:52:20"/>
    <b v="1"/>
    <x v="1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x v="1325"/>
    <x v="0"/>
    <s v="US"/>
    <s v="USD"/>
    <n v="1470896916"/>
    <x v="1942"/>
    <n v="1467008916"/>
    <d v="2016-06-27T01:28:36"/>
    <b v="1"/>
    <x v="33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x v="1326"/>
    <x v="0"/>
    <s v="US"/>
    <s v="USD"/>
    <n v="1398952890"/>
    <x v="1943"/>
    <n v="1396360890"/>
    <d v="2014-04-01T09:01:30"/>
    <b v="1"/>
    <x v="33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x v="1327"/>
    <x v="0"/>
    <s v="ES"/>
    <s v="EUR"/>
    <n v="1436680958"/>
    <x v="1944"/>
    <n v="1433224958"/>
    <d v="2015-06-02T01:02:38"/>
    <b v="1"/>
    <x v="34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x v="1328"/>
    <x v="0"/>
    <s v="US"/>
    <s v="USD"/>
    <n v="1397961361"/>
    <x v="1945"/>
    <n v="1392780961"/>
    <d v="2014-02-18T22:36:01"/>
    <b v="1"/>
    <x v="16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x v="1946"/>
    <n v="1255730520"/>
    <d v="2009-10-16T17:02:00"/>
    <b v="1"/>
    <x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x v="1330"/>
    <x v="0"/>
    <s v="US"/>
    <s v="USD"/>
    <n v="1465232520"/>
    <x v="1947"/>
    <n v="1460557809"/>
    <d v="2016-04-13T09:30:09"/>
    <b v="1"/>
    <x v="341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x v="1331"/>
    <x v="0"/>
    <s v="GB"/>
    <s v="GBP"/>
    <n v="1404986951"/>
    <x v="1948"/>
    <n v="1402394951"/>
    <d v="2014-06-10T05:09:11"/>
    <b v="1"/>
    <x v="342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x v="1332"/>
    <x v="0"/>
    <s v="US"/>
    <s v="USD"/>
    <n v="1303446073"/>
    <x v="1949"/>
    <n v="1300767673"/>
    <d v="2011-03-21T23:21:13"/>
    <b v="1"/>
    <x v="343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x v="1333"/>
    <x v="0"/>
    <s v="US"/>
    <s v="USD"/>
    <n v="1478516737"/>
    <x v="1950"/>
    <n v="1475921137"/>
    <d v="2016-10-08T05:05:37"/>
    <b v="1"/>
    <x v="34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x v="1334"/>
    <x v="0"/>
    <s v="CA"/>
    <s v="CAD"/>
    <n v="1381934015"/>
    <x v="1951"/>
    <n v="1378737215"/>
    <d v="2013-09-09T09:33:35"/>
    <b v="1"/>
    <x v="345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x v="1335"/>
    <x v="0"/>
    <s v="US"/>
    <s v="USD"/>
    <n v="1330657200"/>
    <x v="1952"/>
    <n v="1328158065"/>
    <d v="2012-02-01T23:47:45"/>
    <b v="1"/>
    <x v="206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x v="1336"/>
    <x v="0"/>
    <s v="US"/>
    <s v="USD"/>
    <n v="1457758800"/>
    <x v="1953"/>
    <n v="1453730176"/>
    <d v="2016-01-25T08:56:16"/>
    <b v="1"/>
    <x v="119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x v="1337"/>
    <x v="0"/>
    <s v="US"/>
    <s v="USD"/>
    <n v="1337799600"/>
    <x v="1954"/>
    <n v="1334989881"/>
    <d v="2012-04-21T01:31:21"/>
    <b v="1"/>
    <x v="126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x v="1338"/>
    <x v="0"/>
    <s v="US"/>
    <s v="USD"/>
    <n v="1429391405"/>
    <x v="1955"/>
    <n v="1425507005"/>
    <d v="2015-03-04T17:10:05"/>
    <b v="1"/>
    <x v="346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x v="1339"/>
    <x v="0"/>
    <s v="US"/>
    <s v="USD"/>
    <n v="1351304513"/>
    <x v="1956"/>
    <n v="1348712513"/>
    <d v="2012-09-26T21:21:53"/>
    <b v="1"/>
    <x v="347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x v="1340"/>
    <x v="0"/>
    <s v="US"/>
    <s v="USD"/>
    <n v="1364078561"/>
    <x v="1957"/>
    <n v="1361490161"/>
    <d v="2013-02-21T18:42:41"/>
    <b v="1"/>
    <x v="348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x v="1341"/>
    <x v="0"/>
    <s v="US"/>
    <s v="USD"/>
    <n v="1412121600"/>
    <x v="1958"/>
    <n v="1408565860"/>
    <d v="2014-08-20T15:17:40"/>
    <b v="1"/>
    <x v="349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x v="1342"/>
    <x v="0"/>
    <s v="SE"/>
    <s v="SEK"/>
    <n v="1419151341"/>
    <x v="1959"/>
    <n v="1416559341"/>
    <d v="2014-11-21T03:42:21"/>
    <b v="1"/>
    <x v="51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x v="1343"/>
    <x v="0"/>
    <s v="US"/>
    <s v="USD"/>
    <n v="1349495940"/>
    <x v="1960"/>
    <n v="1346042417"/>
    <d v="2012-08-26T23:40:17"/>
    <b v="1"/>
    <x v="350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x v="1344"/>
    <x v="0"/>
    <s v="US"/>
    <s v="USD"/>
    <n v="1400006636"/>
    <x v="1961"/>
    <n v="1397414636"/>
    <d v="2014-04-13T13:43:56"/>
    <b v="1"/>
    <x v="351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x v="1345"/>
    <x v="0"/>
    <s v="GB"/>
    <s v="GBP"/>
    <n v="1410862734"/>
    <x v="1962"/>
    <n v="1407838734"/>
    <d v="2014-08-12T05:18:54"/>
    <b v="1"/>
    <x v="242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x v="1346"/>
    <x v="0"/>
    <s v="IT"/>
    <s v="EUR"/>
    <n v="1461306772"/>
    <x v="1963"/>
    <n v="1458714772"/>
    <d v="2016-03-23T01:32:52"/>
    <b v="1"/>
    <x v="352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x v="1347"/>
    <x v="0"/>
    <s v="US"/>
    <s v="USD"/>
    <n v="1326330000"/>
    <x v="1964"/>
    <n v="1324433310"/>
    <d v="2011-12-20T21:08:30"/>
    <b v="1"/>
    <x v="27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x v="1348"/>
    <x v="0"/>
    <s v="US"/>
    <s v="USD"/>
    <n v="1408021098"/>
    <x v="1965"/>
    <n v="1405429098"/>
    <d v="2014-07-15T07:58:18"/>
    <b v="1"/>
    <x v="35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x v="1349"/>
    <x v="0"/>
    <s v="US"/>
    <s v="USD"/>
    <n v="1398959729"/>
    <x v="1966"/>
    <n v="1396367729"/>
    <d v="2014-04-01T10:55:29"/>
    <b v="1"/>
    <x v="316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x v="1350"/>
    <x v="0"/>
    <s v="US"/>
    <s v="USD"/>
    <n v="1480777515"/>
    <x v="1967"/>
    <n v="1478095515"/>
    <d v="2016-11-02T09:05:15"/>
    <b v="1"/>
    <x v="354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x v="1351"/>
    <x v="0"/>
    <s v="GB"/>
    <s v="GBP"/>
    <n v="1470423668"/>
    <x v="1968"/>
    <n v="1467831668"/>
    <d v="2016-07-06T14:01:08"/>
    <b v="1"/>
    <x v="355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x v="1352"/>
    <x v="0"/>
    <s v="US"/>
    <s v="USD"/>
    <n v="1366429101"/>
    <x v="1969"/>
    <n v="1361248701"/>
    <d v="2013-02-18T23:38:21"/>
    <b v="1"/>
    <x v="356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x v="1353"/>
    <x v="0"/>
    <s v="US"/>
    <s v="USD"/>
    <n v="1384488000"/>
    <x v="1970"/>
    <n v="1381752061"/>
    <d v="2013-10-14T07:01:01"/>
    <b v="1"/>
    <x v="357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x v="1354"/>
    <x v="0"/>
    <s v="US"/>
    <s v="USD"/>
    <n v="1353201444"/>
    <x v="1971"/>
    <n v="1350605844"/>
    <d v="2012-10-18T19:17:24"/>
    <b v="1"/>
    <x v="146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x v="1355"/>
    <x v="0"/>
    <s v="US"/>
    <s v="USD"/>
    <n v="1470466800"/>
    <x v="1972"/>
    <n v="1467134464"/>
    <d v="2016-06-28T12:21:04"/>
    <b v="1"/>
    <x v="358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x v="1356"/>
    <x v="0"/>
    <s v="GB"/>
    <s v="GBP"/>
    <n v="1376899269"/>
    <x v="1973"/>
    <n v="1371715269"/>
    <d v="2013-06-20T03:01:09"/>
    <b v="1"/>
    <x v="359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x v="1357"/>
    <x v="0"/>
    <s v="US"/>
    <s v="USD"/>
    <n v="1362938851"/>
    <x v="1974"/>
    <n v="1360346851"/>
    <d v="2013-02-08T13:07:31"/>
    <b v="1"/>
    <x v="35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x v="1358"/>
    <x v="0"/>
    <s v="GB"/>
    <s v="GBP"/>
    <n v="1373751325"/>
    <x v="1975"/>
    <n v="1371159325"/>
    <d v="2013-06-13T16:35:25"/>
    <b v="1"/>
    <x v="360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x v="1359"/>
    <x v="0"/>
    <s v="US"/>
    <s v="USD"/>
    <n v="1450511940"/>
    <x v="1976"/>
    <n v="1446527540"/>
    <d v="2015-11-03T00:12:20"/>
    <b v="1"/>
    <x v="36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x v="1360"/>
    <x v="0"/>
    <s v="US"/>
    <s v="USD"/>
    <n v="1339484400"/>
    <x v="1977"/>
    <n v="1336627492"/>
    <d v="2012-05-10T00:24:52"/>
    <b v="1"/>
    <x v="362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x v="1361"/>
    <x v="0"/>
    <s v="US"/>
    <s v="USD"/>
    <n v="1447909140"/>
    <x v="1978"/>
    <n v="1444734146"/>
    <d v="2015-10-13T06:02:26"/>
    <b v="1"/>
    <x v="36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x v="1362"/>
    <x v="0"/>
    <s v="DE"/>
    <s v="EUR"/>
    <n v="1459684862"/>
    <x v="1979"/>
    <n v="1456232462"/>
    <d v="2016-02-23T08:01:02"/>
    <b v="1"/>
    <x v="364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x v="1363"/>
    <x v="2"/>
    <s v="CA"/>
    <s v="CAD"/>
    <n v="1404926665"/>
    <x v="1980"/>
    <n v="1402334665"/>
    <d v="2014-06-09T12:24:25"/>
    <b v="0"/>
    <x v="8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x v="117"/>
    <x v="2"/>
    <s v="HK"/>
    <s v="HKD"/>
    <n v="1480863887"/>
    <x v="1981"/>
    <n v="1478268287"/>
    <d v="2016-11-04T09:04:47"/>
    <b v="0"/>
    <x v="78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x v="1364"/>
    <x v="2"/>
    <s v="US"/>
    <s v="USD"/>
    <n v="1472799600"/>
    <x v="1982"/>
    <n v="1470874618"/>
    <d v="2016-08-10T19:16:58"/>
    <b v="0"/>
    <x v="38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x v="1365"/>
    <x v="2"/>
    <s v="US"/>
    <s v="USD"/>
    <n v="1417377481"/>
    <x v="1983"/>
    <n v="1412189881"/>
    <d v="2014-10-01T13:58:01"/>
    <b v="0"/>
    <x v="63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x v="152"/>
    <x v="2"/>
    <s v="GB"/>
    <s v="GBP"/>
    <n v="1470178800"/>
    <x v="1984"/>
    <n v="1467650771"/>
    <d v="2016-07-04T11:46:11"/>
    <b v="0"/>
    <x v="80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x v="116"/>
    <x v="2"/>
    <s v="GB"/>
    <s v="GBP"/>
    <n v="1457947483"/>
    <x v="1985"/>
    <n v="1455359083"/>
    <d v="2016-02-13T05:24:43"/>
    <b v="0"/>
    <x v="29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x v="1366"/>
    <x v="2"/>
    <s v="GB"/>
    <s v="GBP"/>
    <n v="1425223276"/>
    <x v="1986"/>
    <n v="1422631276"/>
    <d v="2015-01-30T10:21:16"/>
    <b v="0"/>
    <x v="33"/>
    <b v="0"/>
    <s v="photography/people"/>
    <n v="42.472727272727276"/>
    <n v="83.428571428571431"/>
    <x v="8"/>
    <s v="people"/>
  </r>
  <r>
    <n v="1988"/>
    <x v="1988"/>
    <s v="Expressing art in an image!"/>
    <n v="6000"/>
    <x v="379"/>
    <x v="2"/>
    <s v="US"/>
    <s v="USD"/>
    <n v="1440094742"/>
    <x v="1987"/>
    <n v="1437502742"/>
    <d v="2015-07-21T13:19:02"/>
    <b v="0"/>
    <x v="29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x v="155"/>
    <x v="2"/>
    <s v="US"/>
    <s v="USD"/>
    <n v="1481473208"/>
    <x v="1988"/>
    <n v="1478881208"/>
    <d v="2016-11-11T11:20:08"/>
    <b v="0"/>
    <x v="29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x v="1238"/>
    <x v="2"/>
    <s v="US"/>
    <s v="USD"/>
    <n v="1455338532"/>
    <x v="1989"/>
    <n v="1454042532"/>
    <d v="2016-01-28T23:42:12"/>
    <b v="0"/>
    <x v="81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x v="133"/>
    <x v="2"/>
    <s v="US"/>
    <s v="USD"/>
    <n v="1435958786"/>
    <x v="1990"/>
    <n v="1434144386"/>
    <d v="2015-06-12T16:26:26"/>
    <b v="0"/>
    <x v="8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x v="369"/>
    <x v="2"/>
    <s v="US"/>
    <s v="USD"/>
    <n v="1424229991"/>
    <x v="1991"/>
    <n v="1421637991"/>
    <d v="2015-01-18T22:26:31"/>
    <b v="0"/>
    <x v="84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x v="117"/>
    <x v="2"/>
    <s v="GB"/>
    <s v="GBP"/>
    <n v="1450706837"/>
    <x v="1992"/>
    <n v="1448114837"/>
    <d v="2015-11-21T09:07:17"/>
    <b v="0"/>
    <x v="78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x v="117"/>
    <x v="2"/>
    <s v="US"/>
    <s v="USD"/>
    <n v="1481072942"/>
    <x v="1993"/>
    <n v="1475885342"/>
    <d v="2016-10-07T19:09:02"/>
    <b v="0"/>
    <x v="78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x v="1367"/>
    <x v="2"/>
    <s v="CA"/>
    <s v="CAD"/>
    <n v="1437082736"/>
    <x v="1994"/>
    <n v="1435354736"/>
    <d v="2015-06-26T16:38:56"/>
    <b v="0"/>
    <x v="8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x v="117"/>
    <x v="2"/>
    <s v="US"/>
    <s v="USD"/>
    <n v="1405021211"/>
    <x v="1995"/>
    <n v="1402429211"/>
    <d v="2014-06-10T14:40:11"/>
    <b v="0"/>
    <x v="78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x v="117"/>
    <x v="2"/>
    <s v="US"/>
    <s v="USD"/>
    <n v="1409091612"/>
    <x v="1996"/>
    <n v="1406499612"/>
    <d v="2014-07-27T17:20:12"/>
    <b v="0"/>
    <x v="78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x v="1368"/>
    <x v="2"/>
    <s v="US"/>
    <s v="USD"/>
    <n v="1406861438"/>
    <x v="1997"/>
    <n v="1402973438"/>
    <d v="2014-06-16T21:50:38"/>
    <b v="0"/>
    <x v="8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x v="1369"/>
    <x v="2"/>
    <s v="GB"/>
    <s v="GBP"/>
    <n v="1415882108"/>
    <x v="1998"/>
    <n v="1413286508"/>
    <d v="2014-10-14T06:35:08"/>
    <b v="0"/>
    <x v="63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x v="1370"/>
    <x v="2"/>
    <s v="CA"/>
    <s v="CAD"/>
    <n v="1452120613"/>
    <x v="1999"/>
    <n v="1449528613"/>
    <d v="2015-12-07T17:50:13"/>
    <b v="0"/>
    <x v="20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x v="1371"/>
    <x v="0"/>
    <s v="DE"/>
    <s v="EUR"/>
    <n v="1434139200"/>
    <x v="2000"/>
    <n v="1431406916"/>
    <d v="2015-05-12T00:01:56"/>
    <b v="1"/>
    <x v="365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x v="1372"/>
    <x v="0"/>
    <s v="US"/>
    <s v="USD"/>
    <n v="1485191143"/>
    <x v="2001"/>
    <n v="1482599143"/>
    <d v="2016-12-24T12:05:43"/>
    <b v="1"/>
    <x v="366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x v="1373"/>
    <x v="0"/>
    <s v="US"/>
    <s v="USD"/>
    <n v="1278111600"/>
    <x v="2002"/>
    <n v="1276830052"/>
    <d v="2010-06-17T22:00:52"/>
    <b v="1"/>
    <x v="5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x v="1374"/>
    <x v="0"/>
    <s v="US"/>
    <s v="USD"/>
    <n v="1405002663"/>
    <x v="2003"/>
    <n v="1402410663"/>
    <d v="2014-06-10T09:31:03"/>
    <b v="1"/>
    <x v="178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x v="1375"/>
    <x v="0"/>
    <s v="US"/>
    <s v="USD"/>
    <n v="1381895940"/>
    <x v="2004"/>
    <n v="1379532618"/>
    <d v="2013-09-18T14:30:18"/>
    <b v="1"/>
    <x v="277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x v="1376"/>
    <x v="0"/>
    <s v="US"/>
    <s v="USD"/>
    <n v="1417611645"/>
    <x v="2005"/>
    <n v="1414584045"/>
    <d v="2014-10-29T07:00:45"/>
    <b v="1"/>
    <x v="175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x v="2006"/>
    <n v="1276891586"/>
    <d v="2010-06-18T15:06:26"/>
    <b v="1"/>
    <x v="89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x v="1378"/>
    <x v="0"/>
    <s v="US"/>
    <s v="USD"/>
    <n v="1316442622"/>
    <x v="2007"/>
    <n v="1312641022"/>
    <d v="2011-08-06T09:30:22"/>
    <b v="1"/>
    <x v="14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x v="1379"/>
    <x v="0"/>
    <s v="DE"/>
    <s v="EUR"/>
    <n v="1479890743"/>
    <x v="2008"/>
    <n v="1476776743"/>
    <d v="2016-10-18T02:45:43"/>
    <b v="1"/>
    <x v="367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x v="1380"/>
    <x v="0"/>
    <s v="US"/>
    <s v="USD"/>
    <n v="1471564491"/>
    <x v="2009"/>
    <n v="1468972491"/>
    <d v="2016-07-19T18:54:51"/>
    <b v="1"/>
    <x v="368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x v="1381"/>
    <x v="0"/>
    <s v="AT"/>
    <s v="EUR"/>
    <n v="1452553200"/>
    <x v="2010"/>
    <n v="1449650173"/>
    <d v="2015-12-09T03:36:13"/>
    <b v="1"/>
    <x v="369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x v="1382"/>
    <x v="0"/>
    <s v="US"/>
    <s v="USD"/>
    <n v="1423165441"/>
    <x v="2011"/>
    <n v="1420573441"/>
    <d v="2015-01-06T14:44:01"/>
    <b v="1"/>
    <x v="275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x v="1383"/>
    <x v="0"/>
    <s v="US"/>
    <s v="USD"/>
    <n v="1468019014"/>
    <x v="2012"/>
    <n v="1462835014"/>
    <d v="2016-05-09T18:03:34"/>
    <b v="1"/>
    <x v="370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x v="1384"/>
    <x v="0"/>
    <s v="US"/>
    <s v="USD"/>
    <n v="1364184539"/>
    <x v="2013"/>
    <n v="1361250539"/>
    <d v="2013-02-19T00:08:59"/>
    <b v="1"/>
    <x v="371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x v="1385"/>
    <x v="0"/>
    <s v="US"/>
    <s v="USD"/>
    <n v="1315602163"/>
    <x v="2014"/>
    <n v="1313010163"/>
    <d v="2011-08-10T16:02:43"/>
    <b v="1"/>
    <x v="37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x v="1386"/>
    <x v="0"/>
    <s v="US"/>
    <s v="USD"/>
    <n v="1362863299"/>
    <x v="2015"/>
    <n v="1360271299"/>
    <d v="2013-02-07T16:08:19"/>
    <b v="1"/>
    <x v="373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x v="1387"/>
    <x v="0"/>
    <s v="US"/>
    <s v="USD"/>
    <n v="1332561600"/>
    <x v="2016"/>
    <n v="1329873755"/>
    <d v="2012-02-21T20:22:35"/>
    <b v="1"/>
    <x v="374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x v="1388"/>
    <x v="0"/>
    <s v="IE"/>
    <s v="EUR"/>
    <n v="1439455609"/>
    <x v="2017"/>
    <n v="1436863609"/>
    <d v="2015-07-14T03:46:49"/>
    <b v="1"/>
    <x v="375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x v="1389"/>
    <x v="0"/>
    <s v="US"/>
    <s v="USD"/>
    <n v="1474563621"/>
    <x v="2018"/>
    <n v="1471971621"/>
    <d v="2016-08-23T12:00:21"/>
    <b v="1"/>
    <x v="376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x v="1390"/>
    <x v="0"/>
    <s v="US"/>
    <s v="USD"/>
    <n v="1400108640"/>
    <x v="2019"/>
    <n v="1396923624"/>
    <d v="2014-04-07T21:20:24"/>
    <b v="1"/>
    <x v="259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x v="1391"/>
    <x v="0"/>
    <s v="US"/>
    <s v="USD"/>
    <n v="1411522897"/>
    <x v="2020"/>
    <n v="1407634897"/>
    <d v="2014-08-09T20:41:37"/>
    <b v="1"/>
    <x v="1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x v="1392"/>
    <x v="0"/>
    <s v="US"/>
    <s v="USD"/>
    <n v="1465652372"/>
    <x v="2021"/>
    <n v="1463060372"/>
    <d v="2016-05-12T08:39:32"/>
    <b v="1"/>
    <x v="166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x v="1393"/>
    <x v="0"/>
    <s v="US"/>
    <s v="USD"/>
    <n v="1434017153"/>
    <x v="2022"/>
    <n v="1431425153"/>
    <d v="2015-05-12T05:05:53"/>
    <b v="1"/>
    <x v="377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x v="1394"/>
    <x v="0"/>
    <s v="US"/>
    <s v="USD"/>
    <n v="1344826800"/>
    <x v="2023"/>
    <n v="1341875544"/>
    <d v="2012-07-09T18:12:24"/>
    <b v="1"/>
    <x v="217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x v="1395"/>
    <x v="0"/>
    <s v="DE"/>
    <s v="EUR"/>
    <n v="1433996746"/>
    <x v="2024"/>
    <n v="1431404746"/>
    <d v="2015-05-11T23:25:46"/>
    <b v="1"/>
    <x v="378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x v="1396"/>
    <x v="0"/>
    <s v="US"/>
    <s v="USD"/>
    <n v="1398052740"/>
    <x v="2025"/>
    <n v="1394127585"/>
    <d v="2014-03-06T12:39:45"/>
    <b v="1"/>
    <x v="379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x v="1397"/>
    <x v="0"/>
    <s v="US"/>
    <s v="USD"/>
    <n v="1427740319"/>
    <x v="2026"/>
    <n v="1423855919"/>
    <d v="2015-02-13T14:31:59"/>
    <b v="1"/>
    <x v="380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x v="1398"/>
    <x v="0"/>
    <s v="US"/>
    <s v="USD"/>
    <n v="1268690100"/>
    <x v="2027"/>
    <n v="1265493806"/>
    <d v="2010-02-06T17:03:26"/>
    <b v="1"/>
    <x v="1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x v="1399"/>
    <x v="0"/>
    <s v="US"/>
    <s v="USD"/>
    <n v="1409099481"/>
    <x v="2028"/>
    <n v="1406507481"/>
    <d v="2014-07-27T19:31:21"/>
    <b v="1"/>
    <x v="225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x v="1400"/>
    <x v="0"/>
    <s v="GB"/>
    <s v="GBP"/>
    <n v="1354233296"/>
    <x v="2029"/>
    <n v="1351641296"/>
    <d v="2012-10-30T18:54:56"/>
    <b v="1"/>
    <x v="381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x v="1401"/>
    <x v="0"/>
    <s v="NL"/>
    <s v="EUR"/>
    <n v="1420765200"/>
    <x v="2030"/>
    <n v="1417506853"/>
    <d v="2014-12-02T02:54:13"/>
    <b v="1"/>
    <x v="27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x v="1402"/>
    <x v="0"/>
    <s v="US"/>
    <s v="USD"/>
    <n v="1481778000"/>
    <x v="2031"/>
    <n v="1479216874"/>
    <d v="2016-11-15T08:34:34"/>
    <b v="1"/>
    <x v="382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x v="1403"/>
    <x v="0"/>
    <s v="US"/>
    <s v="USD"/>
    <n v="1398477518"/>
    <x v="2032"/>
    <n v="1395885518"/>
    <d v="2014-03-26T20:58:38"/>
    <b v="1"/>
    <x v="150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x v="1404"/>
    <x v="0"/>
    <s v="US"/>
    <s v="USD"/>
    <n v="1430981880"/>
    <x v="2033"/>
    <n v="1426216033"/>
    <d v="2015-03-12T22:07:13"/>
    <b v="1"/>
    <x v="27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x v="1405"/>
    <x v="0"/>
    <s v="US"/>
    <s v="USD"/>
    <n v="1450486800"/>
    <x v="2034"/>
    <n v="1446562807"/>
    <d v="2015-11-03T10:00:07"/>
    <b v="1"/>
    <x v="383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x v="1406"/>
    <x v="0"/>
    <s v="US"/>
    <s v="USD"/>
    <n v="1399668319"/>
    <x v="2035"/>
    <n v="1397076319"/>
    <d v="2014-04-09T15:45:19"/>
    <b v="1"/>
    <x v="384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x v="1407"/>
    <x v="0"/>
    <s v="US"/>
    <s v="USD"/>
    <n v="1388383353"/>
    <x v="2036"/>
    <n v="1383195753"/>
    <d v="2013-10-31T00:02:33"/>
    <b v="1"/>
    <x v="385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x v="1408"/>
    <x v="0"/>
    <s v="GB"/>
    <s v="GBP"/>
    <n v="1372701600"/>
    <x v="2037"/>
    <n v="1369895421"/>
    <d v="2013-05-30T01:30:21"/>
    <b v="1"/>
    <x v="386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x v="1409"/>
    <x v="0"/>
    <s v="US"/>
    <s v="USD"/>
    <n v="1480568340"/>
    <x v="2038"/>
    <n v="1477996325"/>
    <d v="2016-11-01T05:32:05"/>
    <b v="1"/>
    <x v="16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x v="1410"/>
    <x v="0"/>
    <s v="US"/>
    <s v="USD"/>
    <n v="1384557303"/>
    <x v="2039"/>
    <n v="1383257703"/>
    <d v="2013-10-31T17:15:03"/>
    <b v="1"/>
    <x v="197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x v="1411"/>
    <x v="0"/>
    <s v="US"/>
    <s v="USD"/>
    <n v="1478785027"/>
    <x v="2040"/>
    <n v="1476189427"/>
    <d v="2016-10-11T07:37:07"/>
    <b v="0"/>
    <x v="148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x v="1412"/>
    <x v="0"/>
    <s v="US"/>
    <s v="USD"/>
    <n v="1453481974"/>
    <x v="2041"/>
    <n v="1448297974"/>
    <d v="2015-11-23T11:59:34"/>
    <b v="0"/>
    <x v="205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x v="1413"/>
    <x v="0"/>
    <s v="US"/>
    <s v="USD"/>
    <n v="1481432340"/>
    <x v="2042"/>
    <n v="1476764077"/>
    <d v="2016-10-17T23:14:37"/>
    <b v="0"/>
    <x v="189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x v="1414"/>
    <x v="0"/>
    <s v="US"/>
    <s v="USD"/>
    <n v="1434212714"/>
    <x v="2043"/>
    <n v="1431620714"/>
    <d v="2015-05-14T11:25:14"/>
    <b v="0"/>
    <x v="387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x v="1415"/>
    <x v="0"/>
    <s v="US"/>
    <s v="USD"/>
    <n v="1341799647"/>
    <x v="2044"/>
    <n v="1339207647"/>
    <d v="2012-06-08T21:07:27"/>
    <b v="0"/>
    <x v="40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x v="1416"/>
    <x v="0"/>
    <s v="US"/>
    <s v="USD"/>
    <n v="1369282044"/>
    <x v="2045"/>
    <n v="1366690044"/>
    <d v="2013-04-22T23:07:24"/>
    <b v="0"/>
    <x v="3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x v="1417"/>
    <x v="0"/>
    <s v="AU"/>
    <s v="AUD"/>
    <n v="1429228800"/>
    <x v="2046"/>
    <n v="1426714870"/>
    <d v="2015-03-18T16:41:10"/>
    <b v="0"/>
    <x v="388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x v="1418"/>
    <x v="0"/>
    <s v="US"/>
    <s v="USD"/>
    <n v="1369323491"/>
    <x v="2047"/>
    <n v="1366731491"/>
    <d v="2013-04-23T10:38:11"/>
    <b v="0"/>
    <x v="389"/>
    <b v="1"/>
    <s v="technology/hardware"/>
    <n v="148.33229411764705"/>
    <n v="91.82989803350327"/>
    <x v="2"/>
    <s v="hardware"/>
  </r>
  <r>
    <n v="2049"/>
    <x v="2049"/>
    <s v="Keyless. Alarm secured. GPS tracking."/>
    <n v="50000"/>
    <x v="1419"/>
    <x v="0"/>
    <s v="GB"/>
    <s v="GBP"/>
    <n v="1386025140"/>
    <x v="2048"/>
    <n v="1382963963"/>
    <d v="2013-10-28T07:39:23"/>
    <b v="0"/>
    <x v="390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x v="1420"/>
    <x v="0"/>
    <s v="US"/>
    <s v="USD"/>
    <n v="1433036578"/>
    <x v="2049"/>
    <n v="1429580578"/>
    <d v="2015-04-20T20:42:58"/>
    <b v="0"/>
    <x v="203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x v="1421"/>
    <x v="0"/>
    <s v="US"/>
    <s v="USD"/>
    <n v="1388017937"/>
    <x v="2050"/>
    <n v="1385425937"/>
    <d v="2013-11-25T19:32:17"/>
    <b v="0"/>
    <x v="391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x v="1422"/>
    <x v="0"/>
    <s v="US"/>
    <s v="USD"/>
    <n v="1455933653"/>
    <x v="2051"/>
    <n v="1452045653"/>
    <d v="2016-01-05T21:00:53"/>
    <b v="0"/>
    <x v="392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x v="766"/>
    <x v="0"/>
    <s v="US"/>
    <s v="USD"/>
    <n v="1448466551"/>
    <x v="2052"/>
    <n v="1445870951"/>
    <d v="2015-10-26T09:49:11"/>
    <b v="0"/>
    <x v="212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x v="1423"/>
    <x v="0"/>
    <s v="GB"/>
    <s v="GBP"/>
    <n v="1399033810"/>
    <x v="2053"/>
    <n v="1396441810"/>
    <d v="2014-04-02T07:30:10"/>
    <b v="0"/>
    <x v="393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x v="1424"/>
    <x v="0"/>
    <s v="US"/>
    <s v="USD"/>
    <n v="1417579200"/>
    <x v="2054"/>
    <n v="1415031043"/>
    <d v="2014-11-03T11:10:43"/>
    <b v="0"/>
    <x v="2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x v="1425"/>
    <x v="0"/>
    <s v="US"/>
    <s v="USD"/>
    <n v="1366222542"/>
    <x v="2055"/>
    <n v="1363630542"/>
    <d v="2013-03-18T13:15:42"/>
    <b v="0"/>
    <x v="39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x v="1426"/>
    <x v="0"/>
    <s v="GB"/>
    <s v="GBP"/>
    <n v="1456487532"/>
    <x v="2056"/>
    <n v="1453895532"/>
    <d v="2016-01-27T06:52:12"/>
    <b v="0"/>
    <x v="395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x v="1427"/>
    <x v="0"/>
    <s v="GB"/>
    <s v="GBP"/>
    <n v="1425326400"/>
    <x v="2057"/>
    <n v="1421916830"/>
    <d v="2015-01-22T03:53:50"/>
    <b v="0"/>
    <x v="396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x v="1428"/>
    <x v="0"/>
    <s v="US"/>
    <s v="USD"/>
    <n v="1454277540"/>
    <x v="2058"/>
    <n v="1450880854"/>
    <d v="2015-12-23T09:27:34"/>
    <b v="0"/>
    <x v="269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x v="1429"/>
    <x v="0"/>
    <s v="US"/>
    <s v="USD"/>
    <n v="1406129150"/>
    <x v="2059"/>
    <n v="1400945150"/>
    <d v="2014-05-24T10:25:50"/>
    <b v="0"/>
    <x v="397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x v="1430"/>
    <x v="0"/>
    <s v="US"/>
    <s v="USD"/>
    <n v="1483208454"/>
    <x v="2060"/>
    <n v="1480616454"/>
    <d v="2016-12-01T13:20:54"/>
    <b v="0"/>
    <x v="2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x v="1431"/>
    <x v="0"/>
    <s v="DK"/>
    <s v="DKK"/>
    <n v="1458807098"/>
    <x v="2061"/>
    <n v="1456218698"/>
    <d v="2016-02-23T04:11:38"/>
    <b v="0"/>
    <x v="398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x v="1432"/>
    <x v="0"/>
    <s v="DE"/>
    <s v="EUR"/>
    <n v="1463333701"/>
    <x v="2062"/>
    <n v="1460482501"/>
    <d v="2016-04-12T12:35:01"/>
    <b v="0"/>
    <x v="72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x v="1433"/>
    <x v="0"/>
    <s v="US"/>
    <s v="USD"/>
    <n v="1370001600"/>
    <x v="2063"/>
    <n v="1366879523"/>
    <d v="2013-04-25T03:45:23"/>
    <b v="0"/>
    <x v="399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x v="1434"/>
    <x v="0"/>
    <s v="GB"/>
    <s v="GBP"/>
    <n v="1387958429"/>
    <x v="2064"/>
    <n v="1385366429"/>
    <d v="2013-11-25T03:00:29"/>
    <b v="0"/>
    <x v="400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x v="1435"/>
    <x v="0"/>
    <s v="US"/>
    <s v="USD"/>
    <n v="1408818683"/>
    <x v="2065"/>
    <n v="1406226683"/>
    <d v="2014-07-24T13:31:23"/>
    <b v="0"/>
    <x v="71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x v="1436"/>
    <x v="0"/>
    <s v="GB"/>
    <s v="GBP"/>
    <n v="1432499376"/>
    <x v="2066"/>
    <n v="1429648176"/>
    <d v="2015-04-21T15:29:36"/>
    <b v="0"/>
    <x v="73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x v="1437"/>
    <x v="0"/>
    <s v="US"/>
    <s v="USD"/>
    <n v="1476994315"/>
    <x v="2067"/>
    <n v="1474402315"/>
    <d v="2016-09-20T15:11:55"/>
    <b v="0"/>
    <x v="88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x v="1438"/>
    <x v="0"/>
    <s v="US"/>
    <s v="USD"/>
    <n v="1451776791"/>
    <x v="2068"/>
    <n v="1449098391"/>
    <d v="2015-12-02T18:19:51"/>
    <b v="0"/>
    <x v="40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x v="1439"/>
    <x v="0"/>
    <s v="DE"/>
    <s v="EUR"/>
    <n v="1467128723"/>
    <x v="2069"/>
    <n v="1464536723"/>
    <d v="2016-05-29T10:45:23"/>
    <b v="0"/>
    <x v="401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x v="1440"/>
    <x v="0"/>
    <s v="US"/>
    <s v="USD"/>
    <n v="1475390484"/>
    <x v="2070"/>
    <n v="1471502484"/>
    <d v="2016-08-18T01:41:24"/>
    <b v="0"/>
    <x v="402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x v="1441"/>
    <x v="0"/>
    <s v="US"/>
    <s v="USD"/>
    <n v="1462629432"/>
    <x v="2071"/>
    <n v="1460037432"/>
    <d v="2016-04-07T08:57:12"/>
    <b v="0"/>
    <x v="403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x v="1442"/>
    <x v="0"/>
    <s v="US"/>
    <s v="USD"/>
    <n v="1431100918"/>
    <x v="2072"/>
    <n v="1427212918"/>
    <d v="2015-03-24T11:01:58"/>
    <b v="0"/>
    <x v="404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x v="1443"/>
    <x v="0"/>
    <s v="US"/>
    <s v="USD"/>
    <n v="1462564182"/>
    <x v="2073"/>
    <n v="1459972182"/>
    <d v="2016-04-06T14:49:42"/>
    <b v="0"/>
    <x v="8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x v="1444"/>
    <x v="0"/>
    <s v="US"/>
    <s v="USD"/>
    <n v="1374769288"/>
    <x v="2074"/>
    <n v="1372177288"/>
    <d v="2013-06-25T11:21:28"/>
    <b v="0"/>
    <x v="405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x v="1445"/>
    <x v="0"/>
    <s v="GB"/>
    <s v="GBP"/>
    <n v="1406149689"/>
    <x v="2075"/>
    <n v="1402693689"/>
    <d v="2014-06-13T16:08:09"/>
    <b v="0"/>
    <x v="406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x v="1446"/>
    <x v="0"/>
    <s v="US"/>
    <s v="USD"/>
    <n v="1433538000"/>
    <x v="2076"/>
    <n v="1428541276"/>
    <d v="2015-04-08T20:01:16"/>
    <b v="0"/>
    <x v="101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x v="1447"/>
    <x v="0"/>
    <s v="ES"/>
    <s v="EUR"/>
    <n v="1482085857"/>
    <x v="2077"/>
    <n v="1479493857"/>
    <d v="2016-11-18T13:30:57"/>
    <b v="0"/>
    <x v="53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x v="1448"/>
    <x v="0"/>
    <s v="GB"/>
    <s v="GBP"/>
    <n v="1435258800"/>
    <x v="2078"/>
    <n v="1432659793"/>
    <d v="2015-05-26T12:03:13"/>
    <b v="0"/>
    <x v="4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x v="1449"/>
    <x v="0"/>
    <s v="US"/>
    <s v="USD"/>
    <n v="1447286300"/>
    <x v="2079"/>
    <n v="1444690700"/>
    <d v="2015-10-12T17:58:20"/>
    <b v="0"/>
    <x v="133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x v="1450"/>
    <x v="0"/>
    <s v="US"/>
    <s v="USD"/>
    <n v="1337144340"/>
    <x v="2080"/>
    <n v="1333597555"/>
    <d v="2012-04-04T22:45:55"/>
    <b v="0"/>
    <x v="16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x v="1451"/>
    <x v="0"/>
    <s v="US"/>
    <s v="USD"/>
    <n v="1322106796"/>
    <x v="2081"/>
    <n v="1316919196"/>
    <d v="2011-09-24T21:53:16"/>
    <b v="0"/>
    <x v="44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x v="447"/>
    <x v="0"/>
    <s v="US"/>
    <s v="USD"/>
    <n v="1338830395"/>
    <x v="2082"/>
    <n v="1336238395"/>
    <d v="2012-05-05T12:19:55"/>
    <b v="0"/>
    <x v="20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x v="1452"/>
    <x v="0"/>
    <s v="US"/>
    <s v="USD"/>
    <n v="1399186740"/>
    <x v="2083"/>
    <n v="1396468782"/>
    <d v="2014-04-02T14:59:42"/>
    <b v="0"/>
    <x v="67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x v="1453"/>
    <x v="0"/>
    <s v="US"/>
    <s v="USD"/>
    <n v="1342382587"/>
    <x v="2084"/>
    <n v="1339790587"/>
    <d v="2012-06-15T15:03:07"/>
    <b v="0"/>
    <x v="1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x v="1454"/>
    <x v="0"/>
    <s v="US"/>
    <s v="USD"/>
    <n v="1323838740"/>
    <x v="2085"/>
    <n v="1321200332"/>
    <d v="2011-11-13T11:05:32"/>
    <b v="0"/>
    <x v="2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x v="1455"/>
    <x v="0"/>
    <s v="US"/>
    <s v="USD"/>
    <n v="1315457658"/>
    <x v="2086"/>
    <n v="1312865658"/>
    <d v="2011-08-08T23:54:18"/>
    <b v="0"/>
    <x v="20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x v="1456"/>
    <x v="0"/>
    <s v="US"/>
    <s v="USD"/>
    <n v="1284177540"/>
    <x v="2087"/>
    <n v="1281028152"/>
    <d v="2010-08-05T12:09:12"/>
    <b v="0"/>
    <x v="11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x v="1457"/>
    <x v="0"/>
    <s v="US"/>
    <s v="USD"/>
    <n v="1375408194"/>
    <x v="2088"/>
    <n v="1372384194"/>
    <d v="2013-06-27T20:49:54"/>
    <b v="0"/>
    <x v="95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x v="1458"/>
    <x v="0"/>
    <s v="US"/>
    <s v="USD"/>
    <n v="1361696955"/>
    <x v="2089"/>
    <n v="1359104955"/>
    <d v="2013-01-25T04:09:15"/>
    <b v="0"/>
    <x v="322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x v="1459"/>
    <x v="0"/>
    <s v="US"/>
    <s v="USD"/>
    <n v="1299009600"/>
    <x v="2090"/>
    <n v="1294818278"/>
    <d v="2011-01-12T02:44:38"/>
    <b v="0"/>
    <x v="33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x v="1460"/>
    <x v="0"/>
    <s v="US"/>
    <s v="USD"/>
    <n v="1318006732"/>
    <x v="2091"/>
    <n v="1312822732"/>
    <d v="2011-08-08T11:58:52"/>
    <b v="0"/>
    <x v="16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x v="1461"/>
    <x v="0"/>
    <s v="US"/>
    <s v="USD"/>
    <n v="1356211832"/>
    <x v="2092"/>
    <n v="1351024232"/>
    <d v="2012-10-23T15:30:32"/>
    <b v="0"/>
    <x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x v="1462"/>
    <x v="0"/>
    <s v="US"/>
    <s v="USD"/>
    <n v="1330916400"/>
    <x v="2093"/>
    <n v="1327969730"/>
    <d v="2012-01-30T19:28:50"/>
    <b v="0"/>
    <x v="250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x v="911"/>
    <x v="0"/>
    <s v="US"/>
    <s v="USD"/>
    <n v="1317576973"/>
    <x v="2094"/>
    <n v="1312392973"/>
    <d v="2011-08-03T12:36:13"/>
    <b v="0"/>
    <x v="19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x v="904"/>
    <x v="0"/>
    <s v="US"/>
    <s v="USD"/>
    <n v="1351223940"/>
    <x v="2095"/>
    <n v="1349892735"/>
    <d v="2012-10-10T13:12:15"/>
    <b v="0"/>
    <x v="25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x v="142"/>
    <x v="0"/>
    <s v="US"/>
    <s v="USD"/>
    <n v="1322751735"/>
    <x v="2096"/>
    <n v="1317564135"/>
    <d v="2011-10-02T09:02:15"/>
    <b v="0"/>
    <x v="44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x v="1463"/>
    <x v="0"/>
    <s v="US"/>
    <s v="USD"/>
    <n v="1331174635"/>
    <x v="2097"/>
    <n v="1328582635"/>
    <d v="2012-02-06T21:43:55"/>
    <b v="0"/>
    <x v="58"/>
    <b v="1"/>
    <s v="music/indie rock"/>
    <n v="100.33333333333334"/>
    <n v="188.125"/>
    <x v="4"/>
    <s v="indie rock"/>
  </r>
  <r>
    <n v="2099"/>
    <x v="2099"/>
    <s v="Our tour van died, we need help!"/>
    <n v="3000"/>
    <x v="1464"/>
    <x v="0"/>
    <s v="US"/>
    <s v="USD"/>
    <n v="1435808400"/>
    <x v="2098"/>
    <n v="1434650084"/>
    <d v="2015-06-18T12:54:44"/>
    <b v="0"/>
    <x v="287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x v="1465"/>
    <x v="0"/>
    <s v="US"/>
    <s v="USD"/>
    <n v="1341028740"/>
    <x v="2099"/>
    <n v="1339704141"/>
    <d v="2012-06-14T15:02:21"/>
    <b v="0"/>
    <x v="74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x v="1466"/>
    <x v="0"/>
    <s v="US"/>
    <s v="USD"/>
    <n v="1329104114"/>
    <x v="2100"/>
    <n v="1323920114"/>
    <d v="2011-12-14T22:35:14"/>
    <b v="0"/>
    <x v="3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x v="1467"/>
    <x v="0"/>
    <s v="US"/>
    <s v="USD"/>
    <n v="1304628648"/>
    <x v="2101"/>
    <n v="1302036648"/>
    <d v="2011-04-05T15:50:48"/>
    <b v="0"/>
    <x v="44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x v="1468"/>
    <x v="0"/>
    <s v="US"/>
    <s v="USD"/>
    <n v="1352488027"/>
    <x v="2102"/>
    <n v="1349892427"/>
    <d v="2012-10-10T13:07:07"/>
    <b v="0"/>
    <x v="248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x v="1469"/>
    <x v="0"/>
    <s v="US"/>
    <s v="USD"/>
    <n v="1369958400"/>
    <x v="2103"/>
    <n v="1367286434"/>
    <d v="2013-04-29T20:47:14"/>
    <b v="0"/>
    <x v="7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x v="1470"/>
    <x v="0"/>
    <s v="US"/>
    <s v="USD"/>
    <n v="1416542400"/>
    <x v="2104"/>
    <n v="1415472953"/>
    <d v="2014-11-08T13:55:53"/>
    <b v="0"/>
    <x v="221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x v="1229"/>
    <x v="0"/>
    <s v="US"/>
    <s v="USD"/>
    <n v="1359176974"/>
    <x v="2105"/>
    <n v="1356584974"/>
    <d v="2012-12-27T00:09:34"/>
    <b v="0"/>
    <x v="3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x v="1471"/>
    <x v="0"/>
    <s v="US"/>
    <s v="USD"/>
    <n v="1415815393"/>
    <x v="2106"/>
    <n v="1413997393"/>
    <d v="2014-10-22T12:03:13"/>
    <b v="0"/>
    <x v="6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x v="1472"/>
    <x v="0"/>
    <s v="US"/>
    <s v="USD"/>
    <n v="1347249300"/>
    <x v="2107"/>
    <n v="1344917580"/>
    <d v="2012-08-13T23:13:00"/>
    <b v="0"/>
    <x v="277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x v="1473"/>
    <x v="0"/>
    <s v="US"/>
    <s v="USD"/>
    <n v="1436115617"/>
    <x v="2108"/>
    <n v="1433523617"/>
    <d v="2015-06-05T12:00:17"/>
    <b v="0"/>
    <x v="244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x v="1474"/>
    <x v="0"/>
    <s v="US"/>
    <s v="USD"/>
    <n v="1401253140"/>
    <x v="2109"/>
    <n v="1398873969"/>
    <d v="2014-04-30T11:06:09"/>
    <b v="0"/>
    <x v="44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x v="167"/>
    <x v="0"/>
    <s v="US"/>
    <s v="USD"/>
    <n v="1313370000"/>
    <x v="2110"/>
    <n v="1307594625"/>
    <d v="2011-06-08T23:43:45"/>
    <b v="0"/>
    <x v="70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x v="452"/>
    <x v="0"/>
    <s v="US"/>
    <s v="USD"/>
    <n v="1366064193"/>
    <x v="2111"/>
    <n v="1364854593"/>
    <d v="2013-04-01T17:16:33"/>
    <b v="0"/>
    <x v="202"/>
    <b v="1"/>
    <s v="music/indie rock"/>
    <n v="100"/>
    <n v="27.272727272727273"/>
    <x v="4"/>
    <s v="indie rock"/>
  </r>
  <r>
    <n v="2113"/>
    <x v="2113"/>
    <s v="Help us fund our second full-length album Honeycomb!"/>
    <n v="7000"/>
    <x v="1475"/>
    <x v="0"/>
    <s v="US"/>
    <s v="USD"/>
    <n v="1411505176"/>
    <x v="2112"/>
    <n v="1408481176"/>
    <d v="2014-08-19T15:46:16"/>
    <b v="0"/>
    <x v="329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x v="1476"/>
    <x v="0"/>
    <s v="US"/>
    <s v="USD"/>
    <n v="1291870740"/>
    <x v="2113"/>
    <n v="1286480070"/>
    <d v="2010-10-07T14:34:30"/>
    <b v="0"/>
    <x v="206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x v="1477"/>
    <x v="0"/>
    <s v="US"/>
    <s v="USD"/>
    <n v="1298167001"/>
    <x v="2114"/>
    <n v="1295575001"/>
    <d v="2011-01-20T20:56:41"/>
    <b v="0"/>
    <x v="17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x v="1478"/>
    <x v="0"/>
    <s v="US"/>
    <s v="USD"/>
    <n v="1349203203"/>
    <x v="2115"/>
    <n v="1345056003"/>
    <d v="2012-08-15T13:40:03"/>
    <b v="0"/>
    <x v="297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x v="1479"/>
    <x v="0"/>
    <s v="US"/>
    <s v="USD"/>
    <n v="1445921940"/>
    <x v="2116"/>
    <n v="1444699549"/>
    <d v="2015-10-12T20:25:49"/>
    <b v="0"/>
    <x v="2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x v="1480"/>
    <x v="0"/>
    <s v="US"/>
    <s v="USD"/>
    <n v="1311538136"/>
    <x v="2117"/>
    <n v="1308946136"/>
    <d v="2011-06-24T15:08:56"/>
    <b v="0"/>
    <x v="5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x v="1132"/>
    <x v="0"/>
    <s v="US"/>
    <s v="USD"/>
    <n v="1345086445"/>
    <x v="2118"/>
    <n v="1342494445"/>
    <d v="2012-07-16T22:07:25"/>
    <b v="0"/>
    <x v="19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x v="1481"/>
    <x v="0"/>
    <s v="US"/>
    <s v="USD"/>
    <n v="1388617736"/>
    <x v="2119"/>
    <n v="1384384136"/>
    <d v="2013-11-13T18:08:56"/>
    <b v="0"/>
    <x v="50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x v="1482"/>
    <x v="2"/>
    <s v="CH"/>
    <s v="CHF"/>
    <n v="1484156948"/>
    <x v="2120"/>
    <n v="1481564948"/>
    <d v="2016-12-12T12:49:08"/>
    <b v="0"/>
    <x v="73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x v="622"/>
    <x v="2"/>
    <s v="MX"/>
    <s v="MXN"/>
    <n v="1483773169"/>
    <x v="2121"/>
    <n v="1481181169"/>
    <d v="2016-12-08T02:12:49"/>
    <b v="0"/>
    <x v="8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x v="155"/>
    <x v="2"/>
    <s v="US"/>
    <s v="USD"/>
    <n v="1268636340"/>
    <x v="2122"/>
    <n v="1263982307"/>
    <d v="2010-01-20T05:11:47"/>
    <b v="0"/>
    <x v="81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x v="129"/>
    <x v="2"/>
    <s v="US"/>
    <s v="USD"/>
    <n v="1291093200"/>
    <x v="2123"/>
    <n v="1286930435"/>
    <d v="2010-10-12T19:40:35"/>
    <b v="0"/>
    <x v="81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x v="1483"/>
    <x v="2"/>
    <s v="US"/>
    <s v="USD"/>
    <n v="1438734833"/>
    <x v="2124"/>
    <n v="1436142833"/>
    <d v="2015-07-05T19:33:53"/>
    <b v="0"/>
    <x v="74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x v="115"/>
    <x v="2"/>
    <s v="US"/>
    <s v="USD"/>
    <n v="1418080887"/>
    <x v="2125"/>
    <n v="1415488887"/>
    <d v="2014-11-08T18:21:27"/>
    <b v="0"/>
    <x v="84"/>
    <b v="0"/>
    <s v="games/video games"/>
    <n v="0.05"/>
    <n v="5"/>
    <x v="6"/>
    <s v="video games"/>
  </r>
  <r>
    <n v="2127"/>
    <x v="2127"/>
    <s v="Three Monkeys is an audio adventure game for PC."/>
    <n v="28000"/>
    <x v="1484"/>
    <x v="2"/>
    <s v="GB"/>
    <s v="GBP"/>
    <n v="1426158463"/>
    <x v="2126"/>
    <n v="1423570063"/>
    <d v="2015-02-10T07:07:43"/>
    <b v="0"/>
    <x v="163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x v="379"/>
    <x v="2"/>
    <s v="CA"/>
    <s v="CAD"/>
    <n v="1411324369"/>
    <x v="2127"/>
    <n v="1406140369"/>
    <d v="2014-07-23T13:32:49"/>
    <b v="0"/>
    <x v="29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x v="1369"/>
    <x v="2"/>
    <s v="US"/>
    <s v="USD"/>
    <n v="1457570100"/>
    <x v="2128"/>
    <n v="1454978100"/>
    <d v="2016-02-08T19:35:00"/>
    <b v="0"/>
    <x v="8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x v="1079"/>
    <x v="2"/>
    <s v="US"/>
    <s v="USD"/>
    <n v="1408154663"/>
    <x v="2129"/>
    <n v="1405130663"/>
    <d v="2014-07-11T21:04:23"/>
    <b v="0"/>
    <x v="80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x v="379"/>
    <x v="2"/>
    <s v="US"/>
    <s v="USD"/>
    <n v="1436677091"/>
    <x v="2130"/>
    <n v="1434085091"/>
    <d v="2015-06-11T23:58:11"/>
    <b v="0"/>
    <x v="8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x v="1485"/>
    <x v="2"/>
    <s v="US"/>
    <s v="USD"/>
    <n v="1391427692"/>
    <x v="2131"/>
    <n v="1388835692"/>
    <d v="2014-01-04T06:41:32"/>
    <b v="0"/>
    <x v="221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x v="1486"/>
    <x v="2"/>
    <s v="US"/>
    <s v="USD"/>
    <n v="1303628340"/>
    <x v="2132"/>
    <n v="1300328399"/>
    <d v="2011-03-16T21:19:59"/>
    <b v="0"/>
    <x v="8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x v="1487"/>
    <x v="2"/>
    <s v="US"/>
    <s v="USD"/>
    <n v="1367097391"/>
    <x v="2133"/>
    <n v="1364505391"/>
    <d v="2013-03-28T16:16:31"/>
    <b v="0"/>
    <x v="8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x v="1488"/>
    <x v="2"/>
    <s v="US"/>
    <s v="USD"/>
    <n v="1349392033"/>
    <x v="2134"/>
    <n v="1346800033"/>
    <d v="2012-09-04T18:07:13"/>
    <b v="0"/>
    <x v="19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x v="1489"/>
    <x v="2"/>
    <s v="US"/>
    <s v="USD"/>
    <n v="1382184786"/>
    <x v="2135"/>
    <n v="1379592786"/>
    <d v="2013-09-19T07:13:06"/>
    <b v="0"/>
    <x v="80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x v="1490"/>
    <x v="2"/>
    <s v="CA"/>
    <s v="CAD"/>
    <n v="1417804229"/>
    <x v="2136"/>
    <n v="1415212229"/>
    <d v="2014-11-05T13:30:29"/>
    <b v="0"/>
    <x v="408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x v="1491"/>
    <x v="2"/>
    <s v="GB"/>
    <s v="GBP"/>
    <n v="1383959939"/>
    <x v="2137"/>
    <n v="1381364339"/>
    <d v="2013-10-09T19:18:59"/>
    <b v="0"/>
    <x v="8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x v="1492"/>
    <x v="2"/>
    <s v="US"/>
    <s v="USD"/>
    <n v="1478196008"/>
    <x v="2138"/>
    <n v="1475604008"/>
    <d v="2016-10-04T13:00:08"/>
    <b v="0"/>
    <x v="6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x v="145"/>
    <x v="2"/>
    <s v="US"/>
    <s v="USD"/>
    <n v="1357934424"/>
    <x v="2139"/>
    <n v="1355342424"/>
    <d v="2012-12-12T15:00:24"/>
    <b v="0"/>
    <x v="202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x v="117"/>
    <x v="2"/>
    <s v="US"/>
    <s v="USD"/>
    <n v="1415947159"/>
    <x v="2140"/>
    <n v="1413351559"/>
    <d v="2014-10-15T00:39:19"/>
    <b v="0"/>
    <x v="78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x v="321"/>
    <x v="2"/>
    <s v="DE"/>
    <s v="EUR"/>
    <n v="1451494210"/>
    <x v="2141"/>
    <n v="1449075010"/>
    <d v="2015-12-02T11:50:10"/>
    <b v="0"/>
    <x v="8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x v="1175"/>
    <x v="2"/>
    <s v="US"/>
    <s v="USD"/>
    <n v="1279738800"/>
    <x v="2142"/>
    <n v="1275599812"/>
    <d v="2010-06-03T16:16:52"/>
    <b v="0"/>
    <x v="81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x v="1493"/>
    <x v="2"/>
    <s v="US"/>
    <s v="USD"/>
    <n v="1379164040"/>
    <x v="2143"/>
    <n v="1376399240"/>
    <d v="2013-08-13T08:07:20"/>
    <b v="0"/>
    <x v="5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x v="1494"/>
    <x v="2"/>
    <s v="US"/>
    <s v="USD"/>
    <n v="1385534514"/>
    <x v="2144"/>
    <n v="1382938914"/>
    <d v="2013-10-28T00:41:54"/>
    <b v="0"/>
    <x v="30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x v="116"/>
    <x v="2"/>
    <s v="US"/>
    <s v="USD"/>
    <n v="1455207510"/>
    <x v="2145"/>
    <n v="1453997910"/>
    <d v="2016-01-28T11:18:30"/>
    <b v="0"/>
    <x v="29"/>
    <b v="0"/>
    <s v="games/video games"/>
    <n v="0.02"/>
    <n v="1"/>
    <x v="6"/>
    <s v="video games"/>
  </r>
  <r>
    <n v="2147"/>
    <x v="2147"/>
    <s v="A Point and Click Adventure on Steroids."/>
    <n v="390000"/>
    <x v="1495"/>
    <x v="2"/>
    <s v="US"/>
    <s v="USD"/>
    <n v="1416125148"/>
    <x v="2146"/>
    <n v="1413356748"/>
    <d v="2014-10-15T02:05:48"/>
    <b v="0"/>
    <x v="16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x v="369"/>
    <x v="2"/>
    <s v="GB"/>
    <s v="GBP"/>
    <n v="1427992582"/>
    <x v="2147"/>
    <n v="1425404182"/>
    <d v="2015-03-03T12:36:22"/>
    <b v="0"/>
    <x v="84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x v="117"/>
    <x v="2"/>
    <s v="US"/>
    <s v="USD"/>
    <n v="1280534400"/>
    <x v="2148"/>
    <n v="1277512556"/>
    <d v="2010-06-25T19:35:56"/>
    <b v="0"/>
    <x v="78"/>
    <b v="0"/>
    <s v="games/video games"/>
    <n v="0"/>
    <n v="0"/>
    <x v="6"/>
    <s v="video games"/>
  </r>
  <r>
    <n v="2150"/>
    <x v="2150"/>
    <s v="A pixel styled open world detective game."/>
    <n v="50000"/>
    <x v="1496"/>
    <x v="2"/>
    <s v="NO"/>
    <s v="NOK"/>
    <n v="1468392599"/>
    <x v="2149"/>
    <n v="1465800599"/>
    <d v="2016-06-13T01:49:59"/>
    <b v="0"/>
    <x v="80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x v="1497"/>
    <x v="2"/>
    <s v="US"/>
    <s v="USD"/>
    <n v="1467231614"/>
    <x v="2150"/>
    <n v="1464639614"/>
    <d v="2016-05-30T15:20:14"/>
    <b v="0"/>
    <x v="79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x v="155"/>
    <x v="2"/>
    <s v="US"/>
    <s v="USD"/>
    <n v="1394909909"/>
    <x v="2151"/>
    <n v="1392321509"/>
    <d v="2014-02-13T14:58:29"/>
    <b v="0"/>
    <x v="80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x v="1172"/>
    <x v="2"/>
    <s v="US"/>
    <s v="USD"/>
    <n v="1420876740"/>
    <x v="2152"/>
    <n v="1417470718"/>
    <d v="2014-12-01T16:51:58"/>
    <b v="0"/>
    <x v="80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x v="369"/>
    <x v="2"/>
    <s v="US"/>
    <s v="USD"/>
    <n v="1390921827"/>
    <x v="2153"/>
    <n v="1389193827"/>
    <d v="2014-01-08T10:10:27"/>
    <b v="0"/>
    <x v="84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x v="129"/>
    <x v="2"/>
    <s v="GB"/>
    <s v="GBP"/>
    <n v="1459443385"/>
    <x v="2154"/>
    <n v="1456854985"/>
    <d v="2016-03-01T12:56:25"/>
    <b v="0"/>
    <x v="81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x v="1498"/>
    <x v="2"/>
    <s v="US"/>
    <s v="USD"/>
    <n v="1379363406"/>
    <x v="2155"/>
    <n v="1375475406"/>
    <d v="2013-08-02T15:30:06"/>
    <b v="0"/>
    <x v="1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x v="1499"/>
    <x v="2"/>
    <s v="US"/>
    <s v="USD"/>
    <n v="1482479940"/>
    <x v="2156"/>
    <n v="1479684783"/>
    <d v="2016-11-20T18:33:03"/>
    <b v="0"/>
    <x v="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x v="1500"/>
    <x v="2"/>
    <s v="US"/>
    <s v="USD"/>
    <n v="1360009774"/>
    <x v="2157"/>
    <n v="1356121774"/>
    <d v="2012-12-21T15:29:34"/>
    <b v="0"/>
    <x v="409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x v="375"/>
    <x v="2"/>
    <s v="US"/>
    <s v="USD"/>
    <n v="1310837574"/>
    <x v="2158"/>
    <n v="1308245574"/>
    <d v="2011-06-16T12:32:54"/>
    <b v="0"/>
    <x v="84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x v="1079"/>
    <x v="2"/>
    <s v="US"/>
    <s v="USD"/>
    <n v="1337447105"/>
    <x v="2159"/>
    <n v="1334855105"/>
    <d v="2012-04-19T12:05:05"/>
    <b v="0"/>
    <x v="38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x v="1501"/>
    <x v="0"/>
    <s v="US"/>
    <s v="USD"/>
    <n v="1443040059"/>
    <x v="2160"/>
    <n v="1440448059"/>
    <d v="2015-08-24T15:27:39"/>
    <b v="0"/>
    <x v="62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x v="1502"/>
    <x v="0"/>
    <s v="US"/>
    <s v="USD"/>
    <n v="1406226191"/>
    <x v="2161"/>
    <n v="1403547791"/>
    <d v="2014-06-23T13:23:11"/>
    <b v="0"/>
    <x v="6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x v="1503"/>
    <x v="0"/>
    <s v="US"/>
    <s v="USD"/>
    <n v="1433735400"/>
    <x v="2162"/>
    <n v="1429306520"/>
    <d v="2015-04-17T16:35:20"/>
    <b v="0"/>
    <x v="3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x v="1504"/>
    <x v="0"/>
    <s v="US"/>
    <s v="USD"/>
    <n v="1466827140"/>
    <x v="2163"/>
    <n v="1464196414"/>
    <d v="2016-05-25T12:13:34"/>
    <b v="0"/>
    <x v="1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x v="1505"/>
    <x v="0"/>
    <s v="FR"/>
    <s v="EUR"/>
    <n v="1460127635"/>
    <x v="2164"/>
    <n v="1457539235"/>
    <d v="2016-03-09T11:00:35"/>
    <b v="0"/>
    <x v="2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x v="1506"/>
    <x v="0"/>
    <s v="US"/>
    <s v="USD"/>
    <n v="1417813618"/>
    <x v="2165"/>
    <n v="1413922018"/>
    <d v="2014-10-21T15:06:58"/>
    <b v="0"/>
    <x v="58"/>
    <b v="1"/>
    <s v="music/rock"/>
    <n v="146.6"/>
    <n v="91.625"/>
    <x v="4"/>
    <s v="rock"/>
  </r>
  <r>
    <n v="2167"/>
    <x v="2167"/>
    <s v="We need YOUR HELP to take one more step to this make release sound amazing!"/>
    <n v="150"/>
    <x v="147"/>
    <x v="0"/>
    <s v="US"/>
    <s v="USD"/>
    <n v="1347672937"/>
    <x v="2166"/>
    <n v="1346463337"/>
    <d v="2012-08-31T20:35:37"/>
    <b v="0"/>
    <x v="22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x v="1507"/>
    <x v="0"/>
    <s v="US"/>
    <s v="USD"/>
    <n v="1486702800"/>
    <x v="2167"/>
    <n v="1484058261"/>
    <d v="2017-01-10T09:24:21"/>
    <b v="0"/>
    <x v="158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x v="358"/>
    <x v="0"/>
    <s v="US"/>
    <s v="USD"/>
    <n v="1488473351"/>
    <x v="2168"/>
    <n v="1488214151"/>
    <d v="2017-02-27T11:49:11"/>
    <b v="0"/>
    <x v="63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x v="1508"/>
    <x v="0"/>
    <s v="US"/>
    <s v="USD"/>
    <n v="1440266422"/>
    <x v="2169"/>
    <n v="1436810422"/>
    <d v="2015-07-13T13:00:22"/>
    <b v="0"/>
    <x v="10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x v="1509"/>
    <x v="0"/>
    <s v="US"/>
    <s v="USD"/>
    <n v="1434949200"/>
    <x v="2170"/>
    <n v="1431903495"/>
    <d v="2015-05-17T17:58:15"/>
    <b v="0"/>
    <x v="5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x v="325"/>
    <x v="0"/>
    <s v="US"/>
    <s v="USD"/>
    <n v="1429365320"/>
    <x v="2171"/>
    <n v="1426773320"/>
    <d v="2015-03-19T08:55:20"/>
    <b v="0"/>
    <x v="62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x v="1510"/>
    <x v="0"/>
    <s v="US"/>
    <s v="USD"/>
    <n v="1378785540"/>
    <x v="2172"/>
    <n v="1376066243"/>
    <d v="2013-08-09T11:37:23"/>
    <b v="0"/>
    <x v="24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x v="1511"/>
    <x v="0"/>
    <s v="GB"/>
    <s v="GBP"/>
    <n v="1462453307"/>
    <x v="2173"/>
    <n v="1459861307"/>
    <d v="2016-04-05T08:01:47"/>
    <b v="0"/>
    <x v="287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x v="1512"/>
    <x v="0"/>
    <s v="US"/>
    <s v="USD"/>
    <n v="1469059986"/>
    <x v="2174"/>
    <n v="1468455186"/>
    <d v="2016-07-13T19:13:06"/>
    <b v="0"/>
    <x v="55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x v="1513"/>
    <x v="0"/>
    <s v="US"/>
    <s v="USD"/>
    <n v="1430579509"/>
    <x v="2175"/>
    <n v="1427987509"/>
    <d v="2015-04-02T10:11:49"/>
    <b v="0"/>
    <x v="26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x v="1514"/>
    <x v="0"/>
    <s v="US"/>
    <s v="USD"/>
    <n v="1465192867"/>
    <x v="2176"/>
    <n v="1463032867"/>
    <d v="2016-05-12T01:01:07"/>
    <b v="0"/>
    <x v="44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x v="1515"/>
    <x v="0"/>
    <s v="US"/>
    <s v="USD"/>
    <n v="1484752597"/>
    <x v="2177"/>
    <n v="1482160597"/>
    <d v="2016-12-19T10:16:37"/>
    <b v="0"/>
    <x v="410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x v="1516"/>
    <x v="0"/>
    <s v="US"/>
    <s v="USD"/>
    <n v="1428725192"/>
    <x v="2178"/>
    <n v="1426133192"/>
    <d v="2015-03-11T23:06:32"/>
    <b v="0"/>
    <x v="64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x v="1517"/>
    <x v="0"/>
    <s v="US"/>
    <s v="USD"/>
    <n v="1447434268"/>
    <x v="2179"/>
    <n v="1443801868"/>
    <d v="2015-10-02T11:04:28"/>
    <b v="0"/>
    <x v="76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x v="1518"/>
    <x v="0"/>
    <s v="US"/>
    <s v="USD"/>
    <n v="1487635653"/>
    <x v="2180"/>
    <n v="1486426053"/>
    <d v="2017-02-06T19:07:33"/>
    <b v="0"/>
    <x v="28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x v="1519"/>
    <x v="0"/>
    <s v="CA"/>
    <s v="CAD"/>
    <n v="1412285825"/>
    <x v="2181"/>
    <n v="1409261825"/>
    <d v="2014-08-28T16:37:05"/>
    <b v="0"/>
    <x v="289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x v="1520"/>
    <x v="0"/>
    <s v="US"/>
    <s v="USD"/>
    <n v="1486616400"/>
    <x v="2182"/>
    <n v="1484037977"/>
    <d v="2017-01-10T03:46:17"/>
    <b v="0"/>
    <x v="411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x v="1521"/>
    <x v="0"/>
    <s v="US"/>
    <s v="USD"/>
    <n v="1453737600"/>
    <x v="2183"/>
    <n v="1452530041"/>
    <d v="2016-01-11T11:34:01"/>
    <b v="1"/>
    <x v="161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x v="1522"/>
    <x v="0"/>
    <s v="GB"/>
    <s v="GBP"/>
    <n v="1364286239"/>
    <x v="2184"/>
    <n v="1360830239"/>
    <d v="2013-02-14T03:23:59"/>
    <b v="0"/>
    <x v="412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x v="1523"/>
    <x v="0"/>
    <s v="US"/>
    <s v="USD"/>
    <n v="1473213600"/>
    <x v="2185"/>
    <n v="1470062743"/>
    <d v="2016-08-01T09:45:43"/>
    <b v="0"/>
    <x v="413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x v="1524"/>
    <x v="0"/>
    <s v="US"/>
    <s v="USD"/>
    <n v="1428033540"/>
    <x v="2186"/>
    <n v="1425531666"/>
    <d v="2015-03-05T00:01:06"/>
    <b v="1"/>
    <x v="414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x v="1525"/>
    <x v="0"/>
    <s v="AU"/>
    <s v="AUD"/>
    <n v="1477414800"/>
    <x v="2187"/>
    <n v="1474380241"/>
    <d v="2016-09-20T09:04:01"/>
    <b v="0"/>
    <x v="415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x v="1526"/>
    <x v="0"/>
    <s v="GB"/>
    <s v="GBP"/>
    <n v="1461276000"/>
    <x v="2188"/>
    <n v="1460055300"/>
    <d v="2016-04-07T13:55:00"/>
    <b v="0"/>
    <x v="106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x v="1527"/>
    <x v="0"/>
    <s v="US"/>
    <s v="USD"/>
    <n v="1458716340"/>
    <x v="2189"/>
    <n v="1455721204"/>
    <d v="2016-02-17T10:00:04"/>
    <b v="0"/>
    <x v="416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x v="1528"/>
    <x v="0"/>
    <s v="GB"/>
    <s v="GBP"/>
    <n v="1487102427"/>
    <x v="2190"/>
    <n v="1486065627"/>
    <d v="2017-02-02T15:00:27"/>
    <b v="0"/>
    <x v="20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x v="1529"/>
    <x v="0"/>
    <s v="GB"/>
    <s v="GBP"/>
    <n v="1481842800"/>
    <x v="2191"/>
    <n v="1479414344"/>
    <d v="2016-11-17T15:25:44"/>
    <b v="0"/>
    <x v="417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x v="1530"/>
    <x v="0"/>
    <s v="US"/>
    <s v="USD"/>
    <n v="1479704340"/>
    <x v="2192"/>
    <n v="1477043072"/>
    <d v="2016-10-21T04:44:32"/>
    <b v="0"/>
    <x v="418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x v="1531"/>
    <x v="0"/>
    <s v="US"/>
    <s v="USD"/>
    <n v="1459012290"/>
    <x v="2193"/>
    <n v="1456423890"/>
    <d v="2016-02-25T13:11:30"/>
    <b v="0"/>
    <x v="419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x v="968"/>
    <x v="0"/>
    <s v="US"/>
    <s v="USD"/>
    <n v="1439317900"/>
    <x v="2194"/>
    <n v="1436725900"/>
    <d v="2015-07-12T13:31:40"/>
    <b v="0"/>
    <x v="248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x v="1532"/>
    <x v="0"/>
    <s v="US"/>
    <s v="USD"/>
    <n v="1480662000"/>
    <x v="2195"/>
    <n v="1478000502"/>
    <d v="2016-11-01T06:41:42"/>
    <b v="0"/>
    <x v="302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x v="1533"/>
    <x v="0"/>
    <s v="US"/>
    <s v="USD"/>
    <n v="1425132059"/>
    <x v="2196"/>
    <n v="1422540059"/>
    <d v="2015-01-29T09:00:59"/>
    <b v="0"/>
    <x v="42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x v="1534"/>
    <x v="0"/>
    <s v="US"/>
    <s v="USD"/>
    <n v="1447507200"/>
    <x v="2197"/>
    <n v="1444911600"/>
    <d v="2015-10-15T07:20:00"/>
    <b v="0"/>
    <x v="42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x v="1535"/>
    <x v="0"/>
    <s v="IE"/>
    <s v="EUR"/>
    <n v="1444903198"/>
    <x v="2198"/>
    <n v="1442311198"/>
    <d v="2015-09-15T04:59:58"/>
    <b v="1"/>
    <x v="140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x v="1536"/>
    <x v="0"/>
    <s v="GB"/>
    <s v="GBP"/>
    <n v="1436151600"/>
    <x v="2199"/>
    <n v="1433775668"/>
    <d v="2015-06-08T10:01:08"/>
    <b v="0"/>
    <x v="40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x v="1537"/>
    <x v="0"/>
    <s v="GB"/>
    <s v="GBP"/>
    <n v="1358367565"/>
    <x v="2200"/>
    <n v="1357157965"/>
    <d v="2013-01-02T15:19:25"/>
    <b v="0"/>
    <x v="33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x v="1538"/>
    <x v="0"/>
    <s v="US"/>
    <s v="USD"/>
    <n v="1351801368"/>
    <x v="2201"/>
    <n v="1349209368"/>
    <d v="2012-10-02T15:22:48"/>
    <b v="0"/>
    <x v="422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x v="1539"/>
    <x v="0"/>
    <s v="CA"/>
    <s v="CAD"/>
    <n v="1443127082"/>
    <x v="2202"/>
    <n v="1440535082"/>
    <d v="2015-08-25T15:38:02"/>
    <b v="0"/>
    <x v="133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x v="1540"/>
    <x v="0"/>
    <s v="US"/>
    <s v="USD"/>
    <n v="1362814119"/>
    <x v="2203"/>
    <n v="1360222119"/>
    <d v="2013-02-07T02:28:39"/>
    <b v="0"/>
    <x v="196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x v="1541"/>
    <x v="0"/>
    <s v="US"/>
    <s v="USD"/>
    <n v="1338579789"/>
    <x v="2204"/>
    <n v="1335987789"/>
    <d v="2012-05-02T14:43:09"/>
    <b v="0"/>
    <x v="74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x v="932"/>
    <x v="0"/>
    <s v="US"/>
    <s v="USD"/>
    <n v="1334556624"/>
    <x v="2205"/>
    <n v="1333001424"/>
    <d v="2012-03-29T01:10:24"/>
    <b v="0"/>
    <x v="69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x v="41"/>
    <x v="0"/>
    <s v="US"/>
    <s v="USD"/>
    <n v="1384580373"/>
    <x v="2206"/>
    <n v="1381984773"/>
    <d v="2013-10-16T23:39:33"/>
    <b v="0"/>
    <x v="63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x v="1542"/>
    <x v="0"/>
    <s v="US"/>
    <s v="USD"/>
    <n v="1333771200"/>
    <x v="2207"/>
    <n v="1328649026"/>
    <d v="2012-02-07T16:10:26"/>
    <b v="0"/>
    <x v="5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x v="1543"/>
    <x v="0"/>
    <s v="GB"/>
    <s v="GBP"/>
    <n v="1397516400"/>
    <x v="2208"/>
    <n v="1396524644"/>
    <d v="2014-04-03T06:30:44"/>
    <b v="0"/>
    <x v="41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x v="1544"/>
    <x v="0"/>
    <s v="US"/>
    <s v="USD"/>
    <n v="1334424960"/>
    <x v="2209"/>
    <n v="1329442510"/>
    <d v="2012-02-16T20:35:10"/>
    <b v="0"/>
    <x v="250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x v="1545"/>
    <x v="0"/>
    <s v="US"/>
    <s v="USD"/>
    <n v="1397113140"/>
    <x v="2210"/>
    <n v="1395168625"/>
    <d v="2014-03-18T13:50:25"/>
    <b v="0"/>
    <x v="148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x v="1546"/>
    <x v="0"/>
    <s v="US"/>
    <s v="USD"/>
    <n v="1383526800"/>
    <x v="2211"/>
    <n v="1380650177"/>
    <d v="2013-10-01T12:56:17"/>
    <b v="0"/>
    <x v="252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x v="115"/>
    <x v="0"/>
    <s v="US"/>
    <s v="USD"/>
    <n v="1431719379"/>
    <x v="2212"/>
    <n v="1429127379"/>
    <d v="2015-04-15T14:49:39"/>
    <b v="0"/>
    <x v="29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x v="1547"/>
    <x v="0"/>
    <s v="US"/>
    <s v="USD"/>
    <n v="1391713248"/>
    <x v="2213"/>
    <n v="1389121248"/>
    <d v="2014-01-07T14:00:48"/>
    <b v="0"/>
    <x v="54"/>
    <b v="1"/>
    <s v="music/electronic music"/>
    <n v="292.50166666666667"/>
    <n v="73.125416666666666"/>
    <x v="4"/>
    <s v="electronic music"/>
  </r>
  <r>
    <n v="2215"/>
    <x v="2215"/>
    <s v="Ambient Electro Grind-fest!"/>
    <n v="550"/>
    <x v="1548"/>
    <x v="0"/>
    <s v="US"/>
    <s v="USD"/>
    <n v="1331621940"/>
    <x v="2214"/>
    <n v="1329671572"/>
    <d v="2012-02-19T12:12:52"/>
    <b v="0"/>
    <x v="51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x v="1549"/>
    <x v="0"/>
    <s v="US"/>
    <s v="USD"/>
    <n v="1437674545"/>
    <x v="2215"/>
    <n v="1436464945"/>
    <d v="2015-07-09T13:02:25"/>
    <b v="0"/>
    <x v="25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x v="94"/>
    <x v="0"/>
    <s v="US"/>
    <s v="USD"/>
    <n v="1446451200"/>
    <x v="2216"/>
    <n v="1445539113"/>
    <d v="2015-10-22T13:38:33"/>
    <b v="0"/>
    <x v="82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x v="1550"/>
    <x v="0"/>
    <s v="US"/>
    <s v="USD"/>
    <n v="1346198400"/>
    <x v="2217"/>
    <n v="1344281383"/>
    <d v="2012-08-06T14:29:43"/>
    <b v="0"/>
    <x v="88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x v="1101"/>
    <x v="0"/>
    <s v="US"/>
    <s v="USD"/>
    <n v="1440004512"/>
    <x v="2218"/>
    <n v="1437412512"/>
    <d v="2015-07-20T12:15:12"/>
    <b v="0"/>
    <x v="10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x v="1551"/>
    <x v="0"/>
    <s v="US"/>
    <s v="USD"/>
    <n v="1374888436"/>
    <x v="2219"/>
    <n v="1372296436"/>
    <d v="2013-06-26T20:27:16"/>
    <b v="0"/>
    <x v="50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x v="1552"/>
    <x v="0"/>
    <s v="US"/>
    <s v="USD"/>
    <n v="1461369600"/>
    <x v="2220"/>
    <n v="1458748809"/>
    <d v="2016-03-23T11:00:09"/>
    <b v="0"/>
    <x v="423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x v="1553"/>
    <x v="0"/>
    <s v="US"/>
    <s v="USD"/>
    <n v="1327776847"/>
    <x v="2221"/>
    <n v="1325184847"/>
    <d v="2011-12-29T13:54:07"/>
    <b v="0"/>
    <x v="209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x v="1554"/>
    <x v="0"/>
    <s v="CA"/>
    <s v="CAD"/>
    <n v="1435418568"/>
    <x v="2222"/>
    <n v="1432826568"/>
    <d v="2015-05-28T10:22:48"/>
    <b v="0"/>
    <x v="61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x v="1555"/>
    <x v="0"/>
    <s v="US"/>
    <s v="USD"/>
    <n v="1477767600"/>
    <x v="2223"/>
    <n v="1475337675"/>
    <d v="2016-10-01T11:01:15"/>
    <b v="0"/>
    <x v="228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x v="1556"/>
    <x v="0"/>
    <s v="GB"/>
    <s v="GBP"/>
    <n v="1411326015"/>
    <x v="2224"/>
    <n v="1408734015"/>
    <d v="2014-08-22T14:00:15"/>
    <b v="0"/>
    <x v="42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x v="1557"/>
    <x v="0"/>
    <s v="US"/>
    <s v="USD"/>
    <n v="1455253140"/>
    <x v="2225"/>
    <n v="1452625822"/>
    <d v="2016-01-12T14:10:22"/>
    <b v="0"/>
    <x v="306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x v="1558"/>
    <x v="0"/>
    <s v="GB"/>
    <s v="GBP"/>
    <n v="1384374155"/>
    <x v="2226"/>
    <n v="1381778555"/>
    <d v="2013-10-14T14:22:35"/>
    <b v="0"/>
    <x v="425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x v="1559"/>
    <x v="0"/>
    <s v="DE"/>
    <s v="EUR"/>
    <n v="1439707236"/>
    <x v="2227"/>
    <n v="1437115236"/>
    <d v="2015-07-17T01:40:36"/>
    <b v="0"/>
    <x v="296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x v="1560"/>
    <x v="0"/>
    <s v="US"/>
    <s v="USD"/>
    <n v="1378180800"/>
    <x v="2228"/>
    <n v="1375113391"/>
    <d v="2013-07-29T10:56:31"/>
    <b v="0"/>
    <x v="380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x v="1561"/>
    <x v="0"/>
    <s v="US"/>
    <s v="USD"/>
    <n v="1398460127"/>
    <x v="2229"/>
    <n v="1395868127"/>
    <d v="2014-03-26T16:08:47"/>
    <b v="0"/>
    <x v="156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x v="1562"/>
    <x v="0"/>
    <s v="US"/>
    <s v="USD"/>
    <n v="1372136400"/>
    <x v="2230"/>
    <n v="1369864301"/>
    <d v="2013-05-29T16:51:41"/>
    <b v="0"/>
    <x v="426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x v="1563"/>
    <x v="0"/>
    <s v="US"/>
    <s v="USD"/>
    <n v="1405738800"/>
    <x v="2231"/>
    <n v="1402945408"/>
    <d v="2014-06-16T14:03:28"/>
    <b v="0"/>
    <x v="427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x v="1564"/>
    <x v="0"/>
    <s v="GB"/>
    <s v="GBP"/>
    <n v="1450051200"/>
    <x v="2232"/>
    <n v="1448269539"/>
    <d v="2015-11-23T04:05:39"/>
    <b v="0"/>
    <x v="428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x v="1565"/>
    <x v="0"/>
    <s v="US"/>
    <s v="USD"/>
    <n v="1483645647"/>
    <x v="2233"/>
    <n v="1481053647"/>
    <d v="2016-12-06T14:47:27"/>
    <b v="0"/>
    <x v="33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x v="1566"/>
    <x v="0"/>
    <s v="CA"/>
    <s v="CAD"/>
    <n v="1427585511"/>
    <x v="2234"/>
    <n v="1424997111"/>
    <d v="2015-02-26T19:31:51"/>
    <b v="0"/>
    <x v="206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x v="1567"/>
    <x v="0"/>
    <s v="US"/>
    <s v="USD"/>
    <n v="1454338123"/>
    <x v="2235"/>
    <n v="1451746123"/>
    <d v="2016-01-02T09:48:43"/>
    <b v="0"/>
    <x v="34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x v="1568"/>
    <x v="0"/>
    <s v="US"/>
    <s v="USD"/>
    <n v="1415779140"/>
    <x v="2236"/>
    <n v="1412294683"/>
    <d v="2014-10-02T19:04:43"/>
    <b v="0"/>
    <x v="429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x v="1569"/>
    <x v="0"/>
    <s v="DE"/>
    <s v="EUR"/>
    <n v="1489157716"/>
    <x v="2237"/>
    <n v="1486565716"/>
    <d v="2017-02-08T09:55:16"/>
    <b v="0"/>
    <x v="1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x v="1570"/>
    <x v="0"/>
    <s v="US"/>
    <s v="USD"/>
    <n v="1385870520"/>
    <x v="2238"/>
    <n v="1382742014"/>
    <d v="2013-10-25T18:00:14"/>
    <b v="0"/>
    <x v="374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x v="1571"/>
    <x v="0"/>
    <s v="US"/>
    <s v="USD"/>
    <n v="1461354544"/>
    <x v="2239"/>
    <n v="1458762544"/>
    <d v="2016-03-23T14:49:04"/>
    <b v="0"/>
    <x v="93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x v="1572"/>
    <x v="0"/>
    <s v="GB"/>
    <s v="GBP"/>
    <n v="1488484300"/>
    <x v="2240"/>
    <n v="1485892300"/>
    <d v="2017-01-31T14:51:40"/>
    <b v="0"/>
    <x v="430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x v="1573"/>
    <x v="0"/>
    <s v="US"/>
    <s v="USD"/>
    <n v="1385521320"/>
    <x v="2241"/>
    <n v="1382449733"/>
    <d v="2013-10-22T08:48:53"/>
    <b v="0"/>
    <x v="431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x v="1574"/>
    <x v="0"/>
    <s v="US"/>
    <s v="USD"/>
    <n v="1489374000"/>
    <x v="2242"/>
    <n v="1488823290"/>
    <d v="2017-03-06T13:01:30"/>
    <b v="0"/>
    <x v="432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x v="1575"/>
    <x v="0"/>
    <s v="US"/>
    <s v="USD"/>
    <n v="1476649800"/>
    <x v="2243"/>
    <n v="1475609946"/>
    <d v="2016-10-04T14:39:06"/>
    <b v="0"/>
    <x v="126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x v="1576"/>
    <x v="0"/>
    <s v="US"/>
    <s v="USD"/>
    <n v="1393005600"/>
    <x v="2244"/>
    <n v="1390323617"/>
    <d v="2014-01-21T12:00:17"/>
    <b v="0"/>
    <x v="433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x v="1514"/>
    <x v="0"/>
    <s v="GB"/>
    <s v="GBP"/>
    <n v="1441393210"/>
    <x v="2245"/>
    <n v="1438801210"/>
    <d v="2015-08-05T14:00:10"/>
    <b v="0"/>
    <x v="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x v="1577"/>
    <x v="0"/>
    <s v="US"/>
    <s v="USD"/>
    <n v="1438185565"/>
    <x v="2246"/>
    <n v="1436975965"/>
    <d v="2015-07-15T10:59:25"/>
    <b v="0"/>
    <x v="434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x v="1578"/>
    <x v="0"/>
    <s v="GB"/>
    <s v="GBP"/>
    <n v="1481749278"/>
    <x v="2247"/>
    <n v="1479157278"/>
    <d v="2016-11-14T16:01:18"/>
    <b v="0"/>
    <x v="130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x v="1579"/>
    <x v="0"/>
    <s v="US"/>
    <s v="USD"/>
    <n v="1364917965"/>
    <x v="2248"/>
    <n v="1362329565"/>
    <d v="2013-03-03T11:52:45"/>
    <b v="0"/>
    <x v="387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x v="1580"/>
    <x v="0"/>
    <s v="US"/>
    <s v="USD"/>
    <n v="1480727273"/>
    <x v="2249"/>
    <n v="1478131673"/>
    <d v="2016-11-02T19:07:53"/>
    <b v="0"/>
    <x v="435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x v="1581"/>
    <x v="0"/>
    <s v="US"/>
    <s v="USD"/>
    <n v="1408177077"/>
    <x v="2250"/>
    <n v="1406362677"/>
    <d v="2014-07-26T03:17:57"/>
    <b v="0"/>
    <x v="436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x v="1582"/>
    <x v="0"/>
    <s v="ES"/>
    <s v="EUR"/>
    <n v="1470469938"/>
    <x v="2251"/>
    <n v="1469173938"/>
    <d v="2016-07-22T02:52:18"/>
    <b v="0"/>
    <x v="437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x v="1583"/>
    <x v="0"/>
    <s v="US"/>
    <s v="USD"/>
    <n v="1447862947"/>
    <x v="2252"/>
    <n v="1445267347"/>
    <d v="2015-10-19T10:09:07"/>
    <b v="0"/>
    <x v="87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x v="1584"/>
    <x v="0"/>
    <s v="US"/>
    <s v="USD"/>
    <n v="1485271968"/>
    <x v="2253"/>
    <n v="1484667168"/>
    <d v="2017-01-17T10:32:48"/>
    <b v="0"/>
    <x v="438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x v="1585"/>
    <x v="0"/>
    <s v="US"/>
    <s v="USD"/>
    <n v="1462661451"/>
    <x v="2254"/>
    <n v="1460069451"/>
    <d v="2016-04-07T17:50:51"/>
    <b v="0"/>
    <x v="197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x v="1586"/>
    <x v="0"/>
    <s v="GB"/>
    <s v="GBP"/>
    <n v="1479811846"/>
    <x v="2255"/>
    <n v="1478602246"/>
    <d v="2016-11-08T05:50:46"/>
    <b v="0"/>
    <x v="133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x v="1587"/>
    <x v="0"/>
    <s v="GB"/>
    <s v="GBP"/>
    <n v="1466377200"/>
    <x v="2256"/>
    <n v="1463351329"/>
    <d v="2016-05-15T17:28:49"/>
    <b v="0"/>
    <x v="3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x v="1588"/>
    <x v="0"/>
    <s v="US"/>
    <s v="USD"/>
    <n v="1434045687"/>
    <x v="2257"/>
    <n v="1431453687"/>
    <d v="2015-05-12T13:01:27"/>
    <b v="0"/>
    <x v="242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x v="1589"/>
    <x v="0"/>
    <s v="GB"/>
    <s v="GBP"/>
    <n v="1481224736"/>
    <x v="2258"/>
    <n v="1480360736"/>
    <d v="2016-11-28T14:18:56"/>
    <b v="0"/>
    <x v="190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x v="1590"/>
    <x v="0"/>
    <s v="US"/>
    <s v="USD"/>
    <n v="1395876250"/>
    <x v="2259"/>
    <n v="1393287850"/>
    <d v="2014-02-24T19:24:10"/>
    <b v="0"/>
    <x v="87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x v="1591"/>
    <x v="0"/>
    <s v="AU"/>
    <s v="AUD"/>
    <n v="1487093020"/>
    <x v="2260"/>
    <n v="1485278620"/>
    <d v="2017-01-24T12:23:40"/>
    <b v="0"/>
    <x v="439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x v="1592"/>
    <x v="0"/>
    <s v="US"/>
    <s v="USD"/>
    <n v="1416268800"/>
    <x v="2261"/>
    <n v="1413295358"/>
    <d v="2014-10-14T09:02:38"/>
    <b v="0"/>
    <x v="33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x v="1593"/>
    <x v="0"/>
    <s v="SE"/>
    <s v="SEK"/>
    <n v="1422734313"/>
    <x v="2262"/>
    <n v="1420919913"/>
    <d v="2015-01-10T14:58:33"/>
    <b v="0"/>
    <x v="65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x v="1594"/>
    <x v="0"/>
    <s v="US"/>
    <s v="USD"/>
    <n v="1463972400"/>
    <x v="2263"/>
    <n v="1462543114"/>
    <d v="2016-05-06T08:58:34"/>
    <b v="0"/>
    <x v="440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x v="1595"/>
    <x v="0"/>
    <s v="GB"/>
    <s v="GBP"/>
    <n v="1479846507"/>
    <x v="2264"/>
    <n v="1479241707"/>
    <d v="2016-11-15T15:28:27"/>
    <b v="0"/>
    <x v="5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x v="1596"/>
    <x v="0"/>
    <s v="US"/>
    <s v="USD"/>
    <n v="1461722400"/>
    <x v="2265"/>
    <n v="1460235592"/>
    <d v="2016-04-09T15:59:52"/>
    <b v="0"/>
    <x v="441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x v="2266"/>
    <n v="1416945297"/>
    <d v="2014-11-25T14:54:57"/>
    <b v="0"/>
    <x v="442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x v="1598"/>
    <x v="0"/>
    <s v="US"/>
    <s v="USD"/>
    <n v="1489283915"/>
    <x v="2267"/>
    <n v="1486691915"/>
    <d v="2017-02-09T20:58:35"/>
    <b v="0"/>
    <x v="441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x v="1599"/>
    <x v="0"/>
    <s v="US"/>
    <s v="USD"/>
    <n v="1488862800"/>
    <x v="2268"/>
    <n v="1486745663"/>
    <d v="2017-02-10T11:54:23"/>
    <b v="0"/>
    <x v="443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x v="1600"/>
    <x v="0"/>
    <s v="US"/>
    <s v="USD"/>
    <n v="1484085540"/>
    <x v="2269"/>
    <n v="1482353513"/>
    <d v="2016-12-21T15:51:53"/>
    <b v="0"/>
    <x v="444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x v="1601"/>
    <x v="0"/>
    <s v="US"/>
    <s v="USD"/>
    <n v="1481328004"/>
    <x v="2270"/>
    <n v="1478736004"/>
    <d v="2016-11-09T19:00:04"/>
    <b v="0"/>
    <x v="445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x v="1602"/>
    <x v="0"/>
    <s v="US"/>
    <s v="USD"/>
    <n v="1449506836"/>
    <x v="2271"/>
    <n v="1446914836"/>
    <d v="2015-11-07T11:47:16"/>
    <b v="0"/>
    <x v="446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x v="1603"/>
    <x v="0"/>
    <s v="CA"/>
    <s v="CAD"/>
    <n v="1489320642"/>
    <x v="2272"/>
    <n v="1487164242"/>
    <d v="2017-02-15T08:10:42"/>
    <b v="0"/>
    <x v="206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x v="1604"/>
    <x v="0"/>
    <s v="US"/>
    <s v="USD"/>
    <n v="1393156857"/>
    <x v="2273"/>
    <n v="1390564857"/>
    <d v="2014-01-24T07:00:57"/>
    <b v="0"/>
    <x v="221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x v="1605"/>
    <x v="0"/>
    <s v="GB"/>
    <s v="GBP"/>
    <n v="1419259679"/>
    <x v="2274"/>
    <n v="1416667679"/>
    <d v="2014-11-22T09:47:59"/>
    <b v="0"/>
    <x v="1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x v="1606"/>
    <x v="0"/>
    <s v="US"/>
    <s v="USD"/>
    <n v="1388936289"/>
    <x v="2275"/>
    <n v="1386344289"/>
    <d v="2013-12-06T10:38:09"/>
    <b v="0"/>
    <x v="11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x v="1607"/>
    <x v="0"/>
    <s v="US"/>
    <s v="USD"/>
    <n v="1330359423"/>
    <x v="2276"/>
    <n v="1327767423"/>
    <d v="2012-01-28T11:17:03"/>
    <b v="0"/>
    <x v="44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x v="1608"/>
    <x v="0"/>
    <s v="IT"/>
    <s v="EUR"/>
    <n v="1451861940"/>
    <x v="2277"/>
    <n v="1448902867"/>
    <d v="2015-11-30T12:01:07"/>
    <b v="0"/>
    <x v="33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x v="1609"/>
    <x v="0"/>
    <s v="US"/>
    <s v="USD"/>
    <n v="1423022400"/>
    <x v="2278"/>
    <n v="1421436099"/>
    <d v="2015-01-16T14:21:39"/>
    <b v="0"/>
    <x v="58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x v="1610"/>
    <x v="0"/>
    <s v="US"/>
    <s v="USD"/>
    <n v="1442501991"/>
    <x v="2279"/>
    <n v="1439909991"/>
    <d v="2015-08-18T09:59:51"/>
    <b v="0"/>
    <x v="436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x v="1611"/>
    <x v="0"/>
    <s v="US"/>
    <s v="USD"/>
    <n v="1311576600"/>
    <x v="2280"/>
    <n v="1306219897"/>
    <d v="2011-05-24T01:51:37"/>
    <b v="0"/>
    <x v="202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x v="1612"/>
    <x v="0"/>
    <s v="US"/>
    <s v="USD"/>
    <n v="1452744686"/>
    <x v="2281"/>
    <n v="1447560686"/>
    <d v="2015-11-14T23:11:26"/>
    <b v="0"/>
    <x v="8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x v="1613"/>
    <x v="0"/>
    <s v="US"/>
    <s v="USD"/>
    <n v="1336528804"/>
    <x v="2282"/>
    <n v="1331348404"/>
    <d v="2012-03-09T22:00:04"/>
    <b v="0"/>
    <x v="53"/>
    <b v="1"/>
    <s v="music/rock"/>
    <n v="100.85533333333332"/>
    <n v="63.03458333333333"/>
    <x v="4"/>
    <s v="rock"/>
  </r>
  <r>
    <n v="2284"/>
    <x v="2284"/>
    <s v="The Vinyl Skyway reunite to make a third album. "/>
    <n v="6000"/>
    <x v="1614"/>
    <x v="0"/>
    <s v="US"/>
    <s v="USD"/>
    <n v="1299902400"/>
    <x v="2283"/>
    <n v="1297451245"/>
    <d v="2011-02-11T14:07:25"/>
    <b v="0"/>
    <x v="211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x v="1615"/>
    <x v="0"/>
    <s v="US"/>
    <s v="USD"/>
    <n v="1340944043"/>
    <x v="2284"/>
    <n v="1338352043"/>
    <d v="2012-05-29T23:27:23"/>
    <b v="0"/>
    <x v="1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x v="1616"/>
    <x v="0"/>
    <s v="US"/>
    <s v="USD"/>
    <n v="1378439940"/>
    <x v="2285"/>
    <n v="1376003254"/>
    <d v="2013-08-08T18:07:34"/>
    <b v="0"/>
    <x v="25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x v="1617"/>
    <x v="0"/>
    <s v="US"/>
    <s v="USD"/>
    <n v="1403539260"/>
    <x v="2286"/>
    <n v="1401724860"/>
    <d v="2014-06-02T11:01:00"/>
    <b v="0"/>
    <x v="448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x v="1099"/>
    <x v="0"/>
    <s v="US"/>
    <s v="USD"/>
    <n v="1340733600"/>
    <x v="2287"/>
    <n v="1339098689"/>
    <d v="2012-06-07T14:51:29"/>
    <b v="0"/>
    <x v="20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x v="1618"/>
    <x v="0"/>
    <s v="US"/>
    <s v="USD"/>
    <n v="1386372120"/>
    <x v="2288"/>
    <n v="1382659060"/>
    <d v="2013-10-24T18:57:40"/>
    <b v="0"/>
    <x v="20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x v="1619"/>
    <x v="0"/>
    <s v="US"/>
    <s v="USD"/>
    <n v="1259686800"/>
    <x v="2289"/>
    <n v="1252908330"/>
    <d v="2009-09-14T01:05:30"/>
    <b v="0"/>
    <x v="60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x v="1620"/>
    <x v="0"/>
    <s v="US"/>
    <s v="USD"/>
    <n v="1335153600"/>
    <x v="2290"/>
    <n v="1332199618"/>
    <d v="2012-03-19T18:26:58"/>
    <b v="0"/>
    <x v="68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x v="1621"/>
    <x v="0"/>
    <s v="US"/>
    <s v="USD"/>
    <n v="1334767476"/>
    <x v="2291"/>
    <n v="1332175476"/>
    <d v="2012-03-19T11:44:36"/>
    <b v="0"/>
    <x v="67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x v="1622"/>
    <x v="0"/>
    <s v="US"/>
    <s v="USD"/>
    <n v="1348545540"/>
    <x v="2292"/>
    <n v="1346345999"/>
    <d v="2012-08-30T11:59:59"/>
    <b v="0"/>
    <x v="74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x v="1623"/>
    <x v="0"/>
    <s v="US"/>
    <s v="USD"/>
    <n v="1358702480"/>
    <x v="2293"/>
    <n v="1356110480"/>
    <d v="2012-12-21T12:21:20"/>
    <b v="0"/>
    <x v="300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x v="1624"/>
    <x v="0"/>
    <s v="US"/>
    <s v="USD"/>
    <n v="1359240856"/>
    <x v="2294"/>
    <n v="1356648856"/>
    <d v="2012-12-27T17:54:16"/>
    <b v="0"/>
    <x v="69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x v="1625"/>
    <x v="0"/>
    <s v="US"/>
    <s v="USD"/>
    <n v="1330018426"/>
    <x v="2295"/>
    <n v="1326994426"/>
    <d v="2012-01-19T12:33:46"/>
    <b v="0"/>
    <x v="108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x v="1626"/>
    <x v="0"/>
    <s v="US"/>
    <s v="USD"/>
    <n v="1331697540"/>
    <x v="2296"/>
    <n v="1328749249"/>
    <d v="2012-02-08T20:00:49"/>
    <b v="0"/>
    <x v="10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x v="1627"/>
    <x v="0"/>
    <s v="US"/>
    <s v="USD"/>
    <n v="1395861033"/>
    <x v="2297"/>
    <n v="1393272633"/>
    <d v="2014-02-24T15:10:33"/>
    <b v="0"/>
    <x v="449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x v="1628"/>
    <x v="0"/>
    <s v="US"/>
    <s v="USD"/>
    <n v="1296953209"/>
    <x v="2298"/>
    <n v="1295657209"/>
    <d v="2011-01-21T19:46:49"/>
    <b v="0"/>
    <x v="25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x v="1629"/>
    <x v="0"/>
    <s v="US"/>
    <s v="USD"/>
    <n v="1340904416"/>
    <x v="2299"/>
    <n v="1339694816"/>
    <d v="2012-06-14T12:26:56"/>
    <b v="0"/>
    <x v="63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x v="1630"/>
    <x v="0"/>
    <s v="US"/>
    <s v="USD"/>
    <n v="1371785496"/>
    <x v="2300"/>
    <n v="1369193496"/>
    <d v="2013-05-21T22:31:36"/>
    <b v="1"/>
    <x v="263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x v="1631"/>
    <x v="0"/>
    <s v="US"/>
    <s v="USD"/>
    <n v="1388473200"/>
    <x v="2301"/>
    <n v="1385585434"/>
    <d v="2013-11-27T15:50:34"/>
    <b v="1"/>
    <x v="268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x v="1632"/>
    <x v="0"/>
    <s v="US"/>
    <s v="USD"/>
    <n v="1323747596"/>
    <x v="2302"/>
    <n v="1320287996"/>
    <d v="2011-11-02T21:39:56"/>
    <b v="1"/>
    <x v="27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x v="1633"/>
    <x v="0"/>
    <s v="US"/>
    <s v="USD"/>
    <n v="1293857940"/>
    <x v="1254"/>
    <n v="1290281691"/>
    <d v="2010-11-20T14:34:51"/>
    <b v="1"/>
    <x v="116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x v="1634"/>
    <x v="0"/>
    <s v="US"/>
    <s v="USD"/>
    <n v="1407520800"/>
    <x v="2303"/>
    <n v="1405356072"/>
    <d v="2014-07-14T11:41:12"/>
    <b v="1"/>
    <x v="15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x v="1635"/>
    <x v="0"/>
    <s v="US"/>
    <s v="USD"/>
    <n v="1331352129"/>
    <x v="2304"/>
    <n v="1328760129"/>
    <d v="2012-02-08T23:02:09"/>
    <b v="1"/>
    <x v="196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x v="1636"/>
    <x v="0"/>
    <s v="US"/>
    <s v="USD"/>
    <n v="1336245328"/>
    <x v="2305"/>
    <n v="1333653333"/>
    <d v="2012-04-05T14:15:33"/>
    <b v="1"/>
    <x v="11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x v="1637"/>
    <x v="0"/>
    <s v="US"/>
    <s v="USD"/>
    <n v="1409274000"/>
    <x v="2306"/>
    <n v="1406847996"/>
    <d v="2014-07-31T18:06:36"/>
    <b v="1"/>
    <x v="450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x v="1638"/>
    <x v="0"/>
    <s v="US"/>
    <s v="USD"/>
    <n v="1362872537"/>
    <x v="2307"/>
    <n v="1359848537"/>
    <d v="2013-02-02T18:42:17"/>
    <b v="1"/>
    <x v="329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x v="1639"/>
    <x v="0"/>
    <s v="US"/>
    <s v="USD"/>
    <n v="1363889015"/>
    <x v="2308"/>
    <n v="1361300615"/>
    <d v="2013-02-19T14:03:35"/>
    <b v="1"/>
    <x v="451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x v="1640"/>
    <x v="0"/>
    <s v="US"/>
    <s v="USD"/>
    <n v="1399421189"/>
    <x v="2309"/>
    <n v="1396829189"/>
    <d v="2014-04-06T19:06:29"/>
    <b v="1"/>
    <x v="201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x v="1641"/>
    <x v="0"/>
    <s v="US"/>
    <s v="USD"/>
    <n v="1397862000"/>
    <x v="2310"/>
    <n v="1395155478"/>
    <d v="2014-03-18T10:11:18"/>
    <b v="1"/>
    <x v="1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x v="1642"/>
    <x v="0"/>
    <s v="US"/>
    <s v="USD"/>
    <n v="1336086026"/>
    <x v="2311"/>
    <n v="1333494026"/>
    <d v="2012-04-03T18:00:26"/>
    <b v="1"/>
    <x v="328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x v="1643"/>
    <x v="0"/>
    <s v="US"/>
    <s v="USD"/>
    <n v="1339074857"/>
    <x v="2312"/>
    <n v="1336482857"/>
    <d v="2012-05-08T08:14:17"/>
    <b v="1"/>
    <x v="133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x v="1644"/>
    <x v="0"/>
    <s v="US"/>
    <s v="USD"/>
    <n v="1336238743"/>
    <x v="2313"/>
    <n v="1333646743"/>
    <d v="2012-04-05T12:25:43"/>
    <b v="1"/>
    <x v="31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x v="2314"/>
    <n v="1253726650"/>
    <d v="2009-09-23T12:24:10"/>
    <b v="1"/>
    <x v="452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x v="1646"/>
    <x v="0"/>
    <s v="US"/>
    <s v="USD"/>
    <n v="1266210000"/>
    <x v="2315"/>
    <n v="1263474049"/>
    <d v="2010-01-14T08:00:49"/>
    <b v="1"/>
    <x v="19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x v="2316"/>
    <n v="1251214014"/>
    <d v="2009-08-25T10:26:54"/>
    <b v="1"/>
    <x v="430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x v="1648"/>
    <x v="0"/>
    <s v="US"/>
    <s v="USD"/>
    <n v="1387072685"/>
    <x v="2317"/>
    <n v="1384480685"/>
    <d v="2013-11-14T20:58:05"/>
    <b v="1"/>
    <x v="99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x v="1649"/>
    <x v="0"/>
    <s v="US"/>
    <s v="USD"/>
    <n v="1396463800"/>
    <x v="2318"/>
    <n v="1393443400"/>
    <d v="2014-02-26T14:36:40"/>
    <b v="1"/>
    <x v="30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x v="1650"/>
    <x v="3"/>
    <s v="AT"/>
    <s v="EUR"/>
    <n v="1491282901"/>
    <x v="2319"/>
    <n v="1488694501"/>
    <d v="2017-03-05T01:15:01"/>
    <b v="0"/>
    <x v="31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x v="1079"/>
    <x v="3"/>
    <s v="US"/>
    <s v="USD"/>
    <n v="1491769769"/>
    <x v="2320"/>
    <n v="1489181369"/>
    <d v="2017-03-10T16:29:29"/>
    <b v="0"/>
    <x v="80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x v="678"/>
    <x v="3"/>
    <s v="US"/>
    <s v="USD"/>
    <n v="1490033247"/>
    <x v="2321"/>
    <n v="1489428447"/>
    <d v="2017-03-13T13:07:27"/>
    <b v="0"/>
    <x v="80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x v="970"/>
    <x v="3"/>
    <s v="GB"/>
    <s v="GBP"/>
    <n v="1490559285"/>
    <x v="2322"/>
    <n v="1487970885"/>
    <d v="2017-02-24T16:14:45"/>
    <b v="0"/>
    <x v="42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x v="439"/>
    <x v="3"/>
    <s v="US"/>
    <s v="USD"/>
    <n v="1490830331"/>
    <x v="2323"/>
    <n v="1488241931"/>
    <d v="2017-02-27T19:32:11"/>
    <b v="0"/>
    <x v="63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x v="1651"/>
    <x v="3"/>
    <s v="US"/>
    <s v="USD"/>
    <n v="1493571600"/>
    <x v="2324"/>
    <n v="1489106948"/>
    <d v="2017-03-09T19:49:08"/>
    <b v="0"/>
    <x v="29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x v="1652"/>
    <x v="0"/>
    <s v="US"/>
    <s v="USD"/>
    <n v="1409090440"/>
    <x v="2325"/>
    <n v="1406066440"/>
    <d v="2014-07-22T17:00:40"/>
    <b v="1"/>
    <x v="453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x v="1653"/>
    <x v="0"/>
    <s v="US"/>
    <s v="USD"/>
    <n v="1434307537"/>
    <x v="2326"/>
    <n v="1431715537"/>
    <d v="2015-05-15T13:45:37"/>
    <b v="1"/>
    <x v="416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x v="1654"/>
    <x v="0"/>
    <s v="US"/>
    <s v="USD"/>
    <n v="1405609146"/>
    <x v="2327"/>
    <n v="1403017146"/>
    <d v="2014-06-17T09:59:06"/>
    <b v="1"/>
    <x v="207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x v="1655"/>
    <x v="0"/>
    <s v="US"/>
    <s v="USD"/>
    <n v="1451001600"/>
    <x v="2328"/>
    <n v="1448400943"/>
    <d v="2015-11-24T16:35:43"/>
    <b v="1"/>
    <x v="430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x v="1656"/>
    <x v="0"/>
    <s v="US"/>
    <s v="USD"/>
    <n v="1408320490"/>
    <x v="2329"/>
    <n v="1405728490"/>
    <d v="2014-07-18T19:08:10"/>
    <b v="1"/>
    <x v="454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x v="1657"/>
    <x v="0"/>
    <s v="US"/>
    <s v="USD"/>
    <n v="1423235071"/>
    <x v="2330"/>
    <n v="1420643071"/>
    <d v="2015-01-07T10:04:31"/>
    <b v="1"/>
    <x v="455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x v="610"/>
    <x v="0"/>
    <s v="US"/>
    <s v="USD"/>
    <n v="1401385800"/>
    <x v="2331"/>
    <n v="1399563390"/>
    <d v="2014-05-08T10:36:30"/>
    <b v="1"/>
    <x v="225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x v="1658"/>
    <x v="0"/>
    <s v="US"/>
    <s v="USD"/>
    <n v="1415208840"/>
    <x v="2332"/>
    <n v="1412611498"/>
    <d v="2014-10-06T11:04:58"/>
    <b v="1"/>
    <x v="85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x v="1659"/>
    <x v="0"/>
    <s v="US"/>
    <s v="USD"/>
    <n v="1402494243"/>
    <x v="2333"/>
    <n v="1399902243"/>
    <d v="2014-05-12T08:44:03"/>
    <b v="1"/>
    <x v="170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x v="1660"/>
    <x v="0"/>
    <s v="US"/>
    <s v="USD"/>
    <n v="1394316695"/>
    <x v="2334"/>
    <n v="1390860695"/>
    <d v="2014-01-27T17:11:35"/>
    <b v="1"/>
    <x v="456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x v="1661"/>
    <x v="0"/>
    <s v="US"/>
    <s v="USD"/>
    <n v="1403796143"/>
    <x v="2335"/>
    <n v="1401204143"/>
    <d v="2014-05-27T10:22:23"/>
    <b v="1"/>
    <x v="122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x v="1662"/>
    <x v="0"/>
    <s v="US"/>
    <s v="USD"/>
    <n v="1404077484"/>
    <x v="2336"/>
    <n v="1401485484"/>
    <d v="2014-05-30T16:31:24"/>
    <b v="1"/>
    <x v="252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x v="1663"/>
    <x v="0"/>
    <s v="US"/>
    <s v="USD"/>
    <n v="1482134340"/>
    <x v="2337"/>
    <n v="1479496309"/>
    <d v="2016-11-18T14:11:49"/>
    <b v="1"/>
    <x v="457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x v="1664"/>
    <x v="0"/>
    <s v="US"/>
    <s v="USD"/>
    <n v="1477841138"/>
    <x v="2338"/>
    <n v="1475249138"/>
    <d v="2016-09-30T10:25:38"/>
    <b v="1"/>
    <x v="458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x v="117"/>
    <x v="1"/>
    <s v="US"/>
    <s v="USD"/>
    <n v="1436729504"/>
    <x v="2339"/>
    <n v="1434137504"/>
    <d v="2015-06-12T14:31:44"/>
    <b v="0"/>
    <x v="78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x v="117"/>
    <x v="1"/>
    <s v="US"/>
    <s v="USD"/>
    <n v="1412571600"/>
    <x v="2340"/>
    <n v="1410799870"/>
    <d v="2014-09-15T11:51:10"/>
    <b v="0"/>
    <x v="78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x v="452"/>
    <x v="1"/>
    <s v="US"/>
    <s v="USD"/>
    <n v="1452282420"/>
    <x v="2341"/>
    <n v="1447962505"/>
    <d v="2015-11-19T14:48:25"/>
    <b v="0"/>
    <x v="29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x v="116"/>
    <x v="1"/>
    <s v="CA"/>
    <s v="CAD"/>
    <n v="1466789269"/>
    <x v="2342"/>
    <n v="1464197269"/>
    <d v="2016-05-25T12:27:49"/>
    <b v="0"/>
    <x v="29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x v="117"/>
    <x v="1"/>
    <s v="US"/>
    <s v="USD"/>
    <n v="1427845140"/>
    <x v="2343"/>
    <n v="1424822556"/>
    <d v="2015-02-24T19:02:36"/>
    <b v="0"/>
    <x v="78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x v="1665"/>
    <x v="1"/>
    <s v="US"/>
    <s v="USD"/>
    <n v="1476731431"/>
    <x v="2344"/>
    <n v="1472843431"/>
    <d v="2016-09-02T14:10:31"/>
    <b v="0"/>
    <x v="8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x v="493"/>
    <x v="1"/>
    <s v="US"/>
    <s v="USD"/>
    <n v="1472135676"/>
    <x v="2345"/>
    <n v="1469543676"/>
    <d v="2016-07-26T09:34:36"/>
    <b v="0"/>
    <x v="29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x v="795"/>
    <x v="1"/>
    <s v="US"/>
    <s v="USD"/>
    <n v="1456006938"/>
    <x v="2346"/>
    <n v="1450822938"/>
    <d v="2015-12-22T17:22:18"/>
    <b v="0"/>
    <x v="81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x v="117"/>
    <x v="1"/>
    <s v="SE"/>
    <s v="SEK"/>
    <n v="1439318228"/>
    <x v="2347"/>
    <n v="1436812628"/>
    <d v="2015-07-13T13:37:08"/>
    <b v="0"/>
    <x v="78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x v="117"/>
    <x v="1"/>
    <s v="IE"/>
    <s v="EUR"/>
    <n v="1483474370"/>
    <x v="2348"/>
    <n v="1480882370"/>
    <d v="2016-12-04T15:12:50"/>
    <b v="0"/>
    <x v="78"/>
    <b v="0"/>
    <s v="technology/web"/>
    <n v="0"/>
    <n v="0"/>
    <x v="2"/>
    <s v="web"/>
  </r>
  <r>
    <n v="2351"/>
    <x v="2351"/>
    <s v="Donate $30 or more and receive a free selfie stick."/>
    <n v="18900"/>
    <x v="1651"/>
    <x v="1"/>
    <s v="NZ"/>
    <s v="NZD"/>
    <n v="1430360739"/>
    <x v="2349"/>
    <n v="1427768739"/>
    <d v="2015-03-30T21:25:39"/>
    <b v="0"/>
    <x v="63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x v="117"/>
    <x v="1"/>
    <s v="US"/>
    <s v="USD"/>
    <n v="1433603552"/>
    <x v="2350"/>
    <n v="1428419552"/>
    <d v="2015-04-07T10:12:32"/>
    <b v="0"/>
    <x v="78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x v="117"/>
    <x v="1"/>
    <s v="US"/>
    <s v="USD"/>
    <n v="1429632822"/>
    <x v="2351"/>
    <n v="1428596022"/>
    <d v="2015-04-09T11:13:42"/>
    <b v="0"/>
    <x v="78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x v="379"/>
    <x v="1"/>
    <s v="US"/>
    <s v="USD"/>
    <n v="1420910460"/>
    <x v="2352"/>
    <n v="1415726460"/>
    <d v="2014-11-11T12:21:00"/>
    <b v="0"/>
    <x v="29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x v="434"/>
    <x v="1"/>
    <s v="AU"/>
    <s v="AUD"/>
    <n v="1430604136"/>
    <x v="2353"/>
    <n v="1428012136"/>
    <d v="2015-04-02T17:02:16"/>
    <b v="0"/>
    <x v="84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x v="117"/>
    <x v="1"/>
    <s v="NL"/>
    <s v="EUR"/>
    <n v="1433530104"/>
    <x v="2354"/>
    <n v="1430938104"/>
    <d v="2015-05-06T13:48:24"/>
    <b v="0"/>
    <x v="78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x v="117"/>
    <x v="1"/>
    <s v="GB"/>
    <s v="GBP"/>
    <n v="1445093578"/>
    <x v="2355"/>
    <n v="1442501578"/>
    <d v="2015-09-17T09:52:58"/>
    <b v="0"/>
    <x v="78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x v="117"/>
    <x v="1"/>
    <s v="GB"/>
    <s v="GBP"/>
    <n v="1422664740"/>
    <x v="2356"/>
    <n v="1417818036"/>
    <d v="2014-12-05T17:20:36"/>
    <b v="0"/>
    <x v="78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x v="1666"/>
    <x v="1"/>
    <s v="US"/>
    <s v="USD"/>
    <n v="1438616124"/>
    <x v="2357"/>
    <n v="1433432124"/>
    <d v="2015-06-04T10:35:24"/>
    <b v="0"/>
    <x v="8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x v="369"/>
    <x v="1"/>
    <s v="CA"/>
    <s v="CAD"/>
    <n v="1454864280"/>
    <x v="2358"/>
    <n v="1452272280"/>
    <d v="2016-01-08T11:58:00"/>
    <b v="0"/>
    <x v="29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x v="117"/>
    <x v="1"/>
    <s v="CA"/>
    <s v="CAD"/>
    <n v="1462053600"/>
    <x v="2359"/>
    <n v="1459975008"/>
    <d v="2016-04-06T15:36:48"/>
    <b v="0"/>
    <x v="78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x v="678"/>
    <x v="1"/>
    <s v="US"/>
    <s v="USD"/>
    <n v="1418315470"/>
    <x v="2360"/>
    <n v="1415723470"/>
    <d v="2014-11-11T11:31:10"/>
    <b v="0"/>
    <x v="84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x v="117"/>
    <x v="1"/>
    <s v="US"/>
    <s v="USD"/>
    <n v="1451348200"/>
    <x v="2361"/>
    <n v="1447460200"/>
    <d v="2015-11-13T19:16:40"/>
    <b v="0"/>
    <x v="78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x v="117"/>
    <x v="1"/>
    <s v="US"/>
    <s v="USD"/>
    <n v="1445898356"/>
    <x v="2362"/>
    <n v="1441146356"/>
    <d v="2015-09-01T17:25:56"/>
    <b v="0"/>
    <x v="78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x v="117"/>
    <x v="1"/>
    <s v="IT"/>
    <s v="EUR"/>
    <n v="1453071600"/>
    <x v="2363"/>
    <n v="1449596425"/>
    <d v="2015-12-08T12:40:25"/>
    <b v="0"/>
    <x v="78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x v="1310"/>
    <x v="1"/>
    <s v="GB"/>
    <s v="GBP"/>
    <n v="1445431533"/>
    <x v="2364"/>
    <n v="1442839533"/>
    <d v="2015-09-21T07:45:33"/>
    <b v="0"/>
    <x v="74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x v="1667"/>
    <x v="1"/>
    <s v="US"/>
    <s v="USD"/>
    <n v="1461622616"/>
    <x v="2365"/>
    <n v="1456442216"/>
    <d v="2016-02-25T18:16:56"/>
    <b v="0"/>
    <x v="25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x v="173"/>
    <x v="1"/>
    <s v="US"/>
    <s v="USD"/>
    <n v="1429028365"/>
    <x v="2366"/>
    <n v="1425143965"/>
    <d v="2015-02-28T12:19:25"/>
    <b v="0"/>
    <x v="84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x v="117"/>
    <x v="1"/>
    <s v="US"/>
    <s v="USD"/>
    <n v="1455132611"/>
    <x v="2367"/>
    <n v="1452540611"/>
    <d v="2016-01-11T14:30:11"/>
    <b v="0"/>
    <x v="78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x v="376"/>
    <x v="1"/>
    <s v="US"/>
    <s v="USD"/>
    <n v="1418877141"/>
    <x v="2368"/>
    <n v="1416285141"/>
    <d v="2014-11-17T23:32:21"/>
    <b v="0"/>
    <x v="80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x v="117"/>
    <x v="1"/>
    <s v="US"/>
    <s v="USD"/>
    <n v="1435257596"/>
    <x v="2369"/>
    <n v="1432665596"/>
    <d v="2015-05-26T13:39:56"/>
    <b v="0"/>
    <x v="78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x v="147"/>
    <x v="1"/>
    <s v="AU"/>
    <s v="AUD"/>
    <n v="1429839571"/>
    <x v="2370"/>
    <n v="1427247571"/>
    <d v="2015-03-24T20:39:31"/>
    <b v="0"/>
    <x v="79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x v="155"/>
    <x v="1"/>
    <s v="SE"/>
    <s v="SEK"/>
    <n v="1440863624"/>
    <x v="2371"/>
    <n v="1438271624"/>
    <d v="2015-07-30T10:53:44"/>
    <b v="0"/>
    <x v="29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x v="115"/>
    <x v="1"/>
    <s v="US"/>
    <s v="USD"/>
    <n v="1423772060"/>
    <x v="2372"/>
    <n v="1421180060"/>
    <d v="2015-01-13T15:14:20"/>
    <b v="0"/>
    <x v="29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x v="117"/>
    <x v="1"/>
    <s v="US"/>
    <s v="USD"/>
    <n v="1473451437"/>
    <x v="2373"/>
    <n v="1470859437"/>
    <d v="2016-08-10T15:03:57"/>
    <b v="0"/>
    <x v="78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x v="1668"/>
    <x v="1"/>
    <s v="US"/>
    <s v="USD"/>
    <n v="1449785566"/>
    <x v="2374"/>
    <n v="1447193566"/>
    <d v="2015-11-10T17:12:46"/>
    <b v="0"/>
    <x v="80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x v="117"/>
    <x v="1"/>
    <s v="CA"/>
    <s v="CAD"/>
    <n v="1480110783"/>
    <x v="2375"/>
    <n v="1477515183"/>
    <d v="2016-10-26T15:53:03"/>
    <b v="0"/>
    <x v="78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x v="117"/>
    <x v="1"/>
    <s v="US"/>
    <s v="USD"/>
    <n v="1440548330"/>
    <x v="2376"/>
    <n v="1438042730"/>
    <d v="2015-07-27T19:18:50"/>
    <b v="0"/>
    <x v="78"/>
    <b v="0"/>
    <s v="technology/web"/>
    <n v="0"/>
    <n v="0"/>
    <x v="2"/>
    <s v="web"/>
  </r>
  <r>
    <n v="2379"/>
    <x v="2379"/>
    <s v="Selectcooks.com is a community marketplace for people to list, find and hire chefs."/>
    <n v="30000"/>
    <x v="117"/>
    <x v="1"/>
    <s v="US"/>
    <s v="USD"/>
    <n v="1444004616"/>
    <x v="2377"/>
    <n v="1440116616"/>
    <d v="2015-08-20T19:23:36"/>
    <b v="0"/>
    <x v="78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x v="434"/>
    <x v="1"/>
    <s v="US"/>
    <s v="USD"/>
    <n v="1443726142"/>
    <x v="2378"/>
    <n v="1441134142"/>
    <d v="2015-09-01T14:02:22"/>
    <b v="0"/>
    <x v="8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x v="1669"/>
    <x v="1"/>
    <s v="US"/>
    <s v="USD"/>
    <n v="1428704848"/>
    <x v="2379"/>
    <n v="1426112848"/>
    <d v="2015-03-11T17:27:28"/>
    <b v="0"/>
    <x v="63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x v="735"/>
    <x v="1"/>
    <s v="US"/>
    <s v="USD"/>
    <n v="1438662603"/>
    <x v="2380"/>
    <n v="1436502603"/>
    <d v="2015-07-09T23:30:03"/>
    <b v="0"/>
    <x v="84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x v="2381"/>
    <n v="1421976107"/>
    <d v="2015-01-22T20:21:47"/>
    <b v="0"/>
    <x v="8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x v="138"/>
    <x v="1"/>
    <s v="US"/>
    <s v="USD"/>
    <n v="1415932643"/>
    <x v="2382"/>
    <n v="1413337043"/>
    <d v="2014-10-14T20:37:23"/>
    <b v="0"/>
    <x v="22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x v="1670"/>
    <x v="1"/>
    <s v="US"/>
    <s v="USD"/>
    <n v="1438793432"/>
    <x v="2383"/>
    <n v="1436201432"/>
    <d v="2015-07-06T11:50:32"/>
    <b v="0"/>
    <x v="63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x v="117"/>
    <x v="1"/>
    <s v="CA"/>
    <s v="CAD"/>
    <n v="1420920424"/>
    <x v="2384"/>
    <n v="1415736424"/>
    <d v="2014-11-11T15:07:04"/>
    <b v="0"/>
    <x v="78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x v="772"/>
    <x v="1"/>
    <s v="US"/>
    <s v="USD"/>
    <n v="1469199740"/>
    <x v="2385"/>
    <n v="1465311740"/>
    <d v="2016-06-07T10:02:20"/>
    <b v="0"/>
    <x v="8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x v="1501"/>
    <x v="1"/>
    <s v="US"/>
    <s v="USD"/>
    <n v="1421350140"/>
    <x v="2386"/>
    <n v="1418761759"/>
    <d v="2014-12-16T15:29:19"/>
    <b v="0"/>
    <x v="22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x v="134"/>
    <x v="1"/>
    <s v="FR"/>
    <s v="EUR"/>
    <n v="1437861540"/>
    <x v="2387"/>
    <n v="1435160452"/>
    <d v="2015-06-24T10:40:52"/>
    <b v="0"/>
    <x v="29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x v="117"/>
    <x v="1"/>
    <s v="AU"/>
    <s v="AUD"/>
    <n v="1420352264"/>
    <x v="2388"/>
    <n v="1416896264"/>
    <d v="2014-11-25T01:17:44"/>
    <b v="0"/>
    <x v="78"/>
    <b v="0"/>
    <s v="technology/web"/>
    <n v="0"/>
    <n v="0"/>
    <x v="2"/>
    <s v="web"/>
  </r>
  <r>
    <n v="2391"/>
    <x v="2391"/>
    <s v="Using the power of internet to help people save hundreds in car repair."/>
    <n v="20000"/>
    <x v="379"/>
    <x v="1"/>
    <s v="US"/>
    <s v="USD"/>
    <n v="1427825044"/>
    <x v="2389"/>
    <n v="1425236644"/>
    <d v="2015-03-01T14:04:04"/>
    <b v="0"/>
    <x v="29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x v="117"/>
    <x v="1"/>
    <s v="US"/>
    <s v="USD"/>
    <n v="1446087223"/>
    <x v="2390"/>
    <n v="1443495223"/>
    <d v="2015-09-28T21:53:43"/>
    <b v="0"/>
    <x v="78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x v="155"/>
    <x v="1"/>
    <s v="US"/>
    <s v="USD"/>
    <n v="1439048017"/>
    <x v="2391"/>
    <n v="1436456017"/>
    <d v="2015-07-09T10:33:37"/>
    <b v="0"/>
    <x v="29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x v="158"/>
    <x v="1"/>
    <s v="IE"/>
    <s v="EUR"/>
    <n v="1424940093"/>
    <x v="2392"/>
    <n v="1422348093"/>
    <d v="2015-01-27T03:41:33"/>
    <b v="0"/>
    <x v="84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x v="117"/>
    <x v="1"/>
    <s v="US"/>
    <s v="USD"/>
    <n v="1484038620"/>
    <x v="2393"/>
    <n v="1481597687"/>
    <d v="2016-12-12T21:54:47"/>
    <b v="0"/>
    <x v="78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x v="115"/>
    <x v="1"/>
    <s v="CH"/>
    <s v="CHF"/>
    <n v="1444940558"/>
    <x v="2394"/>
    <n v="1442348558"/>
    <d v="2015-09-15T15:22:38"/>
    <b v="0"/>
    <x v="29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x v="117"/>
    <x v="1"/>
    <s v="US"/>
    <s v="USD"/>
    <n v="1420233256"/>
    <x v="2395"/>
    <n v="1417641256"/>
    <d v="2014-12-03T16:14:16"/>
    <b v="0"/>
    <x v="78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x v="117"/>
    <x v="1"/>
    <s v="US"/>
    <s v="USD"/>
    <n v="1435874384"/>
    <x v="2396"/>
    <n v="1433282384"/>
    <d v="2015-06-02T16:59:44"/>
    <b v="0"/>
    <x v="78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x v="117"/>
    <x v="1"/>
    <s v="SE"/>
    <s v="SEK"/>
    <n v="1418934506"/>
    <x v="2397"/>
    <n v="1415910506"/>
    <d v="2014-11-13T15:28:26"/>
    <b v="0"/>
    <x v="78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x v="117"/>
    <x v="1"/>
    <s v="AU"/>
    <s v="AUD"/>
    <n v="1460615164"/>
    <x v="2398"/>
    <n v="1458023164"/>
    <d v="2016-03-15T01:26:04"/>
    <b v="0"/>
    <x v="78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x v="1671"/>
    <x v="2"/>
    <s v="US"/>
    <s v="USD"/>
    <n v="1457207096"/>
    <x v="2399"/>
    <n v="1452023096"/>
    <d v="2016-01-05T14:44:56"/>
    <b v="0"/>
    <x v="82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x v="401"/>
    <x v="2"/>
    <s v="US"/>
    <s v="USD"/>
    <n v="1431533931"/>
    <x v="2400"/>
    <n v="1428941931"/>
    <d v="2015-04-13T11:18:51"/>
    <b v="0"/>
    <x v="29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x v="1672"/>
    <x v="2"/>
    <s v="GB"/>
    <s v="GBP"/>
    <n v="1459368658"/>
    <x v="2401"/>
    <n v="1454188258"/>
    <d v="2016-01-30T16:10:58"/>
    <b v="0"/>
    <x v="8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x v="117"/>
    <x v="2"/>
    <s v="US"/>
    <s v="USD"/>
    <n v="1451782607"/>
    <x v="2402"/>
    <n v="1449190607"/>
    <d v="2015-12-03T19:56:47"/>
    <b v="0"/>
    <x v="78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x v="1673"/>
    <x v="2"/>
    <s v="US"/>
    <s v="USD"/>
    <n v="1472911375"/>
    <x v="2403"/>
    <n v="1471096975"/>
    <d v="2016-08-13T09:02:55"/>
    <b v="0"/>
    <x v="9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x v="1674"/>
    <x v="2"/>
    <s v="US"/>
    <s v="USD"/>
    <n v="1421635190"/>
    <x v="2404"/>
    <n v="1418179190"/>
    <d v="2014-12-09T21:39:50"/>
    <b v="0"/>
    <x v="38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x v="1675"/>
    <x v="2"/>
    <s v="US"/>
    <s v="USD"/>
    <n v="1428732000"/>
    <x v="2405"/>
    <n v="1426772928"/>
    <d v="2015-03-19T08:48:48"/>
    <b v="0"/>
    <x v="51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x v="134"/>
    <x v="2"/>
    <s v="US"/>
    <s v="USD"/>
    <n v="1415247757"/>
    <x v="2406"/>
    <n v="1412652157"/>
    <d v="2014-10-06T22:22:37"/>
    <b v="0"/>
    <x v="84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x v="75"/>
    <x v="2"/>
    <s v="US"/>
    <s v="USD"/>
    <n v="1439931675"/>
    <x v="2407"/>
    <n v="1437339675"/>
    <d v="2015-07-19T16:01:15"/>
    <b v="0"/>
    <x v="79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x v="117"/>
    <x v="2"/>
    <s v="AU"/>
    <s v="AUD"/>
    <n v="1441619275"/>
    <x v="2408"/>
    <n v="1439027275"/>
    <d v="2015-08-08T04:47:55"/>
    <b v="0"/>
    <x v="78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x v="118"/>
    <x v="2"/>
    <s v="US"/>
    <s v="USD"/>
    <n v="1440524082"/>
    <x v="2409"/>
    <n v="1437932082"/>
    <d v="2015-07-26T12:34:42"/>
    <b v="0"/>
    <x v="8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x v="117"/>
    <x v="2"/>
    <s v="FR"/>
    <s v="EUR"/>
    <n v="1480185673"/>
    <x v="2410"/>
    <n v="1476294073"/>
    <d v="2016-10-12T12:41:13"/>
    <b v="0"/>
    <x v="78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x v="379"/>
    <x v="2"/>
    <s v="US"/>
    <s v="USD"/>
    <n v="1401579000"/>
    <x v="2411"/>
    <n v="1398911882"/>
    <d v="2014-04-30T21:38:02"/>
    <b v="0"/>
    <x v="8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x v="75"/>
    <x v="2"/>
    <s v="US"/>
    <s v="USD"/>
    <n v="1440215940"/>
    <x v="2412"/>
    <n v="1436805660"/>
    <d v="2015-07-13T11:41:00"/>
    <b v="0"/>
    <x v="62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x v="400"/>
    <x v="2"/>
    <s v="US"/>
    <s v="USD"/>
    <n v="1468615346"/>
    <x v="2413"/>
    <n v="1466023346"/>
    <d v="2016-06-15T15:42:26"/>
    <b v="0"/>
    <x v="79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x v="2414"/>
    <n v="1421343743"/>
    <d v="2015-01-15T12:42:23"/>
    <b v="0"/>
    <x v="29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x v="117"/>
    <x v="2"/>
    <s v="US"/>
    <s v="USD"/>
    <n v="1407705187"/>
    <x v="2415"/>
    <n v="1405113187"/>
    <d v="2014-07-11T16:13:07"/>
    <b v="0"/>
    <x v="78"/>
    <b v="0"/>
    <s v="food/food trucks"/>
    <n v="0"/>
    <n v="0"/>
    <x v="7"/>
    <s v="food trucks"/>
  </r>
  <r>
    <n v="2418"/>
    <x v="2418"/>
    <s v="I want to start my food truck business."/>
    <n v="25000"/>
    <x v="139"/>
    <x v="2"/>
    <s v="US"/>
    <s v="USD"/>
    <n v="1427225644"/>
    <x v="2416"/>
    <n v="1422045244"/>
    <d v="2015-01-23T15:34:04"/>
    <b v="0"/>
    <x v="81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x v="117"/>
    <x v="2"/>
    <s v="US"/>
    <s v="USD"/>
    <n v="1424281389"/>
    <x v="2417"/>
    <n v="1419097389"/>
    <d v="2014-12-20T12:43:09"/>
    <b v="0"/>
    <x v="78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x v="1676"/>
    <x v="2"/>
    <s v="US"/>
    <s v="USD"/>
    <n v="1415583695"/>
    <x v="2418"/>
    <n v="1410396095"/>
    <d v="2014-09-10T19:41:35"/>
    <b v="0"/>
    <x v="17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x v="116"/>
    <x v="2"/>
    <s v="US"/>
    <s v="USD"/>
    <n v="1424536196"/>
    <x v="2419"/>
    <n v="1421944196"/>
    <d v="2015-01-22T11:29:56"/>
    <b v="0"/>
    <x v="29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x v="116"/>
    <x v="2"/>
    <s v="US"/>
    <s v="USD"/>
    <n v="1426091036"/>
    <x v="2420"/>
    <n v="1423502636"/>
    <d v="2015-02-09T12:23:56"/>
    <b v="0"/>
    <x v="29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x v="138"/>
    <x v="2"/>
    <s v="US"/>
    <s v="USD"/>
    <n v="1420044890"/>
    <x v="2421"/>
    <n v="1417452890"/>
    <d v="2014-12-01T11:54:50"/>
    <b v="0"/>
    <x v="29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x v="622"/>
    <x v="2"/>
    <s v="US"/>
    <s v="USD"/>
    <n v="1414445108"/>
    <x v="2422"/>
    <n v="1411853108"/>
    <d v="2014-09-27T16:25:08"/>
    <b v="0"/>
    <x v="82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x v="116"/>
    <x v="2"/>
    <s v="US"/>
    <s v="USD"/>
    <n v="1464386640"/>
    <x v="2423"/>
    <n v="1463090149"/>
    <d v="2016-05-12T16:55:49"/>
    <b v="0"/>
    <x v="29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x v="117"/>
    <x v="2"/>
    <s v="US"/>
    <s v="USD"/>
    <n v="1439006692"/>
    <x v="2424"/>
    <n v="1433822692"/>
    <d v="2015-06-08T23:04:52"/>
    <b v="0"/>
    <x v="78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x v="116"/>
    <x v="2"/>
    <s v="US"/>
    <s v="USD"/>
    <n v="1458715133"/>
    <x v="2425"/>
    <n v="1455262733"/>
    <d v="2016-02-12T02:38:53"/>
    <b v="0"/>
    <x v="29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x v="116"/>
    <x v="2"/>
    <s v="US"/>
    <s v="USD"/>
    <n v="1426182551"/>
    <x v="2426"/>
    <n v="1423594151"/>
    <d v="2015-02-10T13:49:11"/>
    <b v="0"/>
    <x v="29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x v="557"/>
    <x v="2"/>
    <s v="NO"/>
    <s v="NOK"/>
    <n v="1486313040"/>
    <x v="2427"/>
    <n v="1483131966"/>
    <d v="2016-12-30T16:06:06"/>
    <b v="0"/>
    <x v="80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x v="577"/>
    <x v="2"/>
    <s v="US"/>
    <s v="USD"/>
    <n v="1455246504"/>
    <x v="2428"/>
    <n v="1452654504"/>
    <d v="2016-01-12T22:08:24"/>
    <b v="0"/>
    <x v="84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x v="369"/>
    <x v="2"/>
    <s v="US"/>
    <s v="USD"/>
    <n v="1467080613"/>
    <x v="2429"/>
    <n v="1461896613"/>
    <d v="2016-04-28T21:23:33"/>
    <b v="0"/>
    <x v="84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x v="369"/>
    <x v="2"/>
    <s v="US"/>
    <s v="USD"/>
    <n v="1425791697"/>
    <x v="2430"/>
    <n v="1423199697"/>
    <d v="2015-02-06T00:14:57"/>
    <b v="0"/>
    <x v="84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x v="117"/>
    <x v="2"/>
    <s v="US"/>
    <s v="USD"/>
    <n v="1456608943"/>
    <x v="2431"/>
    <n v="1454016943"/>
    <d v="2016-01-28T16:35:43"/>
    <b v="0"/>
    <x v="78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x v="375"/>
    <x v="2"/>
    <s v="US"/>
    <s v="USD"/>
    <n v="1438662474"/>
    <x v="2432"/>
    <n v="1435206474"/>
    <d v="2015-06-24T23:27:54"/>
    <b v="0"/>
    <x v="84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x v="1677"/>
    <x v="2"/>
    <s v="SE"/>
    <s v="SEK"/>
    <n v="1444027186"/>
    <x v="2433"/>
    <n v="1441435186"/>
    <d v="2015-09-05T01:39:46"/>
    <b v="0"/>
    <x v="80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x v="372"/>
    <x v="2"/>
    <s v="CA"/>
    <s v="CAD"/>
    <n v="1454078770"/>
    <x v="2434"/>
    <n v="1448894770"/>
    <d v="2015-11-30T09:46:10"/>
    <b v="0"/>
    <x v="84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x v="117"/>
    <x v="2"/>
    <s v="US"/>
    <s v="USD"/>
    <n v="1426615200"/>
    <x v="2435"/>
    <n v="1422400188"/>
    <d v="2015-01-27T18:09:48"/>
    <b v="0"/>
    <x v="78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x v="155"/>
    <x v="2"/>
    <s v="US"/>
    <s v="USD"/>
    <n v="1449529062"/>
    <x v="2436"/>
    <n v="1444341462"/>
    <d v="2015-10-08T16:57:42"/>
    <b v="0"/>
    <x v="29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x v="117"/>
    <x v="2"/>
    <s v="US"/>
    <s v="USD"/>
    <n v="1445197129"/>
    <x v="2437"/>
    <n v="1442605129"/>
    <d v="2015-09-18T14:38:49"/>
    <b v="0"/>
    <x v="78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x v="115"/>
    <x v="2"/>
    <s v="BE"/>
    <s v="EUR"/>
    <n v="1455399313"/>
    <x v="2438"/>
    <n v="1452807313"/>
    <d v="2016-01-14T16:35:13"/>
    <b v="0"/>
    <x v="84"/>
    <b v="0"/>
    <s v="food/food trucks"/>
    <n v="0.2"/>
    <n v="5"/>
    <x v="7"/>
    <s v="food trucks"/>
  </r>
  <r>
    <n v="2441"/>
    <x v="2441"/>
    <s v="YOU can help Alchemy Pops POP up on a street near you!"/>
    <n v="7500"/>
    <x v="1678"/>
    <x v="0"/>
    <s v="US"/>
    <s v="USD"/>
    <n v="1437627540"/>
    <x v="2439"/>
    <n v="1435806054"/>
    <d v="2015-07-01T22:00:54"/>
    <b v="0"/>
    <x v="280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x v="1679"/>
    <x v="0"/>
    <s v="US"/>
    <s v="USD"/>
    <n v="1426777228"/>
    <x v="2440"/>
    <n v="1424188828"/>
    <d v="2015-02-17T11:00:28"/>
    <b v="0"/>
    <x v="459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x v="1680"/>
    <x v="0"/>
    <s v="US"/>
    <s v="USD"/>
    <n v="1408114822"/>
    <x v="2441"/>
    <n v="1405522822"/>
    <d v="2014-07-16T10:00:22"/>
    <b v="0"/>
    <x v="409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x v="1681"/>
    <x v="0"/>
    <s v="US"/>
    <s v="USD"/>
    <n v="1464199591"/>
    <x v="2442"/>
    <n v="1461607591"/>
    <d v="2016-04-25T13:06:31"/>
    <b v="0"/>
    <x v="42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x v="1682"/>
    <x v="0"/>
    <s v="US"/>
    <s v="USD"/>
    <n v="1443242021"/>
    <x v="2443"/>
    <n v="1440650021"/>
    <d v="2015-08-26T23:33:41"/>
    <b v="0"/>
    <x v="248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x v="1683"/>
    <x v="0"/>
    <s v="US"/>
    <s v="USD"/>
    <n v="1480174071"/>
    <x v="2444"/>
    <n v="1477578471"/>
    <d v="2016-10-27T09:27:51"/>
    <b v="0"/>
    <x v="112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x v="1684"/>
    <x v="0"/>
    <s v="US"/>
    <s v="USD"/>
    <n v="1478923200"/>
    <x v="2445"/>
    <n v="1476184593"/>
    <d v="2016-10-11T06:16:33"/>
    <b v="0"/>
    <x v="152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x v="357"/>
    <x v="0"/>
    <s v="US"/>
    <s v="USD"/>
    <n v="1472621760"/>
    <x v="2446"/>
    <n v="1472110513"/>
    <d v="2016-08-25T02:35:13"/>
    <b v="0"/>
    <x v="82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x v="1685"/>
    <x v="0"/>
    <s v="US"/>
    <s v="USD"/>
    <n v="1417321515"/>
    <x v="2447"/>
    <n v="1414725915"/>
    <d v="2014-10-30T22:25:15"/>
    <b v="0"/>
    <x v="148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x v="1686"/>
    <x v="0"/>
    <s v="US"/>
    <s v="USD"/>
    <n v="1414465860"/>
    <x v="2448"/>
    <n v="1411177456"/>
    <d v="2014-09-19T20:44:16"/>
    <b v="0"/>
    <x v="33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x v="1687"/>
    <x v="0"/>
    <s v="US"/>
    <s v="USD"/>
    <n v="1488750490"/>
    <x v="2449"/>
    <n v="1487022490"/>
    <d v="2017-02-13T16:48:10"/>
    <b v="0"/>
    <x v="153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x v="1688"/>
    <x v="0"/>
    <s v="US"/>
    <s v="USD"/>
    <n v="1451430000"/>
    <x v="2450"/>
    <n v="1448914500"/>
    <d v="2015-11-30T15:15:00"/>
    <b v="0"/>
    <x v="41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x v="1689"/>
    <x v="0"/>
    <s v="US"/>
    <s v="USD"/>
    <n v="1486053409"/>
    <x v="2451"/>
    <n v="1483461409"/>
    <d v="2017-01-03T11:36:49"/>
    <b v="0"/>
    <x v="85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x v="1690"/>
    <x v="0"/>
    <s v="US"/>
    <s v="USD"/>
    <n v="1489207808"/>
    <x v="2452"/>
    <n v="1486183808"/>
    <d v="2017-02-03T23:50:08"/>
    <b v="0"/>
    <x v="208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x v="1691"/>
    <x v="0"/>
    <s v="US"/>
    <s v="USD"/>
    <n v="1461177950"/>
    <x v="2453"/>
    <n v="1458758750"/>
    <d v="2016-03-23T13:45:50"/>
    <b v="0"/>
    <x v="38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x v="1692"/>
    <x v="0"/>
    <s v="US"/>
    <s v="USD"/>
    <n v="1488063839"/>
    <x v="2454"/>
    <n v="1485471839"/>
    <d v="2017-01-26T18:03:59"/>
    <b v="0"/>
    <x v="85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x v="1693"/>
    <x v="0"/>
    <s v="US"/>
    <s v="USD"/>
    <n v="1458826056"/>
    <x v="2455"/>
    <n v="1456237656"/>
    <d v="2016-02-23T09:27:36"/>
    <b v="0"/>
    <x v="20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x v="1603"/>
    <x v="0"/>
    <s v="US"/>
    <s v="USD"/>
    <n v="1465498800"/>
    <x v="2456"/>
    <n v="1462481718"/>
    <d v="2016-05-05T15:55:18"/>
    <b v="0"/>
    <x v="144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x v="1694"/>
    <x v="0"/>
    <s v="US"/>
    <s v="USD"/>
    <n v="1458742685"/>
    <x v="2457"/>
    <n v="1454858285"/>
    <d v="2016-02-07T10:18:05"/>
    <b v="0"/>
    <x v="460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x v="1695"/>
    <x v="0"/>
    <s v="US"/>
    <s v="USD"/>
    <n v="1483417020"/>
    <x v="2458"/>
    <n v="1480480167"/>
    <d v="2016-11-29T23:29:27"/>
    <b v="0"/>
    <x v="32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x v="1696"/>
    <x v="0"/>
    <s v="US"/>
    <s v="USD"/>
    <n v="1317438000"/>
    <x v="1837"/>
    <n v="1314577097"/>
    <d v="2011-08-28T19:18:17"/>
    <b v="0"/>
    <x v="48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x v="1697"/>
    <x v="0"/>
    <s v="US"/>
    <s v="USD"/>
    <n v="1342672096"/>
    <x v="2459"/>
    <n v="1340944096"/>
    <d v="2012-06-28T23:28:16"/>
    <b v="0"/>
    <x v="248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x v="66"/>
    <x v="0"/>
    <s v="US"/>
    <s v="USD"/>
    <n v="1366138800"/>
    <x v="2460"/>
    <n v="1362710425"/>
    <d v="2013-03-07T21:40:25"/>
    <b v="0"/>
    <x v="11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x v="580"/>
    <x v="0"/>
    <s v="CA"/>
    <s v="CAD"/>
    <n v="1443641340"/>
    <x v="2461"/>
    <n v="1441143397"/>
    <d v="2015-09-01T16:36:37"/>
    <b v="0"/>
    <x v="68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x v="1698"/>
    <x v="0"/>
    <s v="US"/>
    <s v="USD"/>
    <n v="1348420548"/>
    <x v="2462"/>
    <n v="1345828548"/>
    <d v="2012-08-24T12:15:48"/>
    <b v="0"/>
    <x v="53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x v="911"/>
    <x v="0"/>
    <s v="US"/>
    <s v="USD"/>
    <n v="1368066453"/>
    <x v="2463"/>
    <n v="1365474453"/>
    <d v="2013-04-08T21:27:33"/>
    <b v="0"/>
    <x v="47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x v="1699"/>
    <x v="0"/>
    <s v="US"/>
    <s v="USD"/>
    <n v="1336669200"/>
    <x v="2464"/>
    <n v="1335473931"/>
    <d v="2012-04-26T15:58:51"/>
    <b v="0"/>
    <x v="68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x v="1700"/>
    <x v="0"/>
    <s v="US"/>
    <s v="USD"/>
    <n v="1351400400"/>
    <x v="2465"/>
    <n v="1348285321"/>
    <d v="2012-09-21T22:42:01"/>
    <b v="0"/>
    <x v="6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x v="1701"/>
    <x v="0"/>
    <s v="US"/>
    <s v="USD"/>
    <n v="1297160329"/>
    <x v="2466"/>
    <n v="1295000329"/>
    <d v="2011-01-14T05:18:49"/>
    <b v="0"/>
    <x v="5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x v="1702"/>
    <x v="0"/>
    <s v="US"/>
    <s v="USD"/>
    <n v="1337824055"/>
    <x v="2467"/>
    <n v="1335232055"/>
    <d v="2012-04-23T20:47:35"/>
    <b v="0"/>
    <x v="17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x v="141"/>
    <x v="0"/>
    <s v="US"/>
    <s v="USD"/>
    <n v="1327535392"/>
    <x v="2468"/>
    <n v="1324079392"/>
    <d v="2011-12-16T18:49:52"/>
    <b v="0"/>
    <x v="5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x v="1703"/>
    <x v="0"/>
    <s v="US"/>
    <s v="USD"/>
    <n v="1283562180"/>
    <x v="2469"/>
    <n v="1277433980"/>
    <d v="2010-06-24T21:46:20"/>
    <b v="0"/>
    <x v="201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x v="41"/>
    <x v="0"/>
    <s v="US"/>
    <s v="USD"/>
    <n v="1352573869"/>
    <x v="2470"/>
    <n v="1349978269"/>
    <d v="2012-10-11T12:57:49"/>
    <b v="0"/>
    <x v="5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x v="2471"/>
    <n v="1282868176"/>
    <d v="2010-08-26T19:16:16"/>
    <b v="0"/>
    <x v="44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x v="1705"/>
    <x v="0"/>
    <s v="US"/>
    <s v="USD"/>
    <n v="1278799200"/>
    <x v="2472"/>
    <n v="1273647255"/>
    <d v="2010-05-12T01:54:15"/>
    <b v="0"/>
    <x v="75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x v="1706"/>
    <x v="0"/>
    <s v="US"/>
    <s v="USD"/>
    <n v="1415004770"/>
    <x v="2473"/>
    <n v="1412149970"/>
    <d v="2014-10-01T02:52:50"/>
    <b v="0"/>
    <x v="16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x v="1707"/>
    <x v="0"/>
    <s v="US"/>
    <s v="USD"/>
    <n v="1344789345"/>
    <x v="2474"/>
    <n v="1340901345"/>
    <d v="2012-06-28T11:35:45"/>
    <b v="0"/>
    <x v="14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x v="1708"/>
    <x v="0"/>
    <s v="US"/>
    <s v="USD"/>
    <n v="1358117313"/>
    <x v="2475"/>
    <n v="1355525313"/>
    <d v="2012-12-14T17:48:33"/>
    <b v="0"/>
    <x v="1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x v="1709"/>
    <x v="0"/>
    <s v="US"/>
    <s v="USD"/>
    <n v="1343440800"/>
    <x v="2476"/>
    <n v="1342545994"/>
    <d v="2012-07-17T12:26:34"/>
    <b v="0"/>
    <x v="38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x v="41"/>
    <x v="0"/>
    <s v="US"/>
    <s v="USD"/>
    <n v="1444516084"/>
    <x v="2477"/>
    <n v="1439332084"/>
    <d v="2015-08-11T17:28:04"/>
    <b v="0"/>
    <x v="22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x v="1710"/>
    <x v="0"/>
    <s v="US"/>
    <s v="USD"/>
    <n v="1335799808"/>
    <x v="2478"/>
    <n v="1333207808"/>
    <d v="2012-03-31T10:30:08"/>
    <b v="0"/>
    <x v="1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x v="1099"/>
    <x v="0"/>
    <s v="US"/>
    <s v="USD"/>
    <n v="1312224383"/>
    <x v="2479"/>
    <n v="1308336383"/>
    <d v="2011-06-17T13:46:23"/>
    <b v="0"/>
    <x v="20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x v="1711"/>
    <x v="0"/>
    <s v="US"/>
    <s v="USD"/>
    <n v="1335891603"/>
    <x v="2480"/>
    <n v="1330711203"/>
    <d v="2012-03-02T13:00:03"/>
    <b v="0"/>
    <x v="10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x v="1712"/>
    <x v="0"/>
    <s v="US"/>
    <s v="USD"/>
    <n v="1316124003"/>
    <x v="2481"/>
    <n v="1313532003"/>
    <d v="2011-08-16T17:00:03"/>
    <b v="0"/>
    <x v="24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x v="318"/>
    <x v="0"/>
    <s v="US"/>
    <s v="USD"/>
    <n v="1318463879"/>
    <x v="2482"/>
    <n v="1315439879"/>
    <d v="2011-09-07T18:57:59"/>
    <b v="0"/>
    <x v="14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x v="1713"/>
    <x v="0"/>
    <s v="US"/>
    <s v="USD"/>
    <n v="1335113976"/>
    <x v="2483"/>
    <n v="1332521976"/>
    <d v="2012-03-23T11:59:36"/>
    <b v="0"/>
    <x v="209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x v="1714"/>
    <x v="0"/>
    <s v="US"/>
    <s v="USD"/>
    <n v="1338083997"/>
    <x v="2484"/>
    <n v="1335491997"/>
    <d v="2012-04-26T20:59:57"/>
    <b v="0"/>
    <x v="44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x v="1715"/>
    <x v="0"/>
    <s v="US"/>
    <s v="USD"/>
    <n v="1321459908"/>
    <x v="2485"/>
    <n v="1318864308"/>
    <d v="2011-10-17T10:11:48"/>
    <b v="0"/>
    <x v="71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x v="1716"/>
    <x v="0"/>
    <s v="US"/>
    <s v="USD"/>
    <n v="1368117239"/>
    <x v="2486"/>
    <n v="1365525239"/>
    <d v="2013-04-09T11:33:59"/>
    <b v="0"/>
    <x v="11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x v="1493"/>
    <x v="0"/>
    <s v="US"/>
    <s v="USD"/>
    <n v="1340429276"/>
    <x v="2487"/>
    <n v="1335245276"/>
    <d v="2012-04-24T00:27:56"/>
    <b v="0"/>
    <x v="38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x v="1717"/>
    <x v="0"/>
    <s v="US"/>
    <s v="USD"/>
    <n v="1295142660"/>
    <x v="2488"/>
    <n v="1293739714"/>
    <d v="2010-12-30T15:08:34"/>
    <b v="0"/>
    <x v="73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x v="661"/>
    <x v="0"/>
    <s v="US"/>
    <s v="USD"/>
    <n v="1339840740"/>
    <x v="2489"/>
    <n v="1335397188"/>
    <d v="2012-04-25T18:39:48"/>
    <b v="0"/>
    <x v="74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x v="1718"/>
    <x v="0"/>
    <s v="US"/>
    <s v="USD"/>
    <n v="1367208140"/>
    <x v="2490"/>
    <n v="1363320140"/>
    <d v="2013-03-14T23:02:20"/>
    <b v="0"/>
    <x v="461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x v="1719"/>
    <x v="0"/>
    <s v="US"/>
    <s v="USD"/>
    <n v="1337786944"/>
    <x v="2491"/>
    <n v="1335194944"/>
    <d v="2012-04-23T10:29:04"/>
    <b v="0"/>
    <x v="70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x v="1720"/>
    <x v="0"/>
    <s v="US"/>
    <s v="USD"/>
    <n v="1339022575"/>
    <x v="2492"/>
    <n v="1336430575"/>
    <d v="2012-05-07T17:42:55"/>
    <b v="0"/>
    <x v="288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x v="44"/>
    <x v="0"/>
    <s v="US"/>
    <s v="USD"/>
    <n v="1364597692"/>
    <x v="2493"/>
    <n v="1361577292"/>
    <d v="2013-02-22T18:54:52"/>
    <b v="0"/>
    <x v="73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x v="1721"/>
    <x v="0"/>
    <s v="US"/>
    <s v="USD"/>
    <n v="1312578338"/>
    <x v="2494"/>
    <n v="1309986338"/>
    <d v="2011-07-06T16:05:38"/>
    <b v="0"/>
    <x v="6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x v="1722"/>
    <x v="0"/>
    <s v="US"/>
    <s v="USD"/>
    <n v="1422400387"/>
    <x v="2495"/>
    <n v="1421190787"/>
    <d v="2015-01-13T18:13:07"/>
    <b v="0"/>
    <x v="9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x v="1723"/>
    <x v="0"/>
    <s v="US"/>
    <s v="USD"/>
    <n v="1356976800"/>
    <x v="2496"/>
    <n v="1352820837"/>
    <d v="2012-11-13T10:33:57"/>
    <b v="0"/>
    <x v="203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x v="1724"/>
    <x v="0"/>
    <s v="US"/>
    <s v="USD"/>
    <n v="1340476375"/>
    <x v="2497"/>
    <n v="1337884375"/>
    <d v="2012-05-24T13:32:55"/>
    <b v="0"/>
    <x v="60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x v="1725"/>
    <x v="2"/>
    <s v="CA"/>
    <s v="CAD"/>
    <n v="1443379104"/>
    <x v="2498"/>
    <n v="1440787104"/>
    <d v="2015-08-28T13:38:24"/>
    <b v="0"/>
    <x v="63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x v="1726"/>
    <x v="2"/>
    <s v="US"/>
    <s v="USD"/>
    <n v="1411328918"/>
    <x v="2499"/>
    <n v="1407440918"/>
    <d v="2014-08-07T14:48:38"/>
    <b v="0"/>
    <x v="81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x v="117"/>
    <x v="2"/>
    <s v="US"/>
    <s v="USD"/>
    <n v="1465333560"/>
    <x v="2500"/>
    <n v="1462743308"/>
    <d v="2016-05-08T16:35:08"/>
    <b v="0"/>
    <x v="78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x v="117"/>
    <x v="2"/>
    <s v="US"/>
    <s v="USD"/>
    <n v="1416014534"/>
    <x v="2501"/>
    <n v="1413418934"/>
    <d v="2014-10-15T19:22:14"/>
    <b v="0"/>
    <x v="78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x v="117"/>
    <x v="2"/>
    <s v="US"/>
    <s v="USD"/>
    <n v="1426292416"/>
    <x v="2502"/>
    <n v="1423704016"/>
    <d v="2015-02-11T20:20:16"/>
    <b v="0"/>
    <x v="78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x v="134"/>
    <x v="2"/>
    <s v="GB"/>
    <s v="GBP"/>
    <n v="1443906000"/>
    <x v="2503"/>
    <n v="1441955269"/>
    <d v="2015-09-11T02:07:49"/>
    <b v="0"/>
    <x v="84"/>
    <b v="0"/>
    <s v="food/restaurants"/>
    <n v="0.6"/>
    <n v="15"/>
    <x v="7"/>
    <s v="restaurants"/>
  </r>
  <r>
    <n v="2507"/>
    <x v="2506"/>
    <s v="Unique dishes for a unique city!."/>
    <n v="42850"/>
    <x v="117"/>
    <x v="2"/>
    <s v="US"/>
    <s v="USD"/>
    <n v="1431308704"/>
    <x v="2504"/>
    <n v="1428716704"/>
    <d v="2015-04-10T20:45:04"/>
    <b v="0"/>
    <x v="78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x v="117"/>
    <x v="2"/>
    <s v="US"/>
    <s v="USD"/>
    <n v="1408056634"/>
    <x v="2505"/>
    <n v="1405464634"/>
    <d v="2014-07-15T17:50:34"/>
    <b v="0"/>
    <x v="78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x v="325"/>
    <x v="2"/>
    <s v="GB"/>
    <s v="GBP"/>
    <n v="1429554349"/>
    <x v="2506"/>
    <n v="1424719549"/>
    <d v="2015-02-23T14:25:49"/>
    <b v="0"/>
    <x v="33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x v="735"/>
    <x v="2"/>
    <s v="US"/>
    <s v="USD"/>
    <n v="1431647772"/>
    <x v="2507"/>
    <n v="1426463772"/>
    <d v="2015-03-15T18:56:12"/>
    <b v="0"/>
    <x v="84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x v="117"/>
    <x v="2"/>
    <s v="GB"/>
    <s v="GBP"/>
    <n v="1454323413"/>
    <x v="2508"/>
    <n v="1451731413"/>
    <d v="2016-01-02T05:43:33"/>
    <b v="0"/>
    <x v="78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x v="117"/>
    <x v="2"/>
    <s v="US"/>
    <s v="USD"/>
    <n v="1418504561"/>
    <x v="2509"/>
    <n v="1417208561"/>
    <d v="2014-11-28T16:02:41"/>
    <b v="0"/>
    <x v="78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x v="117"/>
    <x v="2"/>
    <s v="DE"/>
    <s v="EUR"/>
    <n v="1488067789"/>
    <x v="2510"/>
    <n v="1482883789"/>
    <d v="2016-12-27T19:09:49"/>
    <b v="0"/>
    <x v="78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x v="852"/>
    <x v="2"/>
    <s v="US"/>
    <s v="USD"/>
    <n v="1408526477"/>
    <x v="2511"/>
    <n v="1407057677"/>
    <d v="2014-08-03T04:21:17"/>
    <b v="0"/>
    <x v="80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x v="1727"/>
    <x v="2"/>
    <s v="US"/>
    <s v="USD"/>
    <n v="1424635753"/>
    <x v="2512"/>
    <n v="1422043753"/>
    <d v="2015-01-23T15:09:13"/>
    <b v="0"/>
    <x v="8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x v="117"/>
    <x v="2"/>
    <s v="US"/>
    <s v="USD"/>
    <n v="1417279252"/>
    <x v="2513"/>
    <n v="1414683652"/>
    <d v="2014-10-30T10:40:52"/>
    <b v="0"/>
    <x v="78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x v="1728"/>
    <x v="2"/>
    <s v="CA"/>
    <s v="CAD"/>
    <n v="1426788930"/>
    <x v="2514"/>
    <n v="1424200530"/>
    <d v="2015-02-17T14:15:30"/>
    <b v="0"/>
    <x v="51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x v="117"/>
    <x v="2"/>
    <s v="US"/>
    <s v="USD"/>
    <n v="1415899228"/>
    <x v="2515"/>
    <n v="1413303628"/>
    <d v="2014-10-14T11:20:28"/>
    <b v="0"/>
    <x v="78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x v="654"/>
    <x v="2"/>
    <s v="US"/>
    <s v="USD"/>
    <n v="1405741404"/>
    <x v="2516"/>
    <n v="1403149404"/>
    <d v="2014-06-18T22:43:24"/>
    <b v="0"/>
    <x v="80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x v="117"/>
    <x v="2"/>
    <s v="US"/>
    <s v="USD"/>
    <n v="1476559260"/>
    <x v="2517"/>
    <n v="1472567085"/>
    <d v="2016-08-30T09:24:45"/>
    <b v="0"/>
    <x v="78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x v="2518"/>
    <n v="1442963621"/>
    <d v="2015-09-22T18:13:41"/>
    <b v="0"/>
    <x v="46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x v="97"/>
    <x v="0"/>
    <s v="US"/>
    <s v="USD"/>
    <n v="1461336720"/>
    <x v="2519"/>
    <n v="1459431960"/>
    <d v="2016-03-31T08:46:00"/>
    <b v="0"/>
    <x v="74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x v="1730"/>
    <x v="0"/>
    <s v="US"/>
    <s v="USD"/>
    <n v="1416270292"/>
    <x v="2520"/>
    <n v="1413674692"/>
    <d v="2014-10-18T18:24:52"/>
    <b v="0"/>
    <x v="55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x v="1731"/>
    <x v="0"/>
    <s v="US"/>
    <s v="USD"/>
    <n v="1419136200"/>
    <x v="2521"/>
    <n v="1416338557"/>
    <d v="2014-11-18T14:22:37"/>
    <b v="0"/>
    <x v="68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x v="1732"/>
    <x v="0"/>
    <s v="US"/>
    <s v="USD"/>
    <n v="1340914571"/>
    <x v="2522"/>
    <n v="1338322571"/>
    <d v="2012-05-29T15:16:11"/>
    <b v="0"/>
    <x v="144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x v="1733"/>
    <x v="0"/>
    <s v="US"/>
    <s v="USD"/>
    <n v="1418014740"/>
    <x v="2523"/>
    <n v="1415585474"/>
    <d v="2014-11-09T21:11:14"/>
    <b v="0"/>
    <x v="51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x v="1734"/>
    <x v="0"/>
    <s v="US"/>
    <s v="USD"/>
    <n v="1382068740"/>
    <x v="2524"/>
    <n v="1380477691"/>
    <d v="2013-09-29T13:01:31"/>
    <b v="0"/>
    <x v="26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x v="1735"/>
    <x v="0"/>
    <s v="GB"/>
    <s v="GBP"/>
    <n v="1440068400"/>
    <x v="2525"/>
    <n v="1438459303"/>
    <d v="2015-08-01T15:01:43"/>
    <b v="0"/>
    <x v="75"/>
    <b v="1"/>
    <s v="music/classical music"/>
    <n v="107.24974999999999"/>
    <n v="52.962839506172834"/>
    <x v="4"/>
    <s v="classical music"/>
  </r>
  <r>
    <n v="2529"/>
    <x v="2528"/>
    <s v="Opera. Short. New."/>
    <n v="6000"/>
    <x v="1736"/>
    <x v="0"/>
    <s v="US"/>
    <s v="USD"/>
    <n v="1332636975"/>
    <x v="2526"/>
    <n v="1328752575"/>
    <d v="2012-02-08T20:56:15"/>
    <b v="0"/>
    <x v="88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x v="1737"/>
    <x v="0"/>
    <s v="US"/>
    <s v="USD"/>
    <n v="1429505400"/>
    <x v="2527"/>
    <n v="1426711505"/>
    <d v="2015-03-18T15:45:05"/>
    <b v="0"/>
    <x v="53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x v="1733"/>
    <x v="0"/>
    <s v="US"/>
    <s v="USD"/>
    <n v="1439611140"/>
    <x v="2528"/>
    <n v="1437668354"/>
    <d v="2015-07-23T11:19:14"/>
    <b v="0"/>
    <x v="42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x v="1738"/>
    <x v="0"/>
    <s v="US"/>
    <s v="USD"/>
    <n v="1345148566"/>
    <x v="2529"/>
    <n v="1342556566"/>
    <d v="2012-07-17T15:22:46"/>
    <b v="0"/>
    <x v="65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x v="1739"/>
    <x v="0"/>
    <s v="US"/>
    <s v="USD"/>
    <n v="1362160868"/>
    <x v="2530"/>
    <n v="1359568911"/>
    <d v="2013-01-30T13:01:51"/>
    <b v="0"/>
    <x v="327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x v="2531"/>
    <n v="1257871712"/>
    <d v="2009-11-10T11:48:32"/>
    <b v="0"/>
    <x v="25"/>
    <b v="1"/>
    <s v="music/classical music"/>
    <n v="105"/>
    <n v="150"/>
    <x v="4"/>
    <s v="classical music"/>
  </r>
  <r>
    <n v="2535"/>
    <x v="2534"/>
    <s v="Mark Hayes: Requiem Recording"/>
    <n v="20000"/>
    <x v="1741"/>
    <x v="0"/>
    <s v="US"/>
    <s v="USD"/>
    <n v="1417463945"/>
    <x v="2532"/>
    <n v="1414781945"/>
    <d v="2014-10-31T13:59:05"/>
    <b v="0"/>
    <x v="76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x v="792"/>
    <x v="0"/>
    <s v="US"/>
    <s v="USD"/>
    <n v="1375151566"/>
    <x v="2533"/>
    <n v="1373337166"/>
    <d v="2013-07-08T21:32:46"/>
    <b v="0"/>
    <x v="80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x v="1742"/>
    <x v="0"/>
    <s v="US"/>
    <s v="USD"/>
    <n v="1312212855"/>
    <x v="2534"/>
    <n v="1307028855"/>
    <d v="2011-06-02T10:34:15"/>
    <b v="0"/>
    <x v="202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x v="1743"/>
    <x v="0"/>
    <s v="US"/>
    <s v="USD"/>
    <n v="1361681940"/>
    <x v="2535"/>
    <n v="1359029661"/>
    <d v="2013-01-24T07:14:21"/>
    <b v="0"/>
    <x v="333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x v="1744"/>
    <x v="0"/>
    <s v="US"/>
    <s v="USD"/>
    <n v="1422913152"/>
    <x v="2536"/>
    <n v="1417729152"/>
    <d v="2014-12-04T16:39:12"/>
    <b v="0"/>
    <x v="211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x v="1745"/>
    <x v="0"/>
    <s v="US"/>
    <s v="USD"/>
    <n v="1319904721"/>
    <x v="2537"/>
    <n v="1314720721"/>
    <d v="2011-08-30T11:12:01"/>
    <b v="0"/>
    <x v="74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x v="1746"/>
    <x v="0"/>
    <s v="GB"/>
    <s v="GBP"/>
    <n v="1380192418"/>
    <x v="2538"/>
    <n v="1375008418"/>
    <d v="2013-07-28T05:46:58"/>
    <b v="0"/>
    <x v="287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x v="1747"/>
    <x v="0"/>
    <s v="US"/>
    <s v="USD"/>
    <n v="1380599940"/>
    <x v="2539"/>
    <n v="1377252857"/>
    <d v="2013-08-23T05:14:17"/>
    <b v="0"/>
    <x v="62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x v="1748"/>
    <x v="0"/>
    <s v="US"/>
    <s v="USD"/>
    <n v="1293937200"/>
    <x v="2540"/>
    <n v="1291257298"/>
    <d v="2010-12-01T21:34:58"/>
    <b v="0"/>
    <x v="62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x v="1749"/>
    <x v="0"/>
    <s v="US"/>
    <s v="USD"/>
    <n v="1341750569"/>
    <x v="2541"/>
    <n v="1339158569"/>
    <d v="2012-06-08T07:29:29"/>
    <b v="0"/>
    <x v="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x v="1750"/>
    <x v="0"/>
    <s v="US"/>
    <s v="USD"/>
    <n v="1424997000"/>
    <x v="2542"/>
    <n v="1421983138"/>
    <d v="2015-01-22T22:18:58"/>
    <b v="0"/>
    <x v="42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x v="1751"/>
    <x v="0"/>
    <s v="US"/>
    <s v="USD"/>
    <n v="1380949200"/>
    <x v="2543"/>
    <n v="1378586179"/>
    <d v="2013-09-07T15:36:19"/>
    <b v="0"/>
    <x v="71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x v="1752"/>
    <x v="0"/>
    <s v="US"/>
    <s v="USD"/>
    <n v="1333560803"/>
    <x v="2544"/>
    <n v="1330972403"/>
    <d v="2012-03-05T13:33:23"/>
    <b v="0"/>
    <x v="179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x v="1753"/>
    <x v="0"/>
    <s v="FR"/>
    <s v="EUR"/>
    <n v="1475209620"/>
    <x v="2545"/>
    <n v="1473087637"/>
    <d v="2016-09-05T10:00:37"/>
    <b v="0"/>
    <x v="7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x v="1516"/>
    <x v="0"/>
    <s v="GB"/>
    <s v="GBP"/>
    <n v="1370019600"/>
    <x v="2546"/>
    <n v="1366999870"/>
    <d v="2013-04-26T13:11:10"/>
    <b v="0"/>
    <x v="7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x v="1754"/>
    <x v="0"/>
    <s v="US"/>
    <s v="USD"/>
    <n v="1444276740"/>
    <x v="2547"/>
    <n v="1439392406"/>
    <d v="2015-08-12T10:13:26"/>
    <b v="0"/>
    <x v="3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x v="1755"/>
    <x v="0"/>
    <s v="US"/>
    <s v="USD"/>
    <n v="1332362880"/>
    <x v="2548"/>
    <n v="1329890585"/>
    <d v="2012-02-22T01:03:05"/>
    <b v="0"/>
    <x v="6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x v="1756"/>
    <x v="0"/>
    <s v="US"/>
    <s v="USD"/>
    <n v="1488741981"/>
    <x v="2549"/>
    <n v="1486149981"/>
    <d v="2017-02-03T14:26:21"/>
    <b v="0"/>
    <x v="59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x v="1757"/>
    <x v="0"/>
    <s v="US"/>
    <s v="USD"/>
    <n v="1348202807"/>
    <x v="2550"/>
    <n v="1343018807"/>
    <d v="2012-07-22T23:46:47"/>
    <b v="0"/>
    <x v="65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x v="1758"/>
    <x v="0"/>
    <s v="US"/>
    <s v="USD"/>
    <n v="1433131140"/>
    <x v="2551"/>
    <n v="1430445163"/>
    <d v="2015-04-30T20:52:43"/>
    <b v="0"/>
    <x v="85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x v="1759"/>
    <x v="0"/>
    <s v="US"/>
    <s v="USD"/>
    <n v="1338219793"/>
    <x v="2552"/>
    <n v="1335541393"/>
    <d v="2012-04-27T10:43:13"/>
    <b v="0"/>
    <x v="2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x v="1760"/>
    <x v="0"/>
    <s v="US"/>
    <s v="USD"/>
    <n v="1356392857"/>
    <x v="2553"/>
    <n v="1352504857"/>
    <d v="2012-11-09T18:47:37"/>
    <b v="0"/>
    <x v="69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x v="1761"/>
    <x v="0"/>
    <s v="GB"/>
    <s v="GBP"/>
    <n v="1400176386"/>
    <x v="2554"/>
    <n v="1397584386"/>
    <d v="2014-04-15T12:53:06"/>
    <b v="0"/>
    <x v="17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x v="1762"/>
    <x v="0"/>
    <s v="AU"/>
    <s v="AUD"/>
    <n v="1430488740"/>
    <x v="2555"/>
    <n v="1427747906"/>
    <d v="2015-03-30T15:38:26"/>
    <b v="0"/>
    <x v="59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x v="1763"/>
    <x v="0"/>
    <s v="US"/>
    <s v="USD"/>
    <n v="1321385820"/>
    <x v="2556"/>
    <n v="1318539484"/>
    <d v="2011-10-13T15:58:04"/>
    <b v="0"/>
    <x v="20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x v="1764"/>
    <x v="0"/>
    <s v="GB"/>
    <s v="GBP"/>
    <n v="1425682174"/>
    <x v="2557"/>
    <n v="1423090174"/>
    <d v="2015-02-04T17:49:34"/>
    <b v="0"/>
    <x v="64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x v="117"/>
    <x v="1"/>
    <s v="CA"/>
    <s v="CAD"/>
    <n v="1444740089"/>
    <x v="2558"/>
    <n v="1442148089"/>
    <d v="2015-09-13T07:41:29"/>
    <b v="0"/>
    <x v="78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x v="735"/>
    <x v="1"/>
    <s v="DE"/>
    <s v="EUR"/>
    <n v="1476189339"/>
    <x v="2559"/>
    <n v="1471005339"/>
    <d v="2016-08-12T07:35:39"/>
    <b v="0"/>
    <x v="83"/>
    <b v="0"/>
    <s v="food/food trucks"/>
    <n v="0.75"/>
    <n v="25"/>
    <x v="7"/>
    <s v="food trucks"/>
  </r>
  <r>
    <n v="2563"/>
    <x v="2562"/>
    <s v="Michigan based bubble tea and specialty ice cream food truck"/>
    <n v="20000"/>
    <x v="117"/>
    <x v="1"/>
    <s v="US"/>
    <s v="USD"/>
    <n v="1438226451"/>
    <x v="2560"/>
    <n v="1433042451"/>
    <d v="2015-05-30T22:20:51"/>
    <b v="0"/>
    <x v="78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x v="117"/>
    <x v="1"/>
    <s v="CA"/>
    <s v="CAD"/>
    <n v="1406854699"/>
    <x v="2561"/>
    <n v="1404262699"/>
    <d v="2014-07-01T19:58:19"/>
    <b v="0"/>
    <x v="78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x v="173"/>
    <x v="1"/>
    <s v="US"/>
    <s v="USD"/>
    <n v="1462827000"/>
    <x v="2562"/>
    <n v="1457710589"/>
    <d v="2016-03-11T10:36:29"/>
    <b v="0"/>
    <x v="29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x v="117"/>
    <x v="1"/>
    <s v="US"/>
    <s v="USD"/>
    <n v="1408663948"/>
    <x v="2563"/>
    <n v="1406071948"/>
    <d v="2014-07-22T18:32:28"/>
    <b v="0"/>
    <x v="78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x v="678"/>
    <x v="1"/>
    <s v="US"/>
    <s v="USD"/>
    <n v="1429823138"/>
    <x v="2564"/>
    <n v="1427231138"/>
    <d v="2015-03-24T16:05:38"/>
    <b v="0"/>
    <x v="84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x v="155"/>
    <x v="1"/>
    <s v="GB"/>
    <s v="GBP"/>
    <n v="1472745594"/>
    <x v="2565"/>
    <n v="1470153594"/>
    <d v="2016-08-02T10:59:54"/>
    <b v="0"/>
    <x v="29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x v="1011"/>
    <x v="1"/>
    <s v="US"/>
    <s v="USD"/>
    <n v="1442457112"/>
    <x v="2566"/>
    <n v="1439865112"/>
    <d v="2015-08-17T21:31:52"/>
    <b v="0"/>
    <x v="84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x v="1765"/>
    <x v="1"/>
    <s v="US"/>
    <s v="USD"/>
    <n v="1486590035"/>
    <x v="2567"/>
    <n v="1483998035"/>
    <d v="2017-01-09T16:40:35"/>
    <b v="0"/>
    <x v="84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x v="156"/>
    <x v="1"/>
    <s v="AU"/>
    <s v="AUD"/>
    <n v="1463645521"/>
    <x v="2568"/>
    <n v="1458461521"/>
    <d v="2016-03-20T03:12:01"/>
    <b v="0"/>
    <x v="80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x v="117"/>
    <x v="1"/>
    <s v="US"/>
    <s v="USD"/>
    <n v="1428893517"/>
    <x v="2569"/>
    <n v="1426301517"/>
    <d v="2015-03-13T21:51:57"/>
    <b v="0"/>
    <x v="78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x v="117"/>
    <x v="1"/>
    <s v="US"/>
    <s v="USD"/>
    <n v="1408803149"/>
    <x v="2570"/>
    <n v="1404915149"/>
    <d v="2014-07-09T09:12:29"/>
    <b v="0"/>
    <x v="78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x v="117"/>
    <x v="1"/>
    <s v="US"/>
    <s v="USD"/>
    <n v="1463600945"/>
    <x v="2571"/>
    <n v="1461786545"/>
    <d v="2016-04-27T14:49:05"/>
    <b v="0"/>
    <x v="78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x v="117"/>
    <x v="1"/>
    <s v="US"/>
    <s v="USD"/>
    <n v="1421030194"/>
    <x v="2572"/>
    <n v="1418438194"/>
    <d v="2014-12-12T21:36:34"/>
    <b v="0"/>
    <x v="78"/>
    <b v="0"/>
    <s v="food/food trucks"/>
    <n v="0"/>
    <n v="0"/>
    <x v="7"/>
    <s v="food trucks"/>
  </r>
  <r>
    <n v="2576"/>
    <x v="2575"/>
    <s v="A New Twist with an American and Philippine fast food Mobile Trailer."/>
    <n v="10000"/>
    <x v="117"/>
    <x v="1"/>
    <s v="US"/>
    <s v="USD"/>
    <n v="1428707647"/>
    <x v="2573"/>
    <n v="1424823247"/>
    <d v="2015-02-24T19:14:07"/>
    <b v="0"/>
    <x v="78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x v="117"/>
    <x v="1"/>
    <s v="US"/>
    <s v="USD"/>
    <n v="1407181297"/>
    <x v="2574"/>
    <n v="1405021297"/>
    <d v="2014-07-10T14:41:37"/>
    <b v="0"/>
    <x v="78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x v="117"/>
    <x v="1"/>
    <s v="US"/>
    <s v="USD"/>
    <n v="1444410000"/>
    <x v="2575"/>
    <n v="1440203579"/>
    <d v="2015-08-21T19:32:59"/>
    <b v="0"/>
    <x v="78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x v="1766"/>
    <x v="1"/>
    <s v="US"/>
    <s v="USD"/>
    <n v="1410810903"/>
    <x v="2576"/>
    <n v="1405626903"/>
    <d v="2014-07-17T14:55:03"/>
    <b v="0"/>
    <x v="8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x v="152"/>
    <x v="1"/>
    <s v="US"/>
    <s v="USD"/>
    <n v="1431745200"/>
    <x v="2577"/>
    <n v="1429170603"/>
    <d v="2015-04-16T02:50:03"/>
    <b v="0"/>
    <x v="84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x v="798"/>
    <x v="2"/>
    <s v="US"/>
    <s v="USD"/>
    <n v="1447689898"/>
    <x v="2578"/>
    <n v="1445094298"/>
    <d v="2015-10-17T10:04:58"/>
    <b v="0"/>
    <x v="202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x v="116"/>
    <x v="2"/>
    <s v="US"/>
    <s v="USD"/>
    <n v="1477784634"/>
    <x v="2579"/>
    <n v="1475192634"/>
    <d v="2016-09-29T18:43:54"/>
    <b v="0"/>
    <x v="29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x v="139"/>
    <x v="2"/>
    <s v="US"/>
    <s v="USD"/>
    <n v="1426526880"/>
    <x v="2580"/>
    <n v="1421346480"/>
    <d v="2015-01-15T13:28:00"/>
    <b v="0"/>
    <x v="81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x v="117"/>
    <x v="2"/>
    <s v="US"/>
    <s v="USD"/>
    <n v="1434341369"/>
    <x v="2581"/>
    <n v="1431749369"/>
    <d v="2015-05-15T23:09:29"/>
    <b v="0"/>
    <x v="78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x v="155"/>
    <x v="2"/>
    <s v="US"/>
    <s v="USD"/>
    <n v="1404601632"/>
    <x v="2582"/>
    <n v="1402009632"/>
    <d v="2014-06-05T18:07:12"/>
    <b v="0"/>
    <x v="29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x v="139"/>
    <x v="2"/>
    <s v="GB"/>
    <s v="GBP"/>
    <n v="1451030136"/>
    <x v="2583"/>
    <n v="1448438136"/>
    <d v="2015-11-25T02:55:36"/>
    <b v="0"/>
    <x v="29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x v="1272"/>
    <x v="2"/>
    <s v="US"/>
    <s v="USD"/>
    <n v="1451491953"/>
    <x v="2584"/>
    <n v="1448899953"/>
    <d v="2015-11-30T11:12:33"/>
    <b v="0"/>
    <x v="79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x v="694"/>
    <x v="2"/>
    <s v="US"/>
    <s v="USD"/>
    <n v="1427807640"/>
    <x v="2585"/>
    <n v="1423325626"/>
    <d v="2015-02-07T11:13:46"/>
    <b v="0"/>
    <x v="22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x v="139"/>
    <x v="2"/>
    <s v="DK"/>
    <s v="DKK"/>
    <n v="1458733927"/>
    <x v="2586"/>
    <n v="1456145527"/>
    <d v="2016-02-22T07:52:07"/>
    <b v="0"/>
    <x v="29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x v="117"/>
    <x v="2"/>
    <s v="AU"/>
    <s v="AUD"/>
    <n v="1453817297"/>
    <x v="2587"/>
    <n v="1453212497"/>
    <d v="2016-01-19T09:08:17"/>
    <b v="0"/>
    <x v="78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x v="375"/>
    <x v="2"/>
    <s v="US"/>
    <s v="USD"/>
    <n v="1457901924"/>
    <x v="2588"/>
    <n v="1452721524"/>
    <d v="2016-01-13T16:45:24"/>
    <b v="0"/>
    <x v="84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x v="155"/>
    <x v="2"/>
    <s v="US"/>
    <s v="USD"/>
    <n v="1412536421"/>
    <x v="2589"/>
    <n v="1409944421"/>
    <d v="2014-09-05T14:13:41"/>
    <b v="0"/>
    <x v="29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x v="117"/>
    <x v="2"/>
    <s v="US"/>
    <s v="USD"/>
    <n v="1429993026"/>
    <x v="2590"/>
    <n v="1427401026"/>
    <d v="2015-03-26T15:17:06"/>
    <b v="0"/>
    <x v="78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x v="116"/>
    <x v="2"/>
    <s v="US"/>
    <s v="USD"/>
    <n v="1407453228"/>
    <x v="2591"/>
    <n v="1404861228"/>
    <d v="2014-07-08T18:13:48"/>
    <b v="0"/>
    <x v="29"/>
    <b v="0"/>
    <s v="food/food trucks"/>
    <n v="1.25E-3"/>
    <n v="1"/>
    <x v="7"/>
    <s v="food trucks"/>
  </r>
  <r>
    <n v="2595"/>
    <x v="2594"/>
    <s v="Looking to put the best baked goods in Bowling Green on wheels"/>
    <n v="15000"/>
    <x v="1767"/>
    <x v="2"/>
    <s v="US"/>
    <s v="USD"/>
    <n v="1487915500"/>
    <x v="2592"/>
    <n v="1485323500"/>
    <d v="2017-01-25T00:51:40"/>
    <b v="0"/>
    <x v="10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x v="1768"/>
    <x v="2"/>
    <s v="CA"/>
    <s v="CAD"/>
    <n v="1407427009"/>
    <x v="2593"/>
    <n v="1404835009"/>
    <d v="2014-07-08T10:56:49"/>
    <b v="0"/>
    <x v="74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x v="1079"/>
    <x v="2"/>
    <s v="GB"/>
    <s v="GBP"/>
    <n v="1466323917"/>
    <x v="2594"/>
    <n v="1463731917"/>
    <d v="2016-05-20T03:11:57"/>
    <b v="0"/>
    <x v="63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x v="1769"/>
    <x v="2"/>
    <s v="US"/>
    <s v="USD"/>
    <n v="1443039001"/>
    <x v="2595"/>
    <n v="1440447001"/>
    <d v="2015-08-24T15:10:01"/>
    <b v="0"/>
    <x v="25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x v="456"/>
    <x v="2"/>
    <s v="US"/>
    <s v="USD"/>
    <n v="1407089147"/>
    <x v="2596"/>
    <n v="1403201147"/>
    <d v="2014-06-19T13:05:47"/>
    <b v="0"/>
    <x v="81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x v="1505"/>
    <x v="2"/>
    <s v="US"/>
    <s v="USD"/>
    <n v="1458938200"/>
    <x v="2597"/>
    <n v="1453757800"/>
    <d v="2016-01-25T16:36:40"/>
    <b v="0"/>
    <x v="209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x v="1770"/>
    <x v="0"/>
    <s v="US"/>
    <s v="USD"/>
    <n v="1347508740"/>
    <x v="2598"/>
    <n v="1346276349"/>
    <d v="2012-08-29T16:39:09"/>
    <b v="1"/>
    <x v="299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x v="1771"/>
    <x v="0"/>
    <s v="US"/>
    <s v="USD"/>
    <n v="1415827200"/>
    <x v="2599"/>
    <n v="1412358968"/>
    <d v="2014-10-03T12:56:08"/>
    <b v="1"/>
    <x v="463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x v="702"/>
    <x v="0"/>
    <s v="US"/>
    <s v="USD"/>
    <n v="1387835654"/>
    <x v="2600"/>
    <n v="1386626054"/>
    <d v="2013-12-09T16:54:14"/>
    <b v="1"/>
    <x v="133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x v="1772"/>
    <x v="0"/>
    <s v="US"/>
    <s v="USD"/>
    <n v="1335662023"/>
    <x v="2601"/>
    <n v="1333070023"/>
    <d v="2012-03-29T20:13:43"/>
    <b v="1"/>
    <x v="306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x v="1773"/>
    <x v="0"/>
    <s v="US"/>
    <s v="USD"/>
    <n v="1466168390"/>
    <x v="2602"/>
    <n v="1463576390"/>
    <d v="2016-05-18T07:59:50"/>
    <b v="1"/>
    <x v="464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x v="1774"/>
    <x v="0"/>
    <s v="US"/>
    <s v="USD"/>
    <n v="1398791182"/>
    <x v="2603"/>
    <n v="1396026382"/>
    <d v="2014-03-28T12:06:22"/>
    <b v="1"/>
    <x v="46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x v="1775"/>
    <x v="0"/>
    <s v="US"/>
    <s v="USD"/>
    <n v="1439344800"/>
    <x v="2604"/>
    <n v="1435611572"/>
    <d v="2015-06-29T15:59:32"/>
    <b v="1"/>
    <x v="367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x v="1776"/>
    <x v="0"/>
    <s v="US"/>
    <s v="USD"/>
    <n v="1489536000"/>
    <x v="2605"/>
    <n v="1485976468"/>
    <d v="2017-02-01T14:14:28"/>
    <b v="1"/>
    <x v="466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x v="1777"/>
    <x v="0"/>
    <s v="US"/>
    <s v="USD"/>
    <n v="1342330951"/>
    <x v="2606"/>
    <n v="1339738951"/>
    <d v="2012-06-15T00:42:31"/>
    <b v="1"/>
    <x v="467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x v="1778"/>
    <x v="0"/>
    <s v="US"/>
    <s v="USD"/>
    <n v="1471849140"/>
    <x v="2607"/>
    <n v="1468444125"/>
    <d v="2016-07-13T16:08:45"/>
    <b v="1"/>
    <x v="468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x v="1779"/>
    <x v="0"/>
    <s v="DE"/>
    <s v="EUR"/>
    <n v="1483397940"/>
    <x v="2608"/>
    <n v="1480493014"/>
    <d v="2016-11-30T03:03:34"/>
    <b v="1"/>
    <x v="469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x v="1780"/>
    <x v="0"/>
    <s v="US"/>
    <s v="USD"/>
    <n v="1420773970"/>
    <x v="2609"/>
    <n v="1418095570"/>
    <d v="2014-12-08T22:26:10"/>
    <b v="1"/>
    <x v="32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x v="1781"/>
    <x v="0"/>
    <s v="US"/>
    <s v="USD"/>
    <n v="1348256294"/>
    <x v="2610"/>
    <n v="1345664294"/>
    <d v="2012-08-22T14:38:14"/>
    <b v="1"/>
    <x v="33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x v="1782"/>
    <x v="0"/>
    <s v="US"/>
    <s v="USD"/>
    <n v="1398834000"/>
    <x v="2611"/>
    <n v="1396371612"/>
    <d v="2014-04-01T12:00:12"/>
    <b v="1"/>
    <x v="61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x v="1783"/>
    <x v="0"/>
    <s v="GB"/>
    <s v="GBP"/>
    <n v="1462017600"/>
    <x v="2612"/>
    <n v="1458820564"/>
    <d v="2016-03-24T06:56:04"/>
    <b v="0"/>
    <x v="250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x v="1784"/>
    <x v="0"/>
    <s v="US"/>
    <s v="USD"/>
    <n v="1440546729"/>
    <x v="2613"/>
    <n v="1437954729"/>
    <d v="2015-07-26T18:52:09"/>
    <b v="1"/>
    <x v="146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x v="1785"/>
    <x v="0"/>
    <s v="US"/>
    <s v="USD"/>
    <n v="1413838751"/>
    <x v="2614"/>
    <n v="1411246751"/>
    <d v="2014-09-20T15:59:11"/>
    <b v="1"/>
    <x v="180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x v="1786"/>
    <x v="0"/>
    <s v="US"/>
    <s v="USD"/>
    <n v="1449000061"/>
    <x v="2615"/>
    <n v="1443812461"/>
    <d v="2015-10-02T14:01:01"/>
    <b v="1"/>
    <x v="99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x v="1787"/>
    <x v="0"/>
    <s v="US"/>
    <s v="USD"/>
    <n v="1445598000"/>
    <x v="2616"/>
    <n v="1443302004"/>
    <d v="2015-09-26T16:13:24"/>
    <b v="1"/>
    <x v="28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x v="1788"/>
    <x v="0"/>
    <s v="AU"/>
    <s v="AUD"/>
    <n v="1444525200"/>
    <x v="2617"/>
    <n v="1441339242"/>
    <d v="2015-09-03T23:00:42"/>
    <b v="1"/>
    <x v="470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x v="1789"/>
    <x v="0"/>
    <s v="US"/>
    <s v="USD"/>
    <n v="1432230988"/>
    <x v="2618"/>
    <n v="1429638988"/>
    <d v="2015-04-21T12:56:28"/>
    <b v="1"/>
    <x v="471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x v="1790"/>
    <x v="0"/>
    <s v="IT"/>
    <s v="EUR"/>
    <n v="1483120216"/>
    <x v="2619"/>
    <n v="1479232216"/>
    <d v="2016-11-15T12:50:16"/>
    <b v="0"/>
    <x v="142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x v="1791"/>
    <x v="0"/>
    <s v="US"/>
    <s v="USD"/>
    <n v="1480658966"/>
    <x v="2620"/>
    <n v="1479449366"/>
    <d v="2016-11-18T01:09:26"/>
    <b v="0"/>
    <x v="95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x v="1792"/>
    <x v="0"/>
    <s v="US"/>
    <s v="USD"/>
    <n v="1347530822"/>
    <x v="2621"/>
    <n v="1345716422"/>
    <d v="2012-08-23T05:07:02"/>
    <b v="0"/>
    <x v="472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x v="1793"/>
    <x v="0"/>
    <s v="DE"/>
    <s v="EUR"/>
    <n v="1478723208"/>
    <x v="2622"/>
    <n v="1476559608"/>
    <d v="2016-10-15T14:26:48"/>
    <b v="0"/>
    <x v="47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x v="1794"/>
    <x v="0"/>
    <s v="US"/>
    <s v="USD"/>
    <n v="1433343869"/>
    <x v="2623"/>
    <n v="1430751869"/>
    <d v="2015-05-04T10:04:29"/>
    <b v="0"/>
    <x v="133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x v="1795"/>
    <x v="0"/>
    <s v="US"/>
    <s v="USD"/>
    <n v="1448571261"/>
    <x v="2624"/>
    <n v="1445975661"/>
    <d v="2015-10-27T14:54:21"/>
    <b v="0"/>
    <x v="43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x v="1796"/>
    <x v="0"/>
    <s v="US"/>
    <s v="USD"/>
    <n v="1417389067"/>
    <x v="2625"/>
    <n v="1415661067"/>
    <d v="2014-11-10T18:11:07"/>
    <b v="0"/>
    <x v="64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x v="1797"/>
    <x v="0"/>
    <s v="GB"/>
    <s v="GBP"/>
    <n v="1431608122"/>
    <x v="2626"/>
    <n v="1429016122"/>
    <d v="2015-04-14T07:55:22"/>
    <b v="0"/>
    <x v="61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x v="1798"/>
    <x v="0"/>
    <s v="AU"/>
    <s v="AUD"/>
    <n v="1467280800"/>
    <x v="2627"/>
    <n v="1464921112"/>
    <d v="2016-06-02T21:31:52"/>
    <b v="0"/>
    <x v="75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x v="1799"/>
    <x v="0"/>
    <s v="US"/>
    <s v="USD"/>
    <n v="1440907427"/>
    <x v="2628"/>
    <n v="1438488227"/>
    <d v="2015-08-01T23:03:47"/>
    <b v="0"/>
    <x v="172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x v="1800"/>
    <x v="0"/>
    <s v="US"/>
    <s v="USD"/>
    <n v="1464485339"/>
    <x v="2629"/>
    <n v="1462325339"/>
    <d v="2016-05-03T20:28:59"/>
    <b v="0"/>
    <x v="288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x v="1801"/>
    <x v="0"/>
    <s v="US"/>
    <s v="USD"/>
    <n v="1393542000"/>
    <x v="2630"/>
    <n v="1390938332"/>
    <d v="2014-01-28T14:45:32"/>
    <b v="0"/>
    <x v="473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x v="1802"/>
    <x v="0"/>
    <s v="US"/>
    <s v="USD"/>
    <n v="1475163921"/>
    <x v="2631"/>
    <n v="1472571921"/>
    <d v="2016-08-30T10:45:21"/>
    <b v="0"/>
    <x v="20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x v="1803"/>
    <x v="0"/>
    <s v="CA"/>
    <s v="CAD"/>
    <n v="1425937761"/>
    <x v="2632"/>
    <n v="1422917361"/>
    <d v="2015-02-02T17:49:21"/>
    <b v="0"/>
    <x v="87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x v="1804"/>
    <x v="0"/>
    <s v="US"/>
    <s v="USD"/>
    <n v="1476579600"/>
    <x v="2633"/>
    <n v="1474641914"/>
    <d v="2016-09-23T09:45:14"/>
    <b v="0"/>
    <x v="133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x v="1805"/>
    <x v="0"/>
    <s v="US"/>
    <s v="USD"/>
    <n v="1476277875"/>
    <x v="2634"/>
    <n v="1474895475"/>
    <d v="2016-09-26T08:11:15"/>
    <b v="0"/>
    <x v="55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x v="1806"/>
    <x v="0"/>
    <s v="US"/>
    <s v="USD"/>
    <n v="1421358895"/>
    <x v="2635"/>
    <n v="1418766895"/>
    <d v="2014-12-16T16:54:55"/>
    <b v="0"/>
    <x v="25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x v="1807"/>
    <x v="0"/>
    <s v="GB"/>
    <s v="GBP"/>
    <n v="1424378748"/>
    <x v="2636"/>
    <n v="1421786748"/>
    <d v="2015-01-20T15:45:48"/>
    <b v="0"/>
    <x v="72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x v="1808"/>
    <x v="0"/>
    <s v="US"/>
    <s v="USD"/>
    <n v="1433735474"/>
    <x v="2637"/>
    <n v="1428551474"/>
    <d v="2015-04-08T22:51:14"/>
    <b v="0"/>
    <x v="50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x v="493"/>
    <x v="2"/>
    <s v="US"/>
    <s v="USD"/>
    <n v="1410811740"/>
    <x v="2638"/>
    <n v="1409341863"/>
    <d v="2014-08-29T14:51:03"/>
    <b v="0"/>
    <x v="29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x v="117"/>
    <x v="2"/>
    <s v="DE"/>
    <s v="EUR"/>
    <n v="1468565820"/>
    <x v="2639"/>
    <n v="1465970108"/>
    <d v="2016-06-15T00:55:08"/>
    <b v="0"/>
    <x v="78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x v="1809"/>
    <x v="1"/>
    <s v="US"/>
    <s v="USD"/>
    <n v="1482307140"/>
    <x v="323"/>
    <n v="1479218315"/>
    <d v="2016-11-15T08:58:35"/>
    <b v="1"/>
    <x v="474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x v="1254"/>
    <x v="1"/>
    <s v="US"/>
    <s v="USD"/>
    <n v="1489172435"/>
    <x v="2640"/>
    <n v="1486580435"/>
    <d v="2017-02-08T14:00:35"/>
    <b v="1"/>
    <x v="47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x v="1740"/>
    <x v="1"/>
    <s v="AU"/>
    <s v="AUD"/>
    <n v="1415481203"/>
    <x v="2641"/>
    <n v="1412885603"/>
    <d v="2014-10-09T15:13:23"/>
    <b v="1"/>
    <x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x v="1810"/>
    <x v="1"/>
    <s v="US"/>
    <s v="USD"/>
    <n v="1441783869"/>
    <x v="2642"/>
    <n v="1439191869"/>
    <d v="2015-08-10T02:31:09"/>
    <b v="1"/>
    <x v="47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x v="1275"/>
    <x v="1"/>
    <s v="CA"/>
    <s v="CAD"/>
    <n v="1439533019"/>
    <x v="2643"/>
    <n v="1436941019"/>
    <d v="2015-07-15T01:16:59"/>
    <b v="0"/>
    <x v="8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x v="437"/>
    <x v="1"/>
    <s v="US"/>
    <s v="USD"/>
    <n v="1457543360"/>
    <x v="2644"/>
    <n v="1454951360"/>
    <d v="2016-02-08T12:09:20"/>
    <b v="0"/>
    <x v="79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x v="1811"/>
    <x v="1"/>
    <s v="US"/>
    <s v="USD"/>
    <n v="1454370941"/>
    <x v="2645"/>
    <n v="1449186941"/>
    <d v="2015-12-03T18:55:41"/>
    <b v="0"/>
    <x v="8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x v="1812"/>
    <x v="1"/>
    <s v="US"/>
    <s v="USD"/>
    <n v="1482332343"/>
    <x v="2646"/>
    <n v="1479740343"/>
    <d v="2016-11-21T09:59:03"/>
    <b v="0"/>
    <x v="81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x v="1813"/>
    <x v="1"/>
    <s v="US"/>
    <s v="USD"/>
    <n v="1450380009"/>
    <x v="2647"/>
    <n v="1447960809"/>
    <d v="2015-11-19T14:20:09"/>
    <b v="0"/>
    <x v="5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x v="1197"/>
    <x v="1"/>
    <s v="AU"/>
    <s v="AUD"/>
    <n v="1418183325"/>
    <x v="2648"/>
    <n v="1415591325"/>
    <d v="2014-11-09T22:48:45"/>
    <b v="0"/>
    <x v="202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x v="1814"/>
    <x v="1"/>
    <s v="US"/>
    <s v="USD"/>
    <n v="1402632000"/>
    <x v="2649"/>
    <n v="1399909127"/>
    <d v="2014-05-12T10:38:47"/>
    <b v="0"/>
    <x v="16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x v="152"/>
    <x v="1"/>
    <s v="US"/>
    <s v="USD"/>
    <n v="1429622726"/>
    <x v="2650"/>
    <n v="1424442326"/>
    <d v="2015-02-20T09:25:26"/>
    <b v="0"/>
    <x v="79"/>
    <b v="0"/>
    <s v="technology/space exploration"/>
    <n v="5.1000000000000004E-2"/>
    <n v="8.5"/>
    <x v="2"/>
    <s v="space exploration"/>
  </r>
  <r>
    <n v="2655"/>
    <x v="2654"/>
    <s v="Thank you for your support!"/>
    <n v="15000"/>
    <x v="1815"/>
    <x v="1"/>
    <s v="US"/>
    <s v="USD"/>
    <n v="1455048000"/>
    <x v="2651"/>
    <n v="1452631647"/>
    <d v="2016-01-12T15:47:27"/>
    <b v="0"/>
    <x v="68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x v="1816"/>
    <x v="1"/>
    <s v="US"/>
    <s v="USD"/>
    <n v="1489345200"/>
    <x v="2652"/>
    <n v="1485966688"/>
    <d v="2017-02-01T11:31:28"/>
    <b v="0"/>
    <x v="215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x v="1817"/>
    <x v="1"/>
    <s v="US"/>
    <s v="USD"/>
    <n v="1470187800"/>
    <x v="2653"/>
    <n v="1467325053"/>
    <d v="2016-06-30T17:17:33"/>
    <b v="0"/>
    <x v="211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x v="1818"/>
    <x v="1"/>
    <s v="US"/>
    <s v="USD"/>
    <n v="1469913194"/>
    <x v="2654"/>
    <n v="1467321194"/>
    <d v="2016-06-30T16:13:14"/>
    <b v="0"/>
    <x v="80"/>
    <b v="0"/>
    <s v="technology/space exploration"/>
    <n v="9.285714285714286E-2"/>
    <n v="22.75"/>
    <x v="2"/>
    <s v="space exploration"/>
  </r>
  <r>
    <n v="2659"/>
    <x v="2658"/>
    <s v="test"/>
    <n v="49000"/>
    <x v="1819"/>
    <x v="1"/>
    <s v="US"/>
    <s v="USD"/>
    <n v="1429321210"/>
    <x v="2655"/>
    <n v="1426729210"/>
    <d v="2015-03-18T20:40:10"/>
    <b v="0"/>
    <x v="73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x v="1820"/>
    <x v="1"/>
    <s v="US"/>
    <s v="USD"/>
    <n v="1448388418"/>
    <x v="2656"/>
    <n v="1443200818"/>
    <d v="2015-09-25T12:06:58"/>
    <b v="0"/>
    <x v="81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x v="1821"/>
    <x v="0"/>
    <s v="US"/>
    <s v="USD"/>
    <n v="1382742010"/>
    <x v="2657"/>
    <n v="1380150010"/>
    <d v="2013-09-25T18:00:10"/>
    <b v="0"/>
    <x v="65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x v="1822"/>
    <x v="0"/>
    <s v="US"/>
    <s v="USD"/>
    <n v="1440179713"/>
    <x v="2658"/>
    <n v="1437587713"/>
    <d v="2015-07-22T12:55:13"/>
    <b v="0"/>
    <x v="144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x v="1823"/>
    <x v="0"/>
    <s v="CA"/>
    <s v="CAD"/>
    <n v="1441378800"/>
    <x v="2659"/>
    <n v="1438873007"/>
    <d v="2015-08-06T09:56:47"/>
    <b v="0"/>
    <x v="6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x v="1824"/>
    <x v="0"/>
    <s v="US"/>
    <s v="USD"/>
    <n v="1449644340"/>
    <x v="2660"/>
    <n v="1446683797"/>
    <d v="2015-11-04T19:36:37"/>
    <b v="0"/>
    <x v="201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x v="1825"/>
    <x v="0"/>
    <s v="US"/>
    <s v="USD"/>
    <n v="1430774974"/>
    <x v="2661"/>
    <n v="1426886974"/>
    <d v="2015-03-20T16:29:34"/>
    <b v="0"/>
    <x v="67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x v="1826"/>
    <x v="0"/>
    <s v="US"/>
    <s v="USD"/>
    <n v="1443214800"/>
    <x v="2662"/>
    <n v="1440008439"/>
    <d v="2015-08-19T13:20:39"/>
    <b v="0"/>
    <x v="190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x v="1827"/>
    <x v="0"/>
    <s v="US"/>
    <s v="USD"/>
    <n v="1455142416"/>
    <x v="2663"/>
    <n v="1452550416"/>
    <d v="2016-01-11T17:13:36"/>
    <b v="0"/>
    <x v="59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x v="1240"/>
    <x v="0"/>
    <s v="CA"/>
    <s v="CAD"/>
    <n v="1447079520"/>
    <x v="2664"/>
    <n v="1443449265"/>
    <d v="2015-09-28T09:07:45"/>
    <b v="0"/>
    <x v="33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x v="1099"/>
    <x v="0"/>
    <s v="US"/>
    <s v="USD"/>
    <n v="1452387096"/>
    <x v="2665"/>
    <n v="1447203096"/>
    <d v="2015-11-10T19:51:36"/>
    <b v="0"/>
    <x v="202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x v="1828"/>
    <x v="2"/>
    <s v="AU"/>
    <s v="AUD"/>
    <n v="1406593780"/>
    <x v="2666"/>
    <n v="1404174580"/>
    <d v="2014-06-30T19:29:40"/>
    <b v="1"/>
    <x v="65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x v="1829"/>
    <x v="2"/>
    <s v="US"/>
    <s v="USD"/>
    <n v="1419017880"/>
    <x v="2667"/>
    <n v="1416419916"/>
    <d v="2014-11-19T12:58:36"/>
    <b v="1"/>
    <x v="87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x v="1830"/>
    <x v="2"/>
    <s v="US"/>
    <s v="USD"/>
    <n v="1451282400"/>
    <x v="2668"/>
    <n v="1449436390"/>
    <d v="2015-12-06T16:13:10"/>
    <b v="1"/>
    <x v="5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x v="1831"/>
    <x v="2"/>
    <s v="US"/>
    <s v="USD"/>
    <n v="1414622700"/>
    <x v="2669"/>
    <n v="1412081999"/>
    <d v="2014-09-30T07:59:59"/>
    <b v="1"/>
    <x v="3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x v="2670"/>
    <n v="1465398670"/>
    <d v="2016-06-08T10:11:10"/>
    <b v="1"/>
    <x v="199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x v="1833"/>
    <x v="2"/>
    <s v="US"/>
    <s v="USD"/>
    <n v="1415655289"/>
    <x v="2671"/>
    <n v="1413059689"/>
    <d v="2014-10-11T15:34:49"/>
    <b v="1"/>
    <x v="60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x v="1834"/>
    <x v="2"/>
    <s v="CA"/>
    <s v="CAD"/>
    <n v="1463929174"/>
    <x v="2672"/>
    <n v="1461337174"/>
    <d v="2016-04-22T09:59:34"/>
    <b v="0"/>
    <x v="82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x v="1835"/>
    <x v="2"/>
    <s v="US"/>
    <s v="USD"/>
    <n v="1404348143"/>
    <x v="2673"/>
    <n v="1401756143"/>
    <d v="2014-06-02T19:42:23"/>
    <b v="0"/>
    <x v="74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x v="1742"/>
    <x v="2"/>
    <s v="ES"/>
    <s v="EUR"/>
    <n v="1443121765"/>
    <x v="2674"/>
    <n v="1440529765"/>
    <d v="2015-08-25T14:09:25"/>
    <b v="0"/>
    <x v="84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x v="849"/>
    <x v="2"/>
    <s v="US"/>
    <s v="USD"/>
    <n v="1425081694"/>
    <x v="2675"/>
    <n v="1422489694"/>
    <d v="2015-01-28T19:01:34"/>
    <b v="0"/>
    <x v="83"/>
    <b v="0"/>
    <s v="technology/makerspaces"/>
    <n v="0.33"/>
    <n v="44"/>
    <x v="2"/>
    <s v="makerspaces"/>
  </r>
  <r>
    <n v="2680"/>
    <x v="2679"/>
    <s v="iHeartPillow, Connecting loved ones"/>
    <n v="32000"/>
    <x v="1836"/>
    <x v="2"/>
    <s v="ES"/>
    <s v="EUR"/>
    <n v="1459915491"/>
    <x v="2676"/>
    <n v="1457327091"/>
    <d v="2016-03-07T00:04:51"/>
    <b v="0"/>
    <x v="80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x v="434"/>
    <x v="2"/>
    <s v="US"/>
    <s v="USD"/>
    <n v="1405027750"/>
    <x v="2677"/>
    <n v="1402867750"/>
    <d v="2014-06-15T16:29:10"/>
    <b v="0"/>
    <x v="84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x v="1837"/>
    <x v="2"/>
    <s v="US"/>
    <s v="USD"/>
    <n v="1416635940"/>
    <x v="2678"/>
    <n v="1413838540"/>
    <d v="2014-10-20T15:55:40"/>
    <b v="0"/>
    <x v="9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x v="1275"/>
    <x v="2"/>
    <s v="US"/>
    <s v="USD"/>
    <n v="1425233240"/>
    <x v="2679"/>
    <n v="1422641240"/>
    <d v="2015-01-30T13:07:20"/>
    <b v="0"/>
    <x v="8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x v="25"/>
    <x v="2"/>
    <s v="US"/>
    <s v="USD"/>
    <n v="1407621425"/>
    <x v="2680"/>
    <n v="1404165425"/>
    <d v="2014-06-30T16:57:05"/>
    <b v="0"/>
    <x v="80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x v="115"/>
    <x v="2"/>
    <s v="US"/>
    <s v="USD"/>
    <n v="1430149330"/>
    <x v="2681"/>
    <n v="1424968930"/>
    <d v="2015-02-26T11:42:10"/>
    <b v="0"/>
    <x v="29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x v="117"/>
    <x v="2"/>
    <s v="US"/>
    <s v="USD"/>
    <n v="1412119423"/>
    <x v="2682"/>
    <n v="1410391423"/>
    <d v="2014-09-10T18:23:43"/>
    <b v="0"/>
    <x v="78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x v="117"/>
    <x v="2"/>
    <s v="US"/>
    <s v="USD"/>
    <n v="1435591318"/>
    <x v="2683"/>
    <n v="1432999318"/>
    <d v="2015-05-30T10:21:58"/>
    <b v="0"/>
    <x v="78"/>
    <b v="0"/>
    <s v="food/food trucks"/>
    <n v="0"/>
    <n v="0"/>
    <x v="7"/>
    <s v="food trucks"/>
  </r>
  <r>
    <n v="2688"/>
    <x v="2687"/>
    <s v="The amazing gourmet Mac N Cheez Food Truck Campaigne!"/>
    <n v="50000"/>
    <x v="1838"/>
    <x v="2"/>
    <s v="US"/>
    <s v="USD"/>
    <n v="1424746800"/>
    <x v="2684"/>
    <n v="1422067870"/>
    <d v="2015-01-23T21:51:10"/>
    <b v="0"/>
    <x v="25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x v="116"/>
    <x v="2"/>
    <s v="US"/>
    <s v="USD"/>
    <n v="1469919890"/>
    <x v="2685"/>
    <n v="1467327890"/>
    <d v="2016-06-30T18:04:50"/>
    <b v="0"/>
    <x v="29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x v="1839"/>
    <x v="2"/>
    <s v="US"/>
    <s v="USD"/>
    <n v="1433298676"/>
    <x v="2686"/>
    <n v="1429410676"/>
    <d v="2015-04-18T21:31:16"/>
    <b v="0"/>
    <x v="115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x v="428"/>
    <x v="2"/>
    <s v="CA"/>
    <s v="CAD"/>
    <n v="1431278557"/>
    <x v="2687"/>
    <n v="1427390557"/>
    <d v="2015-03-26T12:22:37"/>
    <b v="0"/>
    <x v="84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x v="379"/>
    <x v="2"/>
    <s v="US"/>
    <s v="USD"/>
    <n v="1427266860"/>
    <x v="2688"/>
    <n v="1424678460"/>
    <d v="2015-02-23T03:01:00"/>
    <b v="0"/>
    <x v="29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x v="130"/>
    <x v="2"/>
    <s v="US"/>
    <s v="USD"/>
    <n v="1407899966"/>
    <x v="2689"/>
    <n v="1405307966"/>
    <d v="2014-07-13T22:19:26"/>
    <b v="0"/>
    <x v="8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x v="116"/>
    <x v="2"/>
    <s v="US"/>
    <s v="USD"/>
    <n v="1411701739"/>
    <x v="2690"/>
    <n v="1409109739"/>
    <d v="2014-08-26T22:22:19"/>
    <b v="0"/>
    <x v="29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x v="1840"/>
    <x v="2"/>
    <s v="US"/>
    <s v="USD"/>
    <n v="1428981718"/>
    <x v="2691"/>
    <n v="1423801318"/>
    <d v="2015-02-12T23:21:58"/>
    <b v="0"/>
    <x v="8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x v="1841"/>
    <x v="2"/>
    <s v="US"/>
    <s v="USD"/>
    <n v="1419538560"/>
    <x v="2692"/>
    <n v="1416600960"/>
    <d v="2014-11-21T15:16:00"/>
    <b v="0"/>
    <x v="44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x v="1842"/>
    <x v="2"/>
    <s v="US"/>
    <s v="USD"/>
    <n v="1438552800"/>
    <x v="2693"/>
    <n v="1435876423"/>
    <d v="2015-07-02T17:33:43"/>
    <b v="0"/>
    <x v="47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x v="1843"/>
    <x v="2"/>
    <s v="US"/>
    <s v="USD"/>
    <n v="1403904808"/>
    <x v="2694"/>
    <n v="1401312808"/>
    <d v="2014-05-28T16:33:28"/>
    <b v="0"/>
    <x v="84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x v="117"/>
    <x v="2"/>
    <s v="CA"/>
    <s v="CAD"/>
    <n v="1407533463"/>
    <x v="2695"/>
    <n v="1404941463"/>
    <d v="2014-07-09T16:31:03"/>
    <b v="0"/>
    <x v="78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x v="119"/>
    <x v="2"/>
    <s v="US"/>
    <s v="USD"/>
    <n v="1411073972"/>
    <x v="2696"/>
    <n v="1408481972"/>
    <d v="2014-08-19T15:59:32"/>
    <b v="0"/>
    <x v="80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x v="76"/>
    <x v="3"/>
    <s v="IE"/>
    <s v="EUR"/>
    <n v="1491586534"/>
    <x v="2697"/>
    <n v="1488911734"/>
    <d v="2017-03-07T13:35:34"/>
    <b v="0"/>
    <x v="67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x v="1844"/>
    <x v="3"/>
    <s v="US"/>
    <s v="USD"/>
    <n v="1491416077"/>
    <x v="2698"/>
    <n v="1488827677"/>
    <d v="2017-03-06T14:14:37"/>
    <b v="1"/>
    <x v="55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x v="1845"/>
    <x v="3"/>
    <s v="MX"/>
    <s v="MXN"/>
    <n v="1490196830"/>
    <x v="2699"/>
    <n v="1485016430"/>
    <d v="2017-01-21T11:33:50"/>
    <b v="0"/>
    <x v="43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x v="1288"/>
    <x v="3"/>
    <s v="US"/>
    <s v="USD"/>
    <n v="1491421314"/>
    <x v="2700"/>
    <n v="1487709714"/>
    <d v="2017-02-21T15:41:54"/>
    <b v="0"/>
    <x v="63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x v="1846"/>
    <x v="3"/>
    <s v="US"/>
    <s v="USD"/>
    <n v="1490389158"/>
    <x v="2701"/>
    <n v="1486504758"/>
    <d v="2017-02-07T16:59:18"/>
    <b v="0"/>
    <x v="22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x v="1847"/>
    <x v="0"/>
    <s v="US"/>
    <s v="USD"/>
    <n v="1413442740"/>
    <x v="2702"/>
    <n v="1410937483"/>
    <d v="2014-09-17T02:04:43"/>
    <b v="1"/>
    <x v="40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x v="1848"/>
    <x v="0"/>
    <s v="US"/>
    <s v="USD"/>
    <n v="1369637940"/>
    <x v="2703"/>
    <n v="1367088443"/>
    <d v="2013-04-27T13:47:23"/>
    <b v="1"/>
    <x v="476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x v="1849"/>
    <x v="0"/>
    <s v="GB"/>
    <s v="GBP"/>
    <n v="1469119526"/>
    <x v="2704"/>
    <n v="1463935526"/>
    <d v="2016-05-22T11:45:26"/>
    <b v="1"/>
    <x v="477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x v="1850"/>
    <x v="0"/>
    <s v="US"/>
    <s v="USD"/>
    <n v="1475553540"/>
    <x v="2705"/>
    <n v="1472528141"/>
    <d v="2016-08-29T22:35:41"/>
    <b v="1"/>
    <x v="47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x v="1851"/>
    <x v="0"/>
    <s v="US"/>
    <s v="USD"/>
    <n v="1407549600"/>
    <x v="2706"/>
    <n v="1404797428"/>
    <d v="2014-07-08T00:30:28"/>
    <b v="1"/>
    <x v="479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x v="1852"/>
    <x v="0"/>
    <s v="GB"/>
    <s v="GBP"/>
    <n v="1403301660"/>
    <x v="2707"/>
    <n v="1400694790"/>
    <d v="2014-05-21T12:53:10"/>
    <b v="1"/>
    <x v="196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x v="1853"/>
    <x v="0"/>
    <s v="US"/>
    <s v="USD"/>
    <n v="1373738400"/>
    <x v="2708"/>
    <n v="1370568560"/>
    <d v="2013-06-06T20:29:20"/>
    <b v="1"/>
    <x v="235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x v="1854"/>
    <x v="0"/>
    <s v="US"/>
    <s v="USD"/>
    <n v="1450971684"/>
    <x v="2709"/>
    <n v="1447515684"/>
    <d v="2015-11-14T10:41:24"/>
    <b v="1"/>
    <x v="48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x v="1855"/>
    <x v="0"/>
    <s v="US"/>
    <s v="USD"/>
    <n v="1476486000"/>
    <x v="2710"/>
    <n v="1474040596"/>
    <d v="2016-09-16T10:43:16"/>
    <b v="1"/>
    <x v="120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x v="1856"/>
    <x v="0"/>
    <s v="US"/>
    <s v="USD"/>
    <n v="1456047228"/>
    <x v="2711"/>
    <n v="1453109628"/>
    <d v="2016-01-18T04:33:48"/>
    <b v="1"/>
    <x v="48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x v="1857"/>
    <x v="0"/>
    <s v="DE"/>
    <s v="EUR"/>
    <n v="1444291193"/>
    <x v="2712"/>
    <n v="1441699193"/>
    <d v="2015-09-08T02:59:53"/>
    <b v="1"/>
    <x v="482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x v="1858"/>
    <x v="0"/>
    <s v="US"/>
    <s v="USD"/>
    <n v="1417906649"/>
    <x v="2713"/>
    <n v="1414015049"/>
    <d v="2014-10-22T16:57:29"/>
    <b v="1"/>
    <x v="166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x v="1859"/>
    <x v="0"/>
    <s v="US"/>
    <s v="USD"/>
    <n v="1462316400"/>
    <x v="2714"/>
    <n v="1459865945"/>
    <d v="2016-04-05T09:19:05"/>
    <b v="1"/>
    <x v="265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x v="1860"/>
    <x v="0"/>
    <s v="US"/>
    <s v="USD"/>
    <n v="1460936694"/>
    <x v="2715"/>
    <n v="1455756294"/>
    <d v="2016-02-17T19:44:54"/>
    <b v="0"/>
    <x v="50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x v="1861"/>
    <x v="0"/>
    <s v="US"/>
    <s v="USD"/>
    <n v="1478866253"/>
    <x v="2716"/>
    <n v="1476270653"/>
    <d v="2016-10-12T06:10:53"/>
    <b v="0"/>
    <x v="210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x v="1862"/>
    <x v="0"/>
    <s v="GB"/>
    <s v="GBP"/>
    <n v="1378494000"/>
    <x v="2717"/>
    <n v="1375880598"/>
    <d v="2013-08-07T08:03:18"/>
    <b v="0"/>
    <x v="314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x v="1863"/>
    <x v="0"/>
    <s v="US"/>
    <s v="USD"/>
    <n v="1485722053"/>
    <x v="2718"/>
    <n v="1480538053"/>
    <d v="2016-11-30T15:34:13"/>
    <b v="0"/>
    <x v="333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x v="1864"/>
    <x v="0"/>
    <s v="US"/>
    <s v="USD"/>
    <n v="1420060088"/>
    <x v="2719"/>
    <n v="1414872488"/>
    <d v="2014-11-01T15:08:08"/>
    <b v="0"/>
    <x v="282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x v="1865"/>
    <x v="0"/>
    <s v="GB"/>
    <s v="GBP"/>
    <n v="1439625059"/>
    <x v="2720"/>
    <n v="1436860259"/>
    <d v="2015-07-14T02:50:59"/>
    <b v="0"/>
    <x v="483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x v="1866"/>
    <x v="0"/>
    <s v="CA"/>
    <s v="CAD"/>
    <n v="1488390735"/>
    <x v="2721"/>
    <n v="1484070735"/>
    <d v="2017-01-10T12:52:15"/>
    <b v="0"/>
    <x v="116"/>
    <b v="1"/>
    <s v="technology/hardware"/>
    <n v="144.54249999999999"/>
    <n v="511.65486725663715"/>
    <x v="2"/>
    <s v="hardware"/>
  </r>
  <r>
    <n v="2726"/>
    <x v="2725"/>
    <s v="Krimston TWO: iPhone Dual SIM Case"/>
    <n v="100000"/>
    <x v="1867"/>
    <x v="0"/>
    <s v="US"/>
    <s v="USD"/>
    <n v="1461333311"/>
    <x v="2722"/>
    <n v="1458741311"/>
    <d v="2016-03-23T08:55:11"/>
    <b v="0"/>
    <x v="442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x v="1868"/>
    <x v="0"/>
    <s v="US"/>
    <s v="USD"/>
    <n v="1438964063"/>
    <x v="2723"/>
    <n v="1436804063"/>
    <d v="2015-07-13T11:14:23"/>
    <b v="0"/>
    <x v="484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x v="1869"/>
    <x v="0"/>
    <s v="US"/>
    <s v="USD"/>
    <n v="1451485434"/>
    <x v="2724"/>
    <n v="1448461434"/>
    <d v="2015-11-25T09:23:54"/>
    <b v="0"/>
    <x v="413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x v="1870"/>
    <x v="0"/>
    <s v="US"/>
    <s v="USD"/>
    <n v="1430459197"/>
    <x v="2725"/>
    <n v="1427867197"/>
    <d v="2015-04-01T00:46:37"/>
    <b v="0"/>
    <x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x v="1871"/>
    <x v="0"/>
    <s v="US"/>
    <s v="USD"/>
    <n v="1366635575"/>
    <x v="2726"/>
    <n v="1363611575"/>
    <d v="2013-03-18T07:59:35"/>
    <b v="0"/>
    <x v="345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x v="1872"/>
    <x v="0"/>
    <s v="US"/>
    <s v="USD"/>
    <n v="1413604800"/>
    <x v="2727"/>
    <n v="1408624622"/>
    <d v="2014-08-21T07:37:02"/>
    <b v="0"/>
    <x v="7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x v="1873"/>
    <x v="0"/>
    <s v="US"/>
    <s v="USD"/>
    <n v="1369699200"/>
    <x v="2728"/>
    <n v="1366917828"/>
    <d v="2013-04-25T14:23:48"/>
    <b v="0"/>
    <x v="9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x v="1874"/>
    <x v="0"/>
    <s v="US"/>
    <s v="USD"/>
    <n v="1428643974"/>
    <x v="2729"/>
    <n v="1423463574"/>
    <d v="2015-02-09T01:32:54"/>
    <b v="0"/>
    <x v="46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x v="1875"/>
    <x v="0"/>
    <s v="US"/>
    <s v="USD"/>
    <n v="1476395940"/>
    <x v="2730"/>
    <n v="1473782592"/>
    <d v="2016-09-13T11:03:12"/>
    <b v="0"/>
    <x v="430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x v="1876"/>
    <x v="0"/>
    <s v="GB"/>
    <s v="GBP"/>
    <n v="1363204800"/>
    <x v="2731"/>
    <n v="1360551250"/>
    <d v="2013-02-10T21:54:10"/>
    <b v="0"/>
    <x v="485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x v="1877"/>
    <x v="0"/>
    <s v="CA"/>
    <s v="CAD"/>
    <n v="1398268773"/>
    <x v="2732"/>
    <n v="1395676773"/>
    <d v="2014-03-24T10:59:33"/>
    <b v="0"/>
    <x v="6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x v="1878"/>
    <x v="0"/>
    <s v="US"/>
    <s v="USD"/>
    <n v="1389812400"/>
    <x v="2733"/>
    <n v="1386108087"/>
    <d v="2013-12-03T17:01:27"/>
    <b v="0"/>
    <x v="231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x v="1879"/>
    <x v="0"/>
    <s v="US"/>
    <s v="USD"/>
    <n v="1478402804"/>
    <x v="2734"/>
    <n v="1473218804"/>
    <d v="2016-09-06T22:26:44"/>
    <b v="0"/>
    <x v="41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x v="1880"/>
    <x v="0"/>
    <s v="GB"/>
    <s v="GBP"/>
    <n v="1399324717"/>
    <x v="2735"/>
    <n v="1395436717"/>
    <d v="2014-03-21T16:18:37"/>
    <b v="0"/>
    <x v="277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x v="622"/>
    <x v="0"/>
    <s v="US"/>
    <s v="USD"/>
    <n v="1426117552"/>
    <x v="2736"/>
    <n v="1423529152"/>
    <d v="2015-02-09T19:45:52"/>
    <b v="0"/>
    <x v="5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x v="428"/>
    <x v="2"/>
    <s v="US"/>
    <s v="USD"/>
    <n v="1413770820"/>
    <x v="2737"/>
    <n v="1412005602"/>
    <d v="2014-09-29T10:46:42"/>
    <b v="0"/>
    <x v="80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x v="1881"/>
    <x v="2"/>
    <s v="US"/>
    <s v="USD"/>
    <n v="1337102187"/>
    <x v="2738"/>
    <n v="1335892587"/>
    <d v="2012-05-01T12:16:27"/>
    <b v="0"/>
    <x v="59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x v="117"/>
    <x v="2"/>
    <s v="US"/>
    <s v="USD"/>
    <n v="1476863607"/>
    <x v="2739"/>
    <n v="1474271607"/>
    <d v="2016-09-19T02:53:27"/>
    <b v="0"/>
    <x v="78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x v="1882"/>
    <x v="2"/>
    <s v="US"/>
    <s v="USD"/>
    <n v="1330478998"/>
    <x v="2740"/>
    <n v="1327886998"/>
    <d v="2012-01-29T20:29:58"/>
    <b v="0"/>
    <x v="19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x v="1883"/>
    <x v="2"/>
    <s v="US"/>
    <s v="USD"/>
    <n v="1342309368"/>
    <x v="2741"/>
    <n v="1337125368"/>
    <d v="2012-05-15T18:42:48"/>
    <b v="0"/>
    <x v="72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x v="1688"/>
    <x v="2"/>
    <s v="US"/>
    <s v="USD"/>
    <n v="1409337911"/>
    <x v="2742"/>
    <n v="1406745911"/>
    <d v="2014-07-30T13:45:11"/>
    <b v="0"/>
    <x v="10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x v="133"/>
    <x v="2"/>
    <s v="US"/>
    <s v="USD"/>
    <n v="1339816200"/>
    <x v="2743"/>
    <n v="1337095997"/>
    <d v="2012-05-15T10:33:17"/>
    <b v="0"/>
    <x v="80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x v="500"/>
    <x v="2"/>
    <s v="US"/>
    <s v="USD"/>
    <n v="1472835802"/>
    <x v="2744"/>
    <n v="1470243802"/>
    <d v="2016-08-03T12:03:22"/>
    <b v="0"/>
    <x v="80"/>
    <b v="0"/>
    <s v="publishing/children's books"/>
    <n v="1.06"/>
    <n v="13.25"/>
    <x v="3"/>
    <s v="children's books"/>
  </r>
  <r>
    <n v="2749"/>
    <x v="2748"/>
    <s v="Self-publishing my children's book."/>
    <n v="10000"/>
    <x v="178"/>
    <x v="2"/>
    <s v="US"/>
    <s v="USD"/>
    <n v="1428171037"/>
    <x v="2745"/>
    <n v="1425582637"/>
    <d v="2015-03-05T14:10:37"/>
    <b v="0"/>
    <x v="84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x v="117"/>
    <x v="2"/>
    <s v="US"/>
    <s v="USD"/>
    <n v="1341086400"/>
    <x v="2746"/>
    <n v="1340055345"/>
    <d v="2012-06-18T16:35:45"/>
    <b v="0"/>
    <x v="78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x v="2747"/>
    <n v="1397855842"/>
    <d v="2014-04-18T16:17:22"/>
    <b v="0"/>
    <x v="78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x v="1100"/>
    <x v="2"/>
    <s v="US"/>
    <s v="USD"/>
    <n v="1324232504"/>
    <x v="2748"/>
    <n v="1320776504"/>
    <d v="2011-11-08T13:21:44"/>
    <b v="0"/>
    <x v="25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x v="163"/>
    <x v="2"/>
    <s v="US"/>
    <s v="USD"/>
    <n v="1346017023"/>
    <x v="2749"/>
    <n v="1343425023"/>
    <d v="2012-07-27T16:37:03"/>
    <b v="0"/>
    <x v="22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x v="117"/>
    <x v="2"/>
    <s v="US"/>
    <s v="USD"/>
    <n v="1410448551"/>
    <x v="2750"/>
    <n v="1407856551"/>
    <d v="2014-08-12T10:15:51"/>
    <b v="0"/>
    <x v="78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x v="92"/>
    <x v="2"/>
    <s v="IE"/>
    <s v="EUR"/>
    <n v="1428519527"/>
    <x v="2751"/>
    <n v="1425927527"/>
    <d v="2015-03-09T13:58:47"/>
    <b v="0"/>
    <x v="41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x v="1884"/>
    <x v="2"/>
    <s v="US"/>
    <s v="USD"/>
    <n v="1389476201"/>
    <x v="2752"/>
    <n v="1386884201"/>
    <d v="2013-12-12T16:36:41"/>
    <b v="0"/>
    <x v="51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x v="115"/>
    <x v="2"/>
    <s v="US"/>
    <s v="USD"/>
    <n v="1470498332"/>
    <x v="2753"/>
    <n v="1469202332"/>
    <d v="2016-07-22T10:45:32"/>
    <b v="0"/>
    <x v="84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x v="731"/>
    <x v="2"/>
    <s v="AU"/>
    <s v="AUD"/>
    <n v="1476095783"/>
    <x v="2754"/>
    <n v="1474886183"/>
    <d v="2016-09-26T05:36:23"/>
    <b v="0"/>
    <x v="79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x v="522"/>
    <x v="2"/>
    <s v="AU"/>
    <s v="AUD"/>
    <n v="1468658866"/>
    <x v="2755"/>
    <n v="1464943666"/>
    <d v="2016-06-03T03:47:46"/>
    <b v="0"/>
    <x v="84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x v="117"/>
    <x v="2"/>
    <s v="GB"/>
    <s v="GBP"/>
    <n v="1371726258"/>
    <x v="2756"/>
    <n v="1369134258"/>
    <d v="2013-05-21T06:04:18"/>
    <b v="0"/>
    <x v="78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x v="1275"/>
    <x v="2"/>
    <s v="US"/>
    <s v="USD"/>
    <n v="1357176693"/>
    <x v="2757"/>
    <n v="1354584693"/>
    <d v="2012-12-03T20:31:33"/>
    <b v="0"/>
    <x v="80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x v="379"/>
    <x v="2"/>
    <s v="US"/>
    <s v="USD"/>
    <n v="1332114795"/>
    <x v="2758"/>
    <n v="1326934395"/>
    <d v="2012-01-18T19:53:15"/>
    <b v="0"/>
    <x v="29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x v="456"/>
    <x v="2"/>
    <s v="US"/>
    <s v="USD"/>
    <n v="1369403684"/>
    <x v="2759"/>
    <n v="1365515684"/>
    <d v="2013-04-09T08:54:44"/>
    <b v="0"/>
    <x v="8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x v="372"/>
    <x v="2"/>
    <s v="US"/>
    <s v="USD"/>
    <n v="1338404400"/>
    <x v="2760"/>
    <n v="1335855631"/>
    <d v="2012-05-01T02:00:31"/>
    <b v="0"/>
    <x v="80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x v="117"/>
    <x v="2"/>
    <s v="US"/>
    <s v="USD"/>
    <n v="1351432428"/>
    <x v="2761"/>
    <n v="1350050028"/>
    <d v="2012-10-12T08:53:48"/>
    <b v="0"/>
    <x v="78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x v="173"/>
    <x v="2"/>
    <s v="US"/>
    <s v="USD"/>
    <n v="1313078518"/>
    <x v="2762"/>
    <n v="1310486518"/>
    <d v="2011-07-12T11:01:58"/>
    <b v="0"/>
    <x v="80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x v="1172"/>
    <x v="2"/>
    <s v="CA"/>
    <s v="CAD"/>
    <n v="1439766050"/>
    <x v="2763"/>
    <n v="1434582050"/>
    <d v="2015-06-17T18:00:50"/>
    <b v="0"/>
    <x v="8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x v="1885"/>
    <x v="2"/>
    <s v="US"/>
    <s v="USD"/>
    <n v="1333028723"/>
    <x v="2764"/>
    <n v="1330440323"/>
    <d v="2012-02-28T09:45:23"/>
    <b v="0"/>
    <x v="69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x v="369"/>
    <x v="2"/>
    <s v="GB"/>
    <s v="GBP"/>
    <n v="1401997790"/>
    <x v="2765"/>
    <n v="1397677790"/>
    <d v="2014-04-16T14:49:50"/>
    <b v="0"/>
    <x v="84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x v="1886"/>
    <x v="2"/>
    <s v="US"/>
    <s v="USD"/>
    <n v="1395158130"/>
    <x v="2766"/>
    <n v="1392569730"/>
    <d v="2014-02-16T11:55:30"/>
    <b v="0"/>
    <x v="51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x v="117"/>
    <x v="2"/>
    <s v="US"/>
    <s v="USD"/>
    <n v="1359738000"/>
    <x v="2767"/>
    <n v="1355489140"/>
    <d v="2012-12-14T07:45:40"/>
    <b v="0"/>
    <x v="78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x v="117"/>
    <x v="2"/>
    <s v="US"/>
    <s v="USD"/>
    <n v="1381006294"/>
    <x v="2768"/>
    <n v="1379710294"/>
    <d v="2013-09-20T15:51:34"/>
    <b v="0"/>
    <x v="78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x v="116"/>
    <x v="2"/>
    <s v="CA"/>
    <s v="CAD"/>
    <n v="1461530721"/>
    <x v="2769"/>
    <n v="1460666721"/>
    <d v="2016-04-14T15:45:21"/>
    <b v="0"/>
    <x v="29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x v="365"/>
    <x v="2"/>
    <s v="US"/>
    <s v="USD"/>
    <n v="1362711728"/>
    <x v="2770"/>
    <n v="1360119728"/>
    <d v="2013-02-05T22:02:08"/>
    <b v="0"/>
    <x v="62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x v="403"/>
    <x v="2"/>
    <s v="US"/>
    <s v="USD"/>
    <n v="1323994754"/>
    <x v="2771"/>
    <n v="1321402754"/>
    <d v="2011-11-15T19:19:14"/>
    <b v="0"/>
    <x v="84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x v="1308"/>
    <x v="2"/>
    <s v="US"/>
    <s v="USD"/>
    <n v="1434092876"/>
    <x v="2772"/>
    <n v="1431414476"/>
    <d v="2015-05-12T02:07:56"/>
    <b v="0"/>
    <x v="17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x v="115"/>
    <x v="2"/>
    <s v="US"/>
    <s v="USD"/>
    <n v="1437149004"/>
    <x v="2773"/>
    <n v="1434557004"/>
    <d v="2015-06-17T11:03:24"/>
    <b v="0"/>
    <x v="29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x v="1166"/>
    <x v="2"/>
    <s v="US"/>
    <s v="USD"/>
    <n v="1409009306"/>
    <x v="2774"/>
    <n v="1406417306"/>
    <d v="2014-07-26T18:28:26"/>
    <b v="0"/>
    <x v="41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x v="500"/>
    <x v="2"/>
    <s v="US"/>
    <s v="USD"/>
    <n v="1448204621"/>
    <x v="2775"/>
    <n v="1445609021"/>
    <d v="2015-10-23T09:03:41"/>
    <b v="0"/>
    <x v="29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x v="117"/>
    <x v="2"/>
    <s v="IT"/>
    <s v="EUR"/>
    <n v="1489142688"/>
    <x v="2776"/>
    <n v="1486550688"/>
    <d v="2017-02-08T05:44:48"/>
    <b v="0"/>
    <x v="78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x v="1887"/>
    <x v="0"/>
    <s v="US"/>
    <s v="USD"/>
    <n v="1423724400"/>
    <x v="2777"/>
    <n v="1421274954"/>
    <d v="2015-01-14T17:35:54"/>
    <b v="0"/>
    <x v="33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x v="647"/>
    <x v="0"/>
    <s v="US"/>
    <s v="USD"/>
    <n v="1424149140"/>
    <x v="2778"/>
    <n v="1421964718"/>
    <d v="2015-01-22T17:11:58"/>
    <b v="0"/>
    <x v="59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x v="1288"/>
    <x v="0"/>
    <s v="GB"/>
    <s v="GBP"/>
    <n v="1429793446"/>
    <x v="2779"/>
    <n v="1428583846"/>
    <d v="2015-04-09T07:50:46"/>
    <b v="0"/>
    <x v="42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x v="583"/>
    <x v="0"/>
    <s v="US"/>
    <s v="USD"/>
    <n v="1414608843"/>
    <x v="2780"/>
    <n v="1412794443"/>
    <d v="2014-10-08T13:54:03"/>
    <b v="0"/>
    <x v="52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x v="1888"/>
    <x v="0"/>
    <s v="US"/>
    <s v="USD"/>
    <n v="1470430800"/>
    <x v="2781"/>
    <n v="1467865967"/>
    <d v="2016-07-06T23:32:47"/>
    <b v="0"/>
    <x v="136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x v="1889"/>
    <x v="0"/>
    <s v="GB"/>
    <s v="GBP"/>
    <n v="1404913180"/>
    <x v="2782"/>
    <n v="1403703580"/>
    <d v="2014-06-25T08:39:40"/>
    <b v="0"/>
    <x v="142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x v="1890"/>
    <x v="0"/>
    <s v="US"/>
    <s v="USD"/>
    <n v="1405658752"/>
    <x v="2783"/>
    <n v="1403066752"/>
    <d v="2014-06-17T23:45:52"/>
    <b v="0"/>
    <x v="44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x v="420"/>
    <x v="0"/>
    <s v="US"/>
    <s v="USD"/>
    <n v="1469811043"/>
    <x v="2784"/>
    <n v="1467219043"/>
    <d v="2016-06-29T11:50:43"/>
    <b v="0"/>
    <x v="9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x v="1891"/>
    <x v="0"/>
    <s v="US"/>
    <s v="USD"/>
    <n v="1426132800"/>
    <x v="2785"/>
    <n v="1424477934"/>
    <d v="2015-02-20T19:18:54"/>
    <b v="0"/>
    <x v="5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x v="1892"/>
    <x v="0"/>
    <s v="US"/>
    <s v="USD"/>
    <n v="1423693903"/>
    <x v="2786"/>
    <n v="1421101903"/>
    <d v="2015-01-12T17:31:43"/>
    <b v="0"/>
    <x v="3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x v="420"/>
    <x v="0"/>
    <s v="US"/>
    <s v="USD"/>
    <n v="1473393600"/>
    <x v="2787"/>
    <n v="1470778559"/>
    <d v="2016-08-09T16:35:59"/>
    <b v="0"/>
    <x v="33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x v="778"/>
    <x v="0"/>
    <s v="US"/>
    <s v="USD"/>
    <n v="1439357559"/>
    <x v="2788"/>
    <n v="1435469559"/>
    <d v="2015-06-28T00:32:39"/>
    <b v="0"/>
    <x v="5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x v="1893"/>
    <x v="0"/>
    <s v="AU"/>
    <s v="AUD"/>
    <n v="1437473005"/>
    <x v="2789"/>
    <n v="1434881005"/>
    <d v="2015-06-21T05:03:25"/>
    <b v="0"/>
    <x v="196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x v="735"/>
    <x v="0"/>
    <s v="GB"/>
    <s v="GBP"/>
    <n v="1457031600"/>
    <x v="2790"/>
    <n v="1455640559"/>
    <d v="2016-02-16T11:35:59"/>
    <b v="0"/>
    <x v="8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x v="655"/>
    <x v="0"/>
    <s v="US"/>
    <s v="USD"/>
    <n v="1402095600"/>
    <x v="2791"/>
    <n v="1400675841"/>
    <d v="2014-05-21T07:37:21"/>
    <b v="0"/>
    <x v="9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x v="1894"/>
    <x v="0"/>
    <s v="GB"/>
    <s v="GBP"/>
    <n v="1404564028"/>
    <x v="2792"/>
    <n v="1401972028"/>
    <d v="2014-06-05T07:40:28"/>
    <b v="0"/>
    <x v="64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x v="2793"/>
    <n v="1402266840"/>
    <d v="2014-06-08T17:34:00"/>
    <b v="0"/>
    <x v="225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x v="1896"/>
    <x v="0"/>
    <s v="GB"/>
    <s v="GBP"/>
    <n v="1438358400"/>
    <x v="2794"/>
    <n v="1437063121"/>
    <d v="2015-07-16T11:12:01"/>
    <b v="0"/>
    <x v="237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x v="1897"/>
    <x v="0"/>
    <s v="GB"/>
    <s v="GBP"/>
    <n v="1466179200"/>
    <x v="2795"/>
    <n v="1463466070"/>
    <d v="2016-05-17T01:21:10"/>
    <b v="0"/>
    <x v="208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x v="414"/>
    <x v="0"/>
    <s v="GB"/>
    <s v="GBP"/>
    <n v="1420377366"/>
    <x v="2796"/>
    <n v="1415193366"/>
    <d v="2014-11-05T08:16:06"/>
    <b v="0"/>
    <x v="162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x v="1898"/>
    <x v="0"/>
    <s v="AU"/>
    <s v="AUD"/>
    <n v="1412938800"/>
    <x v="2797"/>
    <n v="1411019409"/>
    <d v="2014-09-18T00:50:09"/>
    <b v="0"/>
    <x v="62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x v="987"/>
    <x v="0"/>
    <s v="GB"/>
    <s v="GBP"/>
    <n v="1438875107"/>
    <x v="2798"/>
    <n v="1436283107"/>
    <d v="2015-07-07T10:31:47"/>
    <b v="0"/>
    <x v="24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x v="1899"/>
    <x v="0"/>
    <s v="US"/>
    <s v="USD"/>
    <n v="1437004800"/>
    <x v="2799"/>
    <n v="1433295276"/>
    <d v="2015-06-02T20:34:36"/>
    <b v="0"/>
    <x v="26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x v="1900"/>
    <x v="0"/>
    <s v="GB"/>
    <s v="GBP"/>
    <n v="1411987990"/>
    <x v="2800"/>
    <n v="1409395990"/>
    <d v="2014-08-30T05:53:10"/>
    <b v="0"/>
    <x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x v="1901"/>
    <x v="0"/>
    <s v="GB"/>
    <s v="GBP"/>
    <n v="1440245273"/>
    <x v="2801"/>
    <n v="1438085273"/>
    <d v="2015-07-28T07:07:53"/>
    <b v="0"/>
    <x v="59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x v="1902"/>
    <x v="0"/>
    <s v="GB"/>
    <s v="GBP"/>
    <n v="1438772400"/>
    <x v="2802"/>
    <n v="1435645490"/>
    <d v="2015-06-30T01:24:50"/>
    <b v="0"/>
    <x v="88"/>
    <b v="1"/>
    <s v="theater/plays"/>
    <n v="112.1"/>
    <n v="44.25"/>
    <x v="1"/>
    <s v="plays"/>
  </r>
  <r>
    <n v="2807"/>
    <x v="2806"/>
    <s v="Bringing Shakespeare back to the Playwrights"/>
    <n v="5000"/>
    <x v="540"/>
    <x v="0"/>
    <s v="US"/>
    <s v="USD"/>
    <n v="1435611438"/>
    <x v="2803"/>
    <n v="1433019438"/>
    <d v="2015-05-30T15:57:18"/>
    <b v="0"/>
    <x v="251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x v="1903"/>
    <x v="0"/>
    <s v="US"/>
    <s v="USD"/>
    <n v="1440274735"/>
    <x v="2804"/>
    <n v="1437682735"/>
    <d v="2015-07-23T15:18:55"/>
    <b v="0"/>
    <x v="50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x v="1904"/>
    <x v="0"/>
    <s v="US"/>
    <s v="USD"/>
    <n v="1459348740"/>
    <x v="2805"/>
    <n v="1458647725"/>
    <d v="2016-03-22T06:55:25"/>
    <b v="0"/>
    <x v="64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x v="1905"/>
    <x v="0"/>
    <s v="US"/>
    <s v="USD"/>
    <n v="1401595140"/>
    <x v="2806"/>
    <n v="1398828064"/>
    <d v="2014-04-29T22:21:04"/>
    <b v="0"/>
    <x v="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x v="1906"/>
    <x v="0"/>
    <s v="GB"/>
    <s v="GBP"/>
    <n v="1424692503"/>
    <x v="2807"/>
    <n v="1422100503"/>
    <d v="2015-01-24T06:55:03"/>
    <b v="0"/>
    <x v="52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x v="1907"/>
    <x v="0"/>
    <s v="CA"/>
    <s v="CAD"/>
    <n v="1428292800"/>
    <x v="2808"/>
    <n v="1424368298"/>
    <d v="2015-02-19T12:51:38"/>
    <b v="0"/>
    <x v="1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x v="1908"/>
    <x v="0"/>
    <s v="US"/>
    <s v="USD"/>
    <n v="1481737761"/>
    <x v="2809"/>
    <n v="1479577761"/>
    <d v="2016-11-19T12:49:21"/>
    <b v="0"/>
    <x v="93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x v="1909"/>
    <x v="0"/>
    <s v="GB"/>
    <s v="GBP"/>
    <n v="1431164115"/>
    <x v="2810"/>
    <n v="1428572115"/>
    <d v="2015-04-09T04:35:15"/>
    <b v="0"/>
    <x v="31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x v="898"/>
    <x v="0"/>
    <s v="CA"/>
    <s v="CAD"/>
    <n v="1470595109"/>
    <x v="2811"/>
    <n v="1468003109"/>
    <d v="2016-07-08T13:38:29"/>
    <b v="0"/>
    <x v="25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x v="1910"/>
    <x v="0"/>
    <s v="GB"/>
    <s v="GBP"/>
    <n v="1438531200"/>
    <x v="2812"/>
    <n v="1435921992"/>
    <d v="2015-07-03T06:13:12"/>
    <b v="0"/>
    <x v="3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x v="1911"/>
    <x v="0"/>
    <s v="GB"/>
    <s v="GBP"/>
    <n v="1425136462"/>
    <x v="2813"/>
    <n v="1421680462"/>
    <d v="2015-01-19T10:14:22"/>
    <b v="0"/>
    <x v="51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x v="1912"/>
    <x v="0"/>
    <s v="US"/>
    <s v="USD"/>
    <n v="1443018086"/>
    <x v="2814"/>
    <n v="1441290086"/>
    <d v="2015-09-03T09:21:26"/>
    <b v="0"/>
    <x v="33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x v="1913"/>
    <x v="0"/>
    <s v="GB"/>
    <s v="GBP"/>
    <n v="1434285409"/>
    <x v="2815"/>
    <n v="1431693409"/>
    <d v="2015-05-15T07:36:49"/>
    <b v="0"/>
    <x v="201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x v="1914"/>
    <x v="0"/>
    <s v="GB"/>
    <s v="GBP"/>
    <n v="1456444800"/>
    <x v="2816"/>
    <n v="1454337589"/>
    <d v="2016-02-01T09:39:49"/>
    <b v="0"/>
    <x v="9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x v="325"/>
    <x v="0"/>
    <s v="GB"/>
    <s v="GBP"/>
    <n v="1411510135"/>
    <x v="2817"/>
    <n v="1408918135"/>
    <d v="2014-08-24T17:08:55"/>
    <b v="0"/>
    <x v="2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x v="44"/>
    <x v="0"/>
    <s v="US"/>
    <s v="USD"/>
    <n v="1427469892"/>
    <x v="2818"/>
    <n v="1424881492"/>
    <d v="2015-02-25T11:24:52"/>
    <b v="0"/>
    <x v="225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x v="1811"/>
    <x v="0"/>
    <s v="GB"/>
    <s v="GBP"/>
    <n v="1427842740"/>
    <x v="2819"/>
    <n v="1425428206"/>
    <d v="2015-03-03T19:16:46"/>
    <b v="0"/>
    <x v="25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x v="1158"/>
    <x v="0"/>
    <s v="US"/>
    <s v="USD"/>
    <n v="1434159780"/>
    <x v="2820"/>
    <n v="1431412196"/>
    <d v="2015-05-12T01:29:56"/>
    <b v="0"/>
    <x v="41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x v="109"/>
    <x v="0"/>
    <s v="GB"/>
    <s v="GBP"/>
    <n v="1449255686"/>
    <x v="2821"/>
    <n v="1446663686"/>
    <d v="2015-11-04T14:01:26"/>
    <b v="0"/>
    <x v="13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x v="1915"/>
    <x v="0"/>
    <s v="US"/>
    <s v="USD"/>
    <n v="1436511600"/>
    <x v="2822"/>
    <n v="1434415812"/>
    <d v="2015-06-15T19:50:12"/>
    <b v="0"/>
    <x v="10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x v="858"/>
    <x v="0"/>
    <s v="US"/>
    <s v="USD"/>
    <n v="1464971400"/>
    <x v="2823"/>
    <n v="1462379066"/>
    <d v="2016-05-04T11:24:26"/>
    <b v="0"/>
    <x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x v="1916"/>
    <x v="0"/>
    <s v="GB"/>
    <s v="GBP"/>
    <n v="1443826800"/>
    <x v="2824"/>
    <n v="1441606869"/>
    <d v="2015-09-07T01:21:09"/>
    <b v="0"/>
    <x v="174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x v="1917"/>
    <x v="0"/>
    <s v="GB"/>
    <s v="GBP"/>
    <n v="1464863118"/>
    <x v="2825"/>
    <n v="1462443918"/>
    <d v="2016-05-05T05:25:18"/>
    <b v="0"/>
    <x v="88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x v="142"/>
    <x v="0"/>
    <s v="US"/>
    <s v="USD"/>
    <n v="1399867140"/>
    <x v="2826"/>
    <n v="1398802148"/>
    <d v="2014-04-29T15:09:08"/>
    <b v="0"/>
    <x v="202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x v="1918"/>
    <x v="0"/>
    <s v="US"/>
    <s v="USD"/>
    <n v="1437076070"/>
    <x v="2827"/>
    <n v="1434484070"/>
    <d v="2015-06-16T14:47:50"/>
    <b v="0"/>
    <x v="47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x v="1919"/>
    <x v="0"/>
    <s v="GB"/>
    <s v="GBP"/>
    <n v="1416780000"/>
    <x v="2828"/>
    <n v="1414342894"/>
    <d v="2014-10-26T12:01:34"/>
    <b v="0"/>
    <x v="195"/>
    <b v="1"/>
    <s v="theater/plays"/>
    <n v="114.71959999999999"/>
    <n v="30.189368421052631"/>
    <x v="1"/>
    <s v="plays"/>
  </r>
  <r>
    <n v="2833"/>
    <x v="2832"/>
    <s v="A new play about exploring outer space"/>
    <n v="2700"/>
    <x v="1920"/>
    <x v="0"/>
    <s v="US"/>
    <s v="USD"/>
    <n v="1444528800"/>
    <x v="2829"/>
    <n v="1442804633"/>
    <d v="2015-09-20T22:03:53"/>
    <b v="0"/>
    <x v="2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x v="1467"/>
    <x v="0"/>
    <s v="GB"/>
    <s v="GBP"/>
    <n v="1422658930"/>
    <x v="2830"/>
    <n v="1421362930"/>
    <d v="2015-01-15T18:02:10"/>
    <b v="0"/>
    <x v="64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x v="1921"/>
    <x v="0"/>
    <s v="GB"/>
    <s v="GBP"/>
    <n v="1449273600"/>
    <x v="2831"/>
    <n v="1446742417"/>
    <d v="2015-11-05T11:53:37"/>
    <b v="0"/>
    <x v="251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x v="1922"/>
    <x v="0"/>
    <s v="US"/>
    <s v="USD"/>
    <n v="1487393940"/>
    <x v="2832"/>
    <n v="1484115418"/>
    <d v="2017-01-11T01:16:58"/>
    <b v="0"/>
    <x v="202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x v="2833"/>
    <n v="1446241684"/>
    <d v="2015-10-30T16:48:04"/>
    <b v="0"/>
    <x v="64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x v="858"/>
    <x v="0"/>
    <s v="US"/>
    <s v="USD"/>
    <n v="1407967200"/>
    <x v="2834"/>
    <n v="1406039696"/>
    <d v="2014-07-22T09:34:56"/>
    <b v="0"/>
    <x v="241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x v="1923"/>
    <x v="0"/>
    <s v="US"/>
    <s v="USD"/>
    <n v="1408942740"/>
    <x v="2835"/>
    <n v="1406958354"/>
    <d v="2014-08-02T00:45:54"/>
    <b v="0"/>
    <x v="162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x v="1287"/>
    <x v="0"/>
    <s v="GB"/>
    <s v="GBP"/>
    <n v="1426698000"/>
    <x v="2836"/>
    <n v="1424825479"/>
    <d v="2015-02-24T19:51:19"/>
    <b v="0"/>
    <x v="46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x v="115"/>
    <x v="2"/>
    <s v="GB"/>
    <s v="GBP"/>
    <n v="1450032297"/>
    <x v="2837"/>
    <n v="1444844697"/>
    <d v="2015-10-14T12:44:57"/>
    <b v="0"/>
    <x v="29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x v="117"/>
    <x v="2"/>
    <s v="GB"/>
    <s v="GBP"/>
    <n v="1403348400"/>
    <x v="2838"/>
    <n v="1401058295"/>
    <d v="2014-05-25T17:51:35"/>
    <b v="0"/>
    <x v="78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x v="117"/>
    <x v="2"/>
    <s v="US"/>
    <s v="USD"/>
    <n v="1465790400"/>
    <x v="2839"/>
    <n v="1462210950"/>
    <d v="2016-05-02T12:42:30"/>
    <b v="0"/>
    <x v="78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x v="134"/>
    <x v="2"/>
    <s v="AT"/>
    <s v="EUR"/>
    <n v="1483535180"/>
    <x v="2840"/>
    <n v="1480943180"/>
    <d v="2016-12-05T08:06:20"/>
    <b v="0"/>
    <x v="29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x v="1924"/>
    <x v="2"/>
    <s v="US"/>
    <s v="USD"/>
    <n v="1433723033"/>
    <x v="2841"/>
    <n v="1428539033"/>
    <d v="2015-04-08T19:23:53"/>
    <b v="0"/>
    <x v="70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x v="117"/>
    <x v="2"/>
    <s v="US"/>
    <s v="USD"/>
    <n v="1432917394"/>
    <x v="2842"/>
    <n v="1429029394"/>
    <d v="2015-04-14T11:36:34"/>
    <b v="0"/>
    <x v="78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x v="117"/>
    <x v="2"/>
    <s v="US"/>
    <s v="USD"/>
    <n v="1464031265"/>
    <x v="2843"/>
    <n v="1458847265"/>
    <d v="2016-03-24T14:21:05"/>
    <b v="0"/>
    <x v="78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x v="119"/>
    <x v="2"/>
    <s v="US"/>
    <s v="USD"/>
    <n v="1432913659"/>
    <x v="2844"/>
    <n v="1430321659"/>
    <d v="2015-04-29T10:34:19"/>
    <b v="0"/>
    <x v="8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x v="139"/>
    <x v="2"/>
    <s v="GB"/>
    <s v="GBP"/>
    <n v="1461406600"/>
    <x v="2845"/>
    <n v="1458814600"/>
    <d v="2016-03-24T05:16:40"/>
    <b v="0"/>
    <x v="29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x v="1925"/>
    <x v="2"/>
    <s v="US"/>
    <s v="USD"/>
    <n v="1409962211"/>
    <x v="2846"/>
    <n v="1407370211"/>
    <d v="2014-08-06T19:10:11"/>
    <b v="0"/>
    <x v="62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x v="117"/>
    <x v="2"/>
    <s v="IE"/>
    <s v="EUR"/>
    <n v="1454109420"/>
    <x v="2847"/>
    <n v="1453334629"/>
    <d v="2016-01-20T19:03:49"/>
    <b v="0"/>
    <x v="78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x v="483"/>
    <x v="2"/>
    <s v="US"/>
    <s v="USD"/>
    <n v="1403312703"/>
    <x v="2848"/>
    <n v="1400720703"/>
    <d v="2014-05-21T20:05:03"/>
    <b v="0"/>
    <x v="79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x v="117"/>
    <x v="2"/>
    <s v="CA"/>
    <s v="CAD"/>
    <n v="1410669297"/>
    <x v="2849"/>
    <n v="1405485297"/>
    <d v="2014-07-15T23:34:57"/>
    <b v="0"/>
    <x v="78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x v="1926"/>
    <x v="2"/>
    <s v="GB"/>
    <s v="GBP"/>
    <n v="1431018719"/>
    <x v="2850"/>
    <n v="1429290719"/>
    <d v="2015-04-17T12:11:59"/>
    <b v="0"/>
    <x v="25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x v="452"/>
    <x v="2"/>
    <s v="US"/>
    <s v="USD"/>
    <n v="1454110440"/>
    <x v="2851"/>
    <n v="1451607071"/>
    <d v="2015-12-31T19:11:11"/>
    <b v="0"/>
    <x v="81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x v="1927"/>
    <x v="2"/>
    <s v="US"/>
    <s v="USD"/>
    <n v="1439069640"/>
    <x v="2852"/>
    <n v="1433897647"/>
    <d v="2015-06-09T19:54:07"/>
    <b v="0"/>
    <x v="79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x v="1928"/>
    <x v="2"/>
    <s v="MX"/>
    <s v="MXN"/>
    <n v="1487613600"/>
    <x v="2853"/>
    <n v="1482444295"/>
    <d v="2016-12-22T17:04:55"/>
    <b v="0"/>
    <x v="41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x v="117"/>
    <x v="2"/>
    <s v="NL"/>
    <s v="EUR"/>
    <n v="1417778880"/>
    <x v="2854"/>
    <n v="1415711095"/>
    <d v="2014-11-11T08:04:55"/>
    <b v="0"/>
    <x v="78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x v="428"/>
    <x v="2"/>
    <s v="AU"/>
    <s v="AUD"/>
    <n v="1444984904"/>
    <x v="2855"/>
    <n v="1439800904"/>
    <d v="2015-08-17T03:41:44"/>
    <b v="0"/>
    <x v="29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x v="764"/>
    <x v="2"/>
    <s v="US"/>
    <s v="USD"/>
    <n v="1466363576"/>
    <x v="2856"/>
    <n v="1461179576"/>
    <d v="2016-04-20T14:12:56"/>
    <b v="0"/>
    <x v="82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x v="439"/>
    <x v="2"/>
    <s v="AU"/>
    <s v="AUD"/>
    <n v="1443103848"/>
    <x v="2857"/>
    <n v="1441894248"/>
    <d v="2015-09-10T09:10:48"/>
    <b v="0"/>
    <x v="8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x v="434"/>
    <x v="2"/>
    <s v="US"/>
    <s v="USD"/>
    <n v="1403636229"/>
    <x v="2858"/>
    <n v="1401044229"/>
    <d v="2014-05-25T13:57:09"/>
    <b v="0"/>
    <x v="8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x v="170"/>
    <x v="2"/>
    <s v="US"/>
    <s v="USD"/>
    <n v="1410279123"/>
    <x v="2859"/>
    <n v="1405095123"/>
    <d v="2014-07-11T11:12:03"/>
    <b v="0"/>
    <x v="29"/>
    <b v="0"/>
    <s v="theater/plays"/>
    <n v="0.04"/>
    <n v="20"/>
    <x v="1"/>
    <s v="plays"/>
  </r>
  <r>
    <n v="2864"/>
    <x v="2863"/>
    <s v="Accessible, original theatre for all!"/>
    <n v="2500"/>
    <x v="130"/>
    <x v="2"/>
    <s v="GB"/>
    <s v="GBP"/>
    <n v="1437139080"/>
    <x v="2860"/>
    <n v="1434552207"/>
    <d v="2015-06-17T09:43:27"/>
    <b v="0"/>
    <x v="8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x v="117"/>
    <x v="2"/>
    <s v="US"/>
    <s v="USD"/>
    <n v="1420512259"/>
    <x v="2861"/>
    <n v="1415328259"/>
    <d v="2014-11-06T21:44:19"/>
    <b v="0"/>
    <x v="78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x v="372"/>
    <x v="2"/>
    <s v="US"/>
    <s v="USD"/>
    <n v="1476482400"/>
    <x v="2862"/>
    <n v="1473893721"/>
    <d v="2016-09-14T17:55:21"/>
    <b v="0"/>
    <x v="84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x v="1929"/>
    <x v="2"/>
    <s v="US"/>
    <s v="USD"/>
    <n v="1467604800"/>
    <x v="2863"/>
    <n v="1465533672"/>
    <d v="2016-06-09T23:41:12"/>
    <b v="0"/>
    <x v="73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x v="2864"/>
    <n v="1473105054"/>
    <d v="2016-09-05T14:50:54"/>
    <b v="0"/>
    <x v="65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x v="571"/>
    <x v="2"/>
    <s v="US"/>
    <s v="USD"/>
    <n v="1468937681"/>
    <x v="2865"/>
    <n v="1466345681"/>
    <d v="2016-06-19T09:14:41"/>
    <b v="0"/>
    <x v="81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x v="661"/>
    <x v="2"/>
    <s v="US"/>
    <s v="USD"/>
    <n v="1400301165"/>
    <x v="2866"/>
    <n v="1397709165"/>
    <d v="2014-04-16T23:32:45"/>
    <b v="0"/>
    <x v="82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x v="720"/>
    <x v="2"/>
    <s v="US"/>
    <s v="USD"/>
    <n v="1419183813"/>
    <x v="2867"/>
    <n v="1417455813"/>
    <d v="2014-12-01T12:43:33"/>
    <b v="0"/>
    <x v="62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x v="117"/>
    <x v="2"/>
    <s v="US"/>
    <s v="USD"/>
    <n v="1434768438"/>
    <x v="2868"/>
    <n v="1429584438"/>
    <d v="2015-04-20T21:47:18"/>
    <b v="0"/>
    <x v="78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x v="1931"/>
    <x v="2"/>
    <s v="US"/>
    <s v="USD"/>
    <n v="1422473831"/>
    <x v="2869"/>
    <n v="1419881831"/>
    <d v="2014-12-29T14:37:11"/>
    <b v="0"/>
    <x v="22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x v="1932"/>
    <x v="2"/>
    <s v="US"/>
    <s v="USD"/>
    <n v="1484684186"/>
    <x v="2870"/>
    <n v="1482092186"/>
    <d v="2016-12-18T15:16:26"/>
    <b v="0"/>
    <x v="8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x v="1001"/>
    <x v="2"/>
    <s v="US"/>
    <s v="USD"/>
    <n v="1462417493"/>
    <x v="2871"/>
    <n v="1459825493"/>
    <d v="2016-04-04T22:04:53"/>
    <b v="0"/>
    <x v="8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x v="117"/>
    <x v="2"/>
    <s v="US"/>
    <s v="USD"/>
    <n v="1437069079"/>
    <x v="2872"/>
    <n v="1434477079"/>
    <d v="2015-06-16T12:51:19"/>
    <b v="0"/>
    <x v="78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x v="1084"/>
    <x v="2"/>
    <s v="US"/>
    <s v="USD"/>
    <n v="1480525200"/>
    <x v="2873"/>
    <n v="1477781724"/>
    <d v="2016-10-29T17:55:24"/>
    <b v="0"/>
    <x v="79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x v="1933"/>
    <x v="2"/>
    <s v="GB"/>
    <s v="GBP"/>
    <n v="1435934795"/>
    <x v="2874"/>
    <n v="1430750795"/>
    <d v="2015-05-04T09:46:35"/>
    <b v="0"/>
    <x v="80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x v="792"/>
    <x v="2"/>
    <s v="US"/>
    <s v="USD"/>
    <n v="1453310661"/>
    <x v="2875"/>
    <n v="1450718661"/>
    <d v="2015-12-21T12:24:21"/>
    <b v="0"/>
    <x v="29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x v="1794"/>
    <x v="2"/>
    <s v="US"/>
    <s v="USD"/>
    <n v="1440090300"/>
    <x v="2876"/>
    <n v="1436305452"/>
    <d v="2015-07-07T16:44:12"/>
    <b v="0"/>
    <x v="60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x v="2877"/>
    <n v="1412432436"/>
    <d v="2014-10-04T09:20:36"/>
    <b v="0"/>
    <x v="78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x v="800"/>
    <x v="2"/>
    <s v="US"/>
    <s v="USD"/>
    <n v="1462112318"/>
    <x v="2878"/>
    <n v="1459520318"/>
    <d v="2016-04-01T09:18:38"/>
    <b v="0"/>
    <x v="80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x v="1934"/>
    <x v="2"/>
    <s v="US"/>
    <s v="USD"/>
    <n v="1454734740"/>
    <x v="2879"/>
    <n v="1451684437"/>
    <d v="2016-01-01T16:40:37"/>
    <b v="0"/>
    <x v="81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x v="1935"/>
    <x v="2"/>
    <s v="US"/>
    <s v="USD"/>
    <n v="1417800435"/>
    <x v="2880"/>
    <n v="1415208435"/>
    <d v="2014-11-05T12:27:15"/>
    <b v="0"/>
    <x v="80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x v="176"/>
    <x v="2"/>
    <s v="US"/>
    <s v="USD"/>
    <n v="1426294201"/>
    <x v="2881"/>
    <n v="1423705801"/>
    <d v="2015-02-11T20:50:01"/>
    <b v="0"/>
    <x v="81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x v="115"/>
    <x v="2"/>
    <s v="US"/>
    <s v="USD"/>
    <n v="1442635140"/>
    <x v="2882"/>
    <n v="1442243484"/>
    <d v="2015-09-14T10:11:24"/>
    <b v="0"/>
    <x v="29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x v="139"/>
    <x v="2"/>
    <s v="US"/>
    <s v="USD"/>
    <n v="1420971324"/>
    <x v="2883"/>
    <n v="1418379324"/>
    <d v="2014-12-12T05:15:24"/>
    <b v="0"/>
    <x v="29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x v="117"/>
    <x v="2"/>
    <s v="US"/>
    <s v="USD"/>
    <n v="1413608340"/>
    <x v="2884"/>
    <n v="1412945440"/>
    <d v="2014-10-10T07:50:40"/>
    <b v="0"/>
    <x v="78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x v="1936"/>
    <x v="2"/>
    <s v="US"/>
    <s v="USD"/>
    <n v="1409344985"/>
    <x v="2885"/>
    <n v="1406752985"/>
    <d v="2014-07-30T15:43:05"/>
    <b v="0"/>
    <x v="25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x v="577"/>
    <x v="2"/>
    <s v="US"/>
    <s v="USD"/>
    <n v="1407553200"/>
    <x v="2886"/>
    <n v="1405100992"/>
    <d v="2014-07-11T12:49:52"/>
    <b v="0"/>
    <x v="8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x v="687"/>
    <x v="2"/>
    <s v="US"/>
    <s v="USD"/>
    <n v="1460751128"/>
    <x v="2887"/>
    <n v="1455570728"/>
    <d v="2016-02-15T16:12:08"/>
    <b v="0"/>
    <x v="73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x v="83"/>
    <x v="2"/>
    <s v="US"/>
    <s v="USD"/>
    <n v="1409000400"/>
    <x v="2888"/>
    <n v="1408381704"/>
    <d v="2014-08-18T12:08:24"/>
    <b v="0"/>
    <x v="57"/>
    <b v="0"/>
    <s v="theater/plays"/>
    <n v="9.0909090909090917"/>
    <n v="29.411764705882351"/>
    <x v="1"/>
    <s v="plays"/>
  </r>
  <r>
    <n v="2893"/>
    <x v="2892"/>
    <s v="Fundraising for REDISCOVERING KIA THE PLAY"/>
    <n v="5000"/>
    <x v="379"/>
    <x v="2"/>
    <s v="US"/>
    <s v="USD"/>
    <n v="1420768800"/>
    <x v="2889"/>
    <n v="1415644395"/>
    <d v="2014-11-10T13:33:15"/>
    <b v="0"/>
    <x v="84"/>
    <b v="0"/>
    <s v="theater/plays"/>
    <n v="0.5"/>
    <n v="12.5"/>
    <x v="1"/>
    <s v="plays"/>
  </r>
  <r>
    <n v="2894"/>
    <x v="2893"/>
    <s v="This Is A Story About A Woman A Man And A Woman"/>
    <n v="50000"/>
    <x v="117"/>
    <x v="2"/>
    <s v="US"/>
    <s v="USD"/>
    <n v="1428100815"/>
    <x v="2890"/>
    <n v="1422920415"/>
    <d v="2015-02-02T18:40:15"/>
    <b v="0"/>
    <x v="78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x v="1937"/>
    <x v="2"/>
    <s v="US"/>
    <s v="USD"/>
    <n v="1403470800"/>
    <x v="2891"/>
    <n v="1403356792"/>
    <d v="2014-06-21T08:19:52"/>
    <b v="0"/>
    <x v="80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x v="1370"/>
    <x v="2"/>
    <s v="US"/>
    <s v="USD"/>
    <n v="1481522400"/>
    <x v="2892"/>
    <n v="1480283321"/>
    <d v="2016-11-27T16:48:41"/>
    <b v="0"/>
    <x v="8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x v="1100"/>
    <x v="2"/>
    <s v="US"/>
    <s v="USD"/>
    <n v="1444577345"/>
    <x v="2893"/>
    <n v="1441985458"/>
    <d v="2015-09-11T10:30:58"/>
    <b v="0"/>
    <x v="8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x v="1938"/>
    <x v="2"/>
    <s v="US"/>
    <s v="USD"/>
    <n v="1446307053"/>
    <x v="2894"/>
    <n v="1443715053"/>
    <d v="2015-10-01T10:57:33"/>
    <b v="0"/>
    <x v="8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x v="117"/>
    <x v="2"/>
    <s v="US"/>
    <s v="USD"/>
    <n v="1469325158"/>
    <x v="2895"/>
    <n v="1464141158"/>
    <d v="2016-05-24T20:52:38"/>
    <b v="0"/>
    <x v="78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x v="1939"/>
    <x v="2"/>
    <s v="US"/>
    <s v="USD"/>
    <n v="1407562632"/>
    <x v="2896"/>
    <n v="1404970632"/>
    <d v="2014-07-10T00:37:12"/>
    <b v="0"/>
    <x v="63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x v="360"/>
    <x v="2"/>
    <s v="US"/>
    <s v="USD"/>
    <n v="1423345339"/>
    <x v="2897"/>
    <n v="1418161339"/>
    <d v="2014-12-09T16:42:19"/>
    <b v="0"/>
    <x v="84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x v="379"/>
    <x v="2"/>
    <s v="US"/>
    <s v="USD"/>
    <n v="1440412396"/>
    <x v="2898"/>
    <n v="1437820396"/>
    <d v="2015-07-25T05:33:16"/>
    <b v="0"/>
    <x v="29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x v="1665"/>
    <x v="2"/>
    <s v="US"/>
    <s v="USD"/>
    <n v="1441771218"/>
    <x v="2899"/>
    <n v="1436587218"/>
    <d v="2015-07-10T23:00:18"/>
    <b v="0"/>
    <x v="80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x v="735"/>
    <x v="2"/>
    <s v="GB"/>
    <s v="GBP"/>
    <n v="1415534400"/>
    <x v="2900"/>
    <n v="1414538031"/>
    <d v="2014-10-28T18:13:51"/>
    <b v="0"/>
    <x v="80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x v="1940"/>
    <x v="2"/>
    <s v="US"/>
    <s v="USD"/>
    <n v="1473211313"/>
    <x v="2901"/>
    <n v="1472001713"/>
    <d v="2016-08-23T20:21:53"/>
    <b v="0"/>
    <x v="5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x v="1941"/>
    <x v="2"/>
    <s v="US"/>
    <s v="USD"/>
    <n v="1438390800"/>
    <x v="2902"/>
    <n v="1436888066"/>
    <d v="2015-07-14T10:34:26"/>
    <b v="0"/>
    <x v="63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x v="369"/>
    <x v="2"/>
    <s v="US"/>
    <s v="USD"/>
    <n v="1463259837"/>
    <x v="2903"/>
    <n v="1458075837"/>
    <d v="2016-03-15T16:03:57"/>
    <b v="0"/>
    <x v="84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x v="2904"/>
    <n v="1462815219"/>
    <d v="2016-05-09T12:33:39"/>
    <b v="0"/>
    <x v="81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x v="170"/>
    <x v="2"/>
    <s v="US"/>
    <s v="USD"/>
    <n v="1416944760"/>
    <x v="2905"/>
    <n v="1413527001"/>
    <d v="2014-10-17T01:23:21"/>
    <b v="0"/>
    <x v="29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x v="116"/>
    <x v="2"/>
    <s v="GB"/>
    <s v="GBP"/>
    <n v="1434139887"/>
    <x v="2906"/>
    <n v="1428955887"/>
    <d v="2015-04-13T15:11:27"/>
    <b v="0"/>
    <x v="29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x v="1943"/>
    <x v="2"/>
    <s v="US"/>
    <s v="USD"/>
    <n v="1435429626"/>
    <x v="2907"/>
    <n v="1431973626"/>
    <d v="2015-05-18T13:27:06"/>
    <b v="0"/>
    <x v="25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x v="1944"/>
    <x v="2"/>
    <s v="US"/>
    <s v="USD"/>
    <n v="1452827374"/>
    <x v="2908"/>
    <n v="1450235374"/>
    <d v="2015-12-15T22:09:34"/>
    <b v="0"/>
    <x v="55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x v="369"/>
    <x v="2"/>
    <s v="US"/>
    <s v="USD"/>
    <n v="1410041339"/>
    <x v="2909"/>
    <n v="1404857339"/>
    <d v="2014-07-08T17:08:59"/>
    <b v="0"/>
    <x v="84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x v="116"/>
    <x v="2"/>
    <s v="GB"/>
    <s v="GBP"/>
    <n v="1426365994"/>
    <x v="2910"/>
    <n v="1421185594"/>
    <d v="2015-01-13T16:46:34"/>
    <b v="0"/>
    <x v="29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x v="1945"/>
    <x v="2"/>
    <s v="GB"/>
    <s v="GBP"/>
    <n v="1458117190"/>
    <x v="2911"/>
    <n v="1455528790"/>
    <d v="2016-02-15T04:33:10"/>
    <b v="0"/>
    <x v="8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x v="1011"/>
    <x v="2"/>
    <s v="GB"/>
    <s v="GBP"/>
    <n v="1400498789"/>
    <x v="2912"/>
    <n v="1398511589"/>
    <d v="2014-04-26T06:26:29"/>
    <b v="0"/>
    <x v="63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x v="1946"/>
    <x v="2"/>
    <s v="US"/>
    <s v="USD"/>
    <n v="1442381847"/>
    <x v="2913"/>
    <n v="1440826647"/>
    <d v="2015-08-29T00:37:27"/>
    <b v="0"/>
    <x v="82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x v="1947"/>
    <x v="2"/>
    <s v="US"/>
    <s v="USD"/>
    <n v="1446131207"/>
    <x v="2914"/>
    <n v="1443712007"/>
    <d v="2015-10-01T10:06:47"/>
    <b v="0"/>
    <x v="9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x v="152"/>
    <x v="2"/>
    <s v="US"/>
    <s v="USD"/>
    <n v="1407250329"/>
    <x v="2915"/>
    <n v="1404658329"/>
    <d v="2014-07-06T09:52:09"/>
    <b v="0"/>
    <x v="79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x v="1948"/>
    <x v="2"/>
    <s v="CA"/>
    <s v="CAD"/>
    <n v="1427306470"/>
    <x v="2916"/>
    <n v="1424718070"/>
    <d v="2015-02-23T14:01:10"/>
    <b v="0"/>
    <x v="62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x v="1949"/>
    <x v="0"/>
    <s v="US"/>
    <s v="USD"/>
    <n v="1411679804"/>
    <x v="2917"/>
    <n v="1409087804"/>
    <d v="2014-08-26T16:16:44"/>
    <b v="0"/>
    <x v="8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x v="83"/>
    <x v="0"/>
    <s v="GB"/>
    <s v="GBP"/>
    <n v="1431982727"/>
    <x v="2918"/>
    <n v="1428094727"/>
    <d v="2015-04-03T15:58:47"/>
    <b v="0"/>
    <x v="79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x v="452"/>
    <x v="0"/>
    <s v="US"/>
    <s v="USD"/>
    <n v="1422068400"/>
    <x v="2919"/>
    <n v="1420774779"/>
    <d v="2015-01-08T22:39:39"/>
    <b v="0"/>
    <x v="73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x v="1950"/>
    <x v="0"/>
    <s v="US"/>
    <s v="USD"/>
    <n v="1431143940"/>
    <x v="2920"/>
    <n v="1428585710"/>
    <d v="2015-04-09T08:21:50"/>
    <b v="0"/>
    <x v="206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x v="1951"/>
    <x v="0"/>
    <s v="US"/>
    <s v="USD"/>
    <n v="1410444068"/>
    <x v="2921"/>
    <n v="1407852068"/>
    <d v="2014-08-12T09:01:08"/>
    <b v="0"/>
    <x v="473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x v="1952"/>
    <x v="0"/>
    <s v="US"/>
    <s v="USD"/>
    <n v="1424715779"/>
    <x v="2922"/>
    <n v="1423506179"/>
    <d v="2015-02-09T13:22:59"/>
    <b v="0"/>
    <x v="133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x v="1229"/>
    <x v="0"/>
    <s v="US"/>
    <s v="USD"/>
    <n v="1405400400"/>
    <x v="2923"/>
    <n v="1402934629"/>
    <d v="2014-06-16T11:03:49"/>
    <b v="0"/>
    <x v="64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x v="325"/>
    <x v="0"/>
    <s v="US"/>
    <s v="USD"/>
    <n v="1457135846"/>
    <x v="2924"/>
    <n v="1454543846"/>
    <d v="2016-02-03T18:57:26"/>
    <b v="0"/>
    <x v="5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x v="1953"/>
    <x v="0"/>
    <s v="US"/>
    <s v="USD"/>
    <n v="1401024758"/>
    <x v="2925"/>
    <n v="1398432758"/>
    <d v="2014-04-25T08:32:38"/>
    <b v="0"/>
    <x v="58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x v="1954"/>
    <x v="0"/>
    <s v="GB"/>
    <s v="GBP"/>
    <n v="1431007264"/>
    <x v="2926"/>
    <n v="1428415264"/>
    <d v="2015-04-07T09:01:04"/>
    <b v="0"/>
    <x v="95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x v="1955"/>
    <x v="0"/>
    <s v="CA"/>
    <s v="CAD"/>
    <n v="1410761280"/>
    <x v="2927"/>
    <n v="1408604363"/>
    <d v="2014-08-21T01:59:23"/>
    <b v="0"/>
    <x v="82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x v="1681"/>
    <x v="0"/>
    <s v="AU"/>
    <s v="AUD"/>
    <n v="1424516400"/>
    <x v="2928"/>
    <n v="1421812637"/>
    <d v="2015-01-20T22:57:17"/>
    <b v="0"/>
    <x v="44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x v="1956"/>
    <x v="0"/>
    <s v="US"/>
    <s v="USD"/>
    <n v="1465081053"/>
    <x v="2929"/>
    <n v="1462489053"/>
    <d v="2016-05-05T17:57:33"/>
    <b v="0"/>
    <x v="241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x v="651"/>
    <x v="0"/>
    <s v="CA"/>
    <s v="CAD"/>
    <n v="1402845364"/>
    <x v="2930"/>
    <n v="1400253364"/>
    <d v="2014-05-16T10:16:04"/>
    <b v="0"/>
    <x v="7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x v="1957"/>
    <x v="0"/>
    <s v="US"/>
    <s v="USD"/>
    <n v="1472490000"/>
    <x v="2931"/>
    <n v="1467468008"/>
    <d v="2016-07-02T09:00:08"/>
    <b v="0"/>
    <x v="70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x v="1958"/>
    <x v="0"/>
    <s v="US"/>
    <s v="USD"/>
    <n v="1413176340"/>
    <x v="2932"/>
    <n v="1412091423"/>
    <d v="2014-09-30T10:37:03"/>
    <b v="0"/>
    <x v="69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x v="41"/>
    <x v="0"/>
    <s v="GB"/>
    <s v="GBP"/>
    <n v="1405249113"/>
    <x v="2933"/>
    <n v="1402657113"/>
    <d v="2014-06-13T05:58:33"/>
    <b v="0"/>
    <x v="16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x v="1959"/>
    <x v="0"/>
    <s v="US"/>
    <s v="USD"/>
    <n v="1422636814"/>
    <x v="2934"/>
    <n v="1420044814"/>
    <d v="2014-12-31T11:53:34"/>
    <b v="0"/>
    <x v="58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x v="1960"/>
    <x v="0"/>
    <s v="US"/>
    <s v="USD"/>
    <n v="1409187600"/>
    <x v="2935"/>
    <n v="1406316312"/>
    <d v="2014-07-25T14:25:12"/>
    <b v="0"/>
    <x v="20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x v="615"/>
    <x v="0"/>
    <s v="US"/>
    <s v="USD"/>
    <n v="1421606018"/>
    <x v="2936"/>
    <n v="1418150018"/>
    <d v="2014-12-09T13:33:38"/>
    <b v="0"/>
    <x v="51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x v="116"/>
    <x v="2"/>
    <s v="US"/>
    <s v="USD"/>
    <n v="1425250955"/>
    <x v="2937"/>
    <n v="1422658955"/>
    <d v="2015-01-30T18:02:35"/>
    <b v="0"/>
    <x v="29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x v="1961"/>
    <x v="2"/>
    <s v="CA"/>
    <s v="CAD"/>
    <n v="1450297080"/>
    <x v="2938"/>
    <n v="1448565459"/>
    <d v="2015-11-26T14:17:39"/>
    <b v="0"/>
    <x v="91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x v="117"/>
    <x v="2"/>
    <s v="US"/>
    <s v="USD"/>
    <n v="1428894380"/>
    <x v="2939"/>
    <n v="1426302380"/>
    <d v="2015-03-13T22:06:20"/>
    <b v="0"/>
    <x v="78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x v="173"/>
    <x v="2"/>
    <s v="US"/>
    <s v="USD"/>
    <n v="1433714198"/>
    <x v="2940"/>
    <n v="1431122198"/>
    <d v="2015-05-08T16:56:38"/>
    <b v="0"/>
    <x v="29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x v="117"/>
    <x v="2"/>
    <s v="US"/>
    <s v="USD"/>
    <n v="1432437660"/>
    <x v="2941"/>
    <n v="1429845660"/>
    <d v="2015-04-23T22:21:00"/>
    <b v="0"/>
    <x v="78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x v="369"/>
    <x v="2"/>
    <s v="GB"/>
    <s v="GBP"/>
    <n v="1471265092"/>
    <x v="2942"/>
    <n v="1468673092"/>
    <d v="2016-07-16T07:44:52"/>
    <b v="0"/>
    <x v="84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x v="1962"/>
    <x v="2"/>
    <s v="US"/>
    <s v="USD"/>
    <n v="1480007460"/>
    <x v="2943"/>
    <n v="1475760567"/>
    <d v="2016-10-06T08:29:27"/>
    <b v="0"/>
    <x v="62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x v="363"/>
    <x v="2"/>
    <s v="US"/>
    <s v="USD"/>
    <n v="1433259293"/>
    <x v="2944"/>
    <n v="1428075293"/>
    <d v="2015-04-03T10:34:53"/>
    <b v="0"/>
    <x v="82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x v="379"/>
    <x v="2"/>
    <s v="US"/>
    <s v="USD"/>
    <n v="1447965917"/>
    <x v="2945"/>
    <n v="1445370317"/>
    <d v="2015-10-20T14:45:17"/>
    <b v="0"/>
    <x v="84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x v="117"/>
    <x v="2"/>
    <s v="US"/>
    <s v="USD"/>
    <n v="1453538752"/>
    <x v="2946"/>
    <n v="1450946752"/>
    <d v="2015-12-24T03:45:52"/>
    <b v="0"/>
    <x v="78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x v="1963"/>
    <x v="1"/>
    <s v="US"/>
    <s v="USD"/>
    <n v="1412536573"/>
    <x v="2947"/>
    <n v="1408648573"/>
    <d v="2014-08-21T14:16:13"/>
    <b v="0"/>
    <x v="6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x v="1964"/>
    <x v="1"/>
    <s v="US"/>
    <s v="USD"/>
    <n v="1476676800"/>
    <x v="2948"/>
    <n v="1473957239"/>
    <d v="2016-09-15T11:33:59"/>
    <b v="0"/>
    <x v="22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x v="898"/>
    <x v="1"/>
    <s v="US"/>
    <s v="USD"/>
    <n v="1444330821"/>
    <x v="2949"/>
    <n v="1441738821"/>
    <d v="2015-09-08T14:00:21"/>
    <b v="0"/>
    <x v="8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x v="117"/>
    <x v="1"/>
    <s v="US"/>
    <s v="USD"/>
    <n v="1489669203"/>
    <x v="2950"/>
    <n v="1487944803"/>
    <d v="2017-02-24T09:00:03"/>
    <b v="0"/>
    <x v="78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x v="526"/>
    <x v="1"/>
    <s v="US"/>
    <s v="USD"/>
    <n v="1434476849"/>
    <x v="2951"/>
    <n v="1431884849"/>
    <d v="2015-05-17T12:47:29"/>
    <b v="0"/>
    <x v="202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x v="1965"/>
    <x v="1"/>
    <s v="US"/>
    <s v="USD"/>
    <n v="1462402850"/>
    <x v="2952"/>
    <n v="1459810850"/>
    <d v="2016-04-04T18:00:50"/>
    <b v="0"/>
    <x v="9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x v="668"/>
    <x v="1"/>
    <s v="US"/>
    <s v="USD"/>
    <n v="1427498172"/>
    <x v="2953"/>
    <n v="1422317772"/>
    <d v="2015-01-26T19:16:12"/>
    <b v="0"/>
    <x v="8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x v="117"/>
    <x v="1"/>
    <s v="US"/>
    <s v="USD"/>
    <n v="1462729317"/>
    <x v="2954"/>
    <n v="1457548917"/>
    <d v="2016-03-09T13:41:57"/>
    <b v="0"/>
    <x v="78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x v="117"/>
    <x v="1"/>
    <s v="GB"/>
    <s v="GBP"/>
    <n v="1465258325"/>
    <x v="2955"/>
    <n v="1462666325"/>
    <d v="2016-05-07T19:12:05"/>
    <b v="0"/>
    <x v="78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x v="117"/>
    <x v="1"/>
    <s v="US"/>
    <s v="USD"/>
    <n v="1410459023"/>
    <x v="2956"/>
    <n v="1407867023"/>
    <d v="2014-08-12T13:10:23"/>
    <b v="0"/>
    <x v="78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x v="1966"/>
    <x v="0"/>
    <s v="US"/>
    <s v="USD"/>
    <n v="1427342400"/>
    <x v="2957"/>
    <n v="1424927159"/>
    <d v="2015-02-26T00:05:59"/>
    <b v="0"/>
    <x v="52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x v="1967"/>
    <x v="0"/>
    <s v="US"/>
    <s v="USD"/>
    <n v="1425193140"/>
    <x v="2958"/>
    <n v="1422769906"/>
    <d v="2015-02-01T00:51:46"/>
    <b v="0"/>
    <x v="9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x v="1968"/>
    <x v="0"/>
    <s v="US"/>
    <s v="USD"/>
    <n v="1435835824"/>
    <x v="2959"/>
    <n v="1433243824"/>
    <d v="2015-06-02T06:17:04"/>
    <b v="0"/>
    <x v="15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x v="1969"/>
    <x v="0"/>
    <s v="US"/>
    <s v="USD"/>
    <n v="1407360720"/>
    <x v="2960"/>
    <n v="1404769819"/>
    <d v="2014-07-07T16:50:19"/>
    <b v="0"/>
    <x v="193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x v="1970"/>
    <x v="0"/>
    <s v="US"/>
    <s v="USD"/>
    <n v="1436290233"/>
    <x v="2961"/>
    <n v="1433698233"/>
    <d v="2015-06-07T12:30:33"/>
    <b v="0"/>
    <x v="70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x v="1971"/>
    <x v="0"/>
    <s v="US"/>
    <s v="USD"/>
    <n v="1442425412"/>
    <x v="2962"/>
    <n v="1439833412"/>
    <d v="2015-08-17T12:43:32"/>
    <b v="0"/>
    <x v="130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x v="1972"/>
    <x v="0"/>
    <s v="US"/>
    <s v="USD"/>
    <n v="1425872692"/>
    <x v="2963"/>
    <n v="1423284292"/>
    <d v="2015-02-06T23:44:52"/>
    <b v="0"/>
    <x v="26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x v="1973"/>
    <x v="0"/>
    <s v="US"/>
    <s v="USD"/>
    <n v="1471406340"/>
    <x v="2964"/>
    <n v="1470227660"/>
    <d v="2016-08-03T07:34:20"/>
    <b v="0"/>
    <x v="5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x v="897"/>
    <x v="0"/>
    <s v="CA"/>
    <s v="CAD"/>
    <n v="1430693460"/>
    <x v="2965"/>
    <n v="1428087153"/>
    <d v="2015-04-03T13:52:33"/>
    <b v="0"/>
    <x v="5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x v="834"/>
    <x v="0"/>
    <s v="US"/>
    <s v="USD"/>
    <n v="1405699451"/>
    <x v="2966"/>
    <n v="1403107451"/>
    <d v="2014-06-18T11:04:11"/>
    <b v="0"/>
    <x v="110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x v="1974"/>
    <x v="0"/>
    <s v="US"/>
    <s v="USD"/>
    <n v="1409500078"/>
    <x v="2967"/>
    <n v="1406908078"/>
    <d v="2014-08-01T10:47:58"/>
    <b v="0"/>
    <x v="68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x v="1975"/>
    <x v="0"/>
    <s v="US"/>
    <s v="USD"/>
    <n v="1480899600"/>
    <x v="2968"/>
    <n v="1479609520"/>
    <d v="2016-11-19T21:38:40"/>
    <b v="0"/>
    <x v="5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x v="1976"/>
    <x v="0"/>
    <s v="US"/>
    <s v="USD"/>
    <n v="1451620800"/>
    <x v="2969"/>
    <n v="1449171508"/>
    <d v="2015-12-03T14:38:28"/>
    <b v="0"/>
    <x v="51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x v="1977"/>
    <x v="0"/>
    <s v="US"/>
    <s v="USD"/>
    <n v="1411695300"/>
    <x v="2970"/>
    <n v="1409275671"/>
    <d v="2014-08-28T20:27:51"/>
    <b v="0"/>
    <x v="45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x v="1978"/>
    <x v="0"/>
    <s v="US"/>
    <s v="USD"/>
    <n v="1417057200"/>
    <x v="2971"/>
    <n v="1414599886"/>
    <d v="2014-10-29T11:24:46"/>
    <b v="0"/>
    <x v="116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x v="678"/>
    <x v="0"/>
    <s v="GB"/>
    <s v="GBP"/>
    <n v="1457870400"/>
    <x v="2972"/>
    <n v="1456421530"/>
    <d v="2016-02-25T12:32:10"/>
    <b v="0"/>
    <x v="25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x v="767"/>
    <x v="0"/>
    <s v="US"/>
    <s v="USD"/>
    <n v="1427076840"/>
    <x v="2973"/>
    <n v="1421960934"/>
    <d v="2015-01-22T16:08:54"/>
    <b v="0"/>
    <x v="209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x v="1979"/>
    <x v="0"/>
    <s v="US"/>
    <s v="USD"/>
    <n v="1413784740"/>
    <x v="2974"/>
    <n v="1412954547"/>
    <d v="2014-10-10T10:22:27"/>
    <b v="0"/>
    <x v="38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x v="1896"/>
    <x v="0"/>
    <s v="US"/>
    <s v="USD"/>
    <n v="1420524000"/>
    <x v="2975"/>
    <n v="1419104823"/>
    <d v="2014-12-20T14:47:03"/>
    <b v="0"/>
    <x v="67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x v="1980"/>
    <x v="0"/>
    <s v="US"/>
    <s v="USD"/>
    <n v="1440381600"/>
    <x v="2976"/>
    <n v="1438639130"/>
    <d v="2015-08-03T16:58:50"/>
    <b v="0"/>
    <x v="5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x v="1981"/>
    <x v="0"/>
    <s v="IE"/>
    <s v="EUR"/>
    <n v="1443014756"/>
    <x v="2977"/>
    <n v="1439126756"/>
    <d v="2015-08-09T08:25:56"/>
    <b v="1"/>
    <x v="174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x v="1982"/>
    <x v="0"/>
    <s v="GB"/>
    <s v="GBP"/>
    <n v="1455208143"/>
    <x v="2978"/>
    <n v="1452616143"/>
    <d v="2016-01-12T11:29:03"/>
    <b v="1"/>
    <x v="211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x v="1983"/>
    <x v="0"/>
    <s v="US"/>
    <s v="USD"/>
    <n v="1415722236"/>
    <x v="2979"/>
    <n v="1410534636"/>
    <d v="2014-09-12T10:10:36"/>
    <b v="1"/>
    <x v="486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x v="1984"/>
    <x v="0"/>
    <s v="US"/>
    <s v="USD"/>
    <n v="1472020881"/>
    <x v="2980"/>
    <n v="1469428881"/>
    <d v="2016-07-25T01:41:21"/>
    <b v="1"/>
    <x v="423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x v="297"/>
    <x v="0"/>
    <s v="NZ"/>
    <s v="NZD"/>
    <n v="1477886400"/>
    <x v="2981"/>
    <n v="1476228128"/>
    <d v="2016-10-11T18:22:08"/>
    <b v="0"/>
    <x v="112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x v="1985"/>
    <x v="0"/>
    <s v="GB"/>
    <s v="GBP"/>
    <n v="1462100406"/>
    <x v="2982"/>
    <n v="1456920006"/>
    <d v="2016-03-02T07:00:06"/>
    <b v="0"/>
    <x v="6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x v="1986"/>
    <x v="0"/>
    <s v="US"/>
    <s v="USD"/>
    <n v="1476316800"/>
    <x v="2983"/>
    <n v="1473837751"/>
    <d v="2016-09-14T02:22:31"/>
    <b v="0"/>
    <x v="236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x v="325"/>
    <x v="0"/>
    <s v="GB"/>
    <s v="GBP"/>
    <n v="1466412081"/>
    <x v="2984"/>
    <n v="1463820081"/>
    <d v="2016-05-21T03:41:21"/>
    <b v="0"/>
    <x v="33"/>
    <b v="1"/>
    <s v="theater/spaces"/>
    <n v="100"/>
    <n v="35.714285714285715"/>
    <x v="1"/>
    <s v="spaces"/>
  </r>
  <r>
    <n v="2989"/>
    <x v="2988"/>
    <s v="Bring the movies back to Bethel, Maine."/>
    <n v="20000"/>
    <x v="1987"/>
    <x v="0"/>
    <s v="US"/>
    <s v="USD"/>
    <n v="1450673940"/>
    <x v="2985"/>
    <n v="1448756962"/>
    <d v="2015-11-28T19:29:22"/>
    <b v="0"/>
    <x v="487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x v="1117"/>
    <x v="0"/>
    <s v="US"/>
    <s v="USD"/>
    <n v="1452174420"/>
    <x v="2986"/>
    <n v="1449150420"/>
    <d v="2015-12-03T08:47:00"/>
    <b v="0"/>
    <x v="74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x v="1988"/>
    <x v="0"/>
    <s v="US"/>
    <s v="USD"/>
    <n v="1485547530"/>
    <x v="2987"/>
    <n v="1483646730"/>
    <d v="2017-01-05T15:05:30"/>
    <b v="0"/>
    <x v="251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x v="1989"/>
    <x v="0"/>
    <s v="US"/>
    <s v="USD"/>
    <n v="1476037510"/>
    <x v="2988"/>
    <n v="1473445510"/>
    <d v="2016-09-09T13:25:10"/>
    <b v="0"/>
    <x v="31"/>
    <b v="1"/>
    <s v="theater/spaces"/>
    <n v="104.5"/>
    <n v="48.984375"/>
    <x v="1"/>
    <s v="spaces"/>
  </r>
  <r>
    <n v="2993"/>
    <x v="2992"/>
    <s v="Help us build the Kitchen from Hell!"/>
    <n v="1000"/>
    <x v="1141"/>
    <x v="0"/>
    <s v="US"/>
    <s v="USD"/>
    <n v="1455998867"/>
    <x v="2989"/>
    <n v="1453406867"/>
    <d v="2016-01-21T15:07:47"/>
    <b v="0"/>
    <x v="19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x v="1990"/>
    <x v="0"/>
    <s v="GB"/>
    <s v="GBP"/>
    <n v="1412335772"/>
    <x v="2990"/>
    <n v="1409743772"/>
    <d v="2014-09-03T06:29:32"/>
    <b v="0"/>
    <x v="211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x v="1991"/>
    <x v="0"/>
    <s v="US"/>
    <s v="USD"/>
    <n v="1484841471"/>
    <x v="2991"/>
    <n v="1482249471"/>
    <d v="2016-12-20T10:57:51"/>
    <b v="0"/>
    <x v="437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x v="1992"/>
    <x v="0"/>
    <s v="US"/>
    <s v="USD"/>
    <n v="1432677240"/>
    <x v="2992"/>
    <n v="1427493240"/>
    <d v="2015-03-27T16:54:00"/>
    <b v="0"/>
    <x v="413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x v="1993"/>
    <x v="0"/>
    <s v="US"/>
    <s v="USD"/>
    <n v="1488171540"/>
    <x v="2993"/>
    <n v="1486661793"/>
    <d v="2017-02-09T12:36:33"/>
    <b v="0"/>
    <x v="248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x v="1994"/>
    <x v="0"/>
    <s v="US"/>
    <s v="USD"/>
    <n v="1402892700"/>
    <x v="2994"/>
    <n v="1400474329"/>
    <d v="2014-05-18T23:38:49"/>
    <b v="0"/>
    <x v="488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x v="1964"/>
    <x v="0"/>
    <s v="US"/>
    <s v="USD"/>
    <n v="1488333600"/>
    <x v="807"/>
    <n v="1487094360"/>
    <d v="2017-02-14T12:46:00"/>
    <b v="0"/>
    <x v="9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x v="83"/>
    <x v="0"/>
    <s v="US"/>
    <s v="USD"/>
    <n v="1485885600"/>
    <x v="2995"/>
    <n v="1484682670"/>
    <d v="2017-01-17T14:51:10"/>
    <b v="0"/>
    <x v="22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x v="1995"/>
    <x v="0"/>
    <s v="US"/>
    <s v="USD"/>
    <n v="1468445382"/>
    <x v="2996"/>
    <n v="1465853382"/>
    <d v="2016-06-13T16:29:42"/>
    <b v="0"/>
    <x v="489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x v="1996"/>
    <x v="0"/>
    <s v="US"/>
    <s v="USD"/>
    <n v="1356552252"/>
    <x v="2997"/>
    <n v="1353960252"/>
    <d v="2012-11-26T15:04:12"/>
    <b v="0"/>
    <x v="201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x v="1891"/>
    <x v="0"/>
    <s v="US"/>
    <s v="USD"/>
    <n v="1456811940"/>
    <x v="2998"/>
    <n v="1454098976"/>
    <d v="2016-01-29T15:22:56"/>
    <b v="0"/>
    <x v="5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x v="1997"/>
    <x v="0"/>
    <s v="US"/>
    <s v="USD"/>
    <n v="1416089324"/>
    <x v="2999"/>
    <n v="1413493724"/>
    <d v="2014-10-16T16:08:44"/>
    <b v="0"/>
    <x v="490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x v="1998"/>
    <x v="0"/>
    <s v="US"/>
    <s v="USD"/>
    <n v="1412611905"/>
    <x v="3000"/>
    <n v="1410019905"/>
    <d v="2014-09-06T11:11:45"/>
    <b v="0"/>
    <x v="115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x v="1999"/>
    <x v="0"/>
    <s v="CA"/>
    <s v="CAD"/>
    <n v="1418580591"/>
    <x v="3001"/>
    <n v="1415988591"/>
    <d v="2014-11-14T13:09:51"/>
    <b v="0"/>
    <x v="174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x v="1144"/>
    <x v="0"/>
    <s v="US"/>
    <s v="USD"/>
    <n v="1429938683"/>
    <x v="3002"/>
    <n v="1428124283"/>
    <d v="2015-04-04T00:11:23"/>
    <b v="0"/>
    <x v="9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x v="1891"/>
    <x v="0"/>
    <s v="US"/>
    <s v="USD"/>
    <n v="1453352719"/>
    <x v="3003"/>
    <n v="1450760719"/>
    <d v="2015-12-22T00:05:19"/>
    <b v="0"/>
    <x v="55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x v="2000"/>
    <x v="0"/>
    <s v="US"/>
    <s v="USD"/>
    <n v="1417012840"/>
    <x v="3004"/>
    <n v="1414417240"/>
    <d v="2014-10-27T08:40:40"/>
    <b v="0"/>
    <x v="130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x v="23"/>
    <x v="0"/>
    <s v="US"/>
    <s v="USD"/>
    <n v="1424548719"/>
    <x v="3005"/>
    <n v="1419364719"/>
    <d v="2014-12-23T14:58:39"/>
    <b v="0"/>
    <x v="41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x v="2001"/>
    <x v="0"/>
    <s v="ES"/>
    <s v="EUR"/>
    <n v="1450911540"/>
    <x v="3006"/>
    <n v="1448536516"/>
    <d v="2015-11-26T06:15:16"/>
    <b v="0"/>
    <x v="20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x v="2002"/>
    <x v="0"/>
    <s v="US"/>
    <s v="USD"/>
    <n v="1423587130"/>
    <x v="3007"/>
    <n v="1421772730"/>
    <d v="2015-01-20T11:52:10"/>
    <b v="0"/>
    <x v="16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x v="2003"/>
    <x v="0"/>
    <s v="US"/>
    <s v="USD"/>
    <n v="1434917049"/>
    <x v="3008"/>
    <n v="1432325049"/>
    <d v="2015-05-22T15:04:09"/>
    <b v="0"/>
    <x v="329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x v="2004"/>
    <x v="0"/>
    <s v="US"/>
    <s v="USD"/>
    <n v="1415163600"/>
    <x v="3009"/>
    <n v="1412737080"/>
    <d v="2014-10-07T21:58:00"/>
    <b v="0"/>
    <x v="491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x v="2005"/>
    <x v="0"/>
    <s v="US"/>
    <s v="USD"/>
    <n v="1402459200"/>
    <x v="3010"/>
    <n v="1401125238"/>
    <d v="2014-05-26T12:27:18"/>
    <b v="0"/>
    <x v="244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x v="2006"/>
    <x v="0"/>
    <s v="US"/>
    <s v="USD"/>
    <n v="1405688952"/>
    <x v="3011"/>
    <n v="1400504952"/>
    <d v="2014-05-19T08:09:12"/>
    <b v="0"/>
    <x v="17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x v="2007"/>
    <x v="0"/>
    <s v="US"/>
    <s v="USD"/>
    <n v="1408566243"/>
    <x v="3012"/>
    <n v="1405974243"/>
    <d v="2014-07-21T15:24:03"/>
    <b v="0"/>
    <x v="180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x v="2008"/>
    <x v="0"/>
    <s v="FR"/>
    <s v="EUR"/>
    <n v="1437429600"/>
    <x v="3013"/>
    <n v="1433747376"/>
    <d v="2015-06-08T02:09:36"/>
    <b v="0"/>
    <x v="14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x v="2009"/>
    <x v="0"/>
    <s v="US"/>
    <s v="USD"/>
    <n v="1401159600"/>
    <x v="3014"/>
    <n v="1398801620"/>
    <d v="2014-04-29T15:00:20"/>
    <b v="0"/>
    <x v="334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x v="2010"/>
    <x v="0"/>
    <s v="US"/>
    <s v="USD"/>
    <n v="1439583533"/>
    <x v="3015"/>
    <n v="1434399533"/>
    <d v="2015-06-15T15:18:53"/>
    <b v="0"/>
    <x v="209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x v="2011"/>
    <x v="0"/>
    <s v="US"/>
    <s v="USD"/>
    <n v="1479794340"/>
    <x v="3016"/>
    <n v="1476715869"/>
    <d v="2016-10-17T09:51:09"/>
    <b v="0"/>
    <x v="27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x v="2012"/>
    <x v="0"/>
    <s v="US"/>
    <s v="USD"/>
    <n v="1472338409"/>
    <x v="3017"/>
    <n v="1468450409"/>
    <d v="2016-07-13T17:53:29"/>
    <b v="0"/>
    <x v="95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x v="2013"/>
    <x v="0"/>
    <s v="GB"/>
    <s v="GBP"/>
    <n v="1434039186"/>
    <x v="3018"/>
    <n v="1430151186"/>
    <d v="2015-04-27T11:13:06"/>
    <b v="0"/>
    <x v="79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x v="2014"/>
    <x v="0"/>
    <s v="US"/>
    <s v="USD"/>
    <n v="1349567475"/>
    <x v="3019"/>
    <n v="1346975475"/>
    <d v="2012-09-06T18:51:15"/>
    <b v="0"/>
    <x v="0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x v="2015"/>
    <x v="0"/>
    <s v="GB"/>
    <s v="GBP"/>
    <n v="1401465600"/>
    <x v="3020"/>
    <n v="1399032813"/>
    <d v="2014-05-02T07:13:33"/>
    <b v="0"/>
    <x v="108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x v="2016"/>
    <x v="0"/>
    <s v="GB"/>
    <s v="GBP"/>
    <n v="1488538892"/>
    <x v="3021"/>
    <n v="1487329292"/>
    <d v="2017-02-17T06:01:32"/>
    <b v="0"/>
    <x v="20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x v="2017"/>
    <x v="0"/>
    <s v="US"/>
    <s v="USD"/>
    <n v="1426866851"/>
    <x v="3022"/>
    <n v="1424278451"/>
    <d v="2015-02-18T11:54:11"/>
    <b v="0"/>
    <x v="492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x v="2018"/>
    <x v="0"/>
    <s v="US"/>
    <s v="USD"/>
    <n v="1471242025"/>
    <x v="3023"/>
    <n v="1468650025"/>
    <d v="2016-07-16T01:20:25"/>
    <b v="0"/>
    <x v="221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x v="2019"/>
    <x v="0"/>
    <s v="US"/>
    <s v="USD"/>
    <n v="1416285300"/>
    <x v="3024"/>
    <n v="1413824447"/>
    <d v="2014-10-20T12:00:47"/>
    <b v="0"/>
    <x v="493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x v="122"/>
    <x v="0"/>
    <s v="US"/>
    <s v="USD"/>
    <n v="1442426171"/>
    <x v="3025"/>
    <n v="1439834171"/>
    <d v="2015-08-17T12:56:11"/>
    <b v="0"/>
    <x v="14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x v="646"/>
    <x v="0"/>
    <s v="US"/>
    <s v="USD"/>
    <n v="1476479447"/>
    <x v="3026"/>
    <n v="1471295447"/>
    <d v="2016-08-15T16:10:47"/>
    <b v="0"/>
    <x v="60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x v="2020"/>
    <x v="0"/>
    <s v="US"/>
    <s v="USD"/>
    <n v="1441933459"/>
    <x v="3027"/>
    <n v="1439341459"/>
    <d v="2015-08-11T20:04:19"/>
    <b v="0"/>
    <x v="20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x v="2021"/>
    <x v="0"/>
    <s v="US"/>
    <s v="USD"/>
    <n v="1471487925"/>
    <x v="3028"/>
    <n v="1468895925"/>
    <d v="2016-07-18T21:38:45"/>
    <b v="0"/>
    <x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x v="3029"/>
    <n v="1475326255"/>
    <d v="2016-10-01T07:50:55"/>
    <b v="0"/>
    <x v="494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x v="2023"/>
    <x v="0"/>
    <s v="US"/>
    <s v="USD"/>
    <n v="1367674009"/>
    <x v="3030"/>
    <n v="1365082009"/>
    <d v="2013-04-04T08:26:49"/>
    <b v="0"/>
    <x v="495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x v="2024"/>
    <x v="0"/>
    <s v="US"/>
    <s v="USD"/>
    <n v="1376654340"/>
    <x v="3031"/>
    <n v="1373568644"/>
    <d v="2013-07-11T13:50:44"/>
    <b v="0"/>
    <x v="313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x v="3032"/>
    <n v="1279574773"/>
    <d v="2010-07-19T16:26:13"/>
    <b v="0"/>
    <x v="58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x v="2025"/>
    <x v="0"/>
    <s v="US"/>
    <s v="USD"/>
    <n v="1457071397"/>
    <x v="3033"/>
    <n v="1451887397"/>
    <d v="2016-01-04T01:03:17"/>
    <b v="0"/>
    <x v="74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x v="2026"/>
    <x v="0"/>
    <s v="US"/>
    <s v="USD"/>
    <n v="1388303940"/>
    <x v="3034"/>
    <n v="1386011038"/>
    <d v="2013-12-02T14:03:58"/>
    <b v="0"/>
    <x v="163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x v="2027"/>
    <x v="0"/>
    <s v="US"/>
    <s v="USD"/>
    <n v="1435359600"/>
    <x v="3035"/>
    <n v="1434999621"/>
    <d v="2015-06-22T14:00:21"/>
    <b v="0"/>
    <x v="288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x v="2028"/>
    <x v="0"/>
    <s v="US"/>
    <s v="USD"/>
    <n v="1453323048"/>
    <x v="3036"/>
    <n v="1450731048"/>
    <d v="2015-12-21T15:50:48"/>
    <b v="0"/>
    <x v="1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x v="1151"/>
    <x v="0"/>
    <s v="GB"/>
    <s v="GBP"/>
    <n v="1444149047"/>
    <x v="3037"/>
    <n v="1441557047"/>
    <d v="2015-09-06T11:30:47"/>
    <b v="0"/>
    <x v="7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x v="2029"/>
    <x v="0"/>
    <s v="CA"/>
    <s v="CAD"/>
    <n v="1429152600"/>
    <x v="3038"/>
    <n v="1426815699"/>
    <d v="2015-03-19T20:41:39"/>
    <b v="0"/>
    <x v="130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x v="2030"/>
    <x v="0"/>
    <s v="US"/>
    <s v="USD"/>
    <n v="1454433998"/>
    <x v="3039"/>
    <n v="1453137998"/>
    <d v="2016-01-18T12:26:38"/>
    <b v="0"/>
    <x v="239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x v="2031"/>
    <x v="0"/>
    <s v="US"/>
    <s v="USD"/>
    <n v="1408679055"/>
    <x v="3040"/>
    <n v="1406087055"/>
    <d v="2014-07-22T22:44:15"/>
    <b v="0"/>
    <x v="31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x v="2032"/>
    <x v="0"/>
    <s v="US"/>
    <s v="USD"/>
    <n v="1410324720"/>
    <x v="3041"/>
    <n v="1407784586"/>
    <d v="2014-08-11T14:16:26"/>
    <b v="0"/>
    <x v="6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x v="2033"/>
    <x v="0"/>
    <s v="US"/>
    <s v="USD"/>
    <n v="1461762960"/>
    <x v="3042"/>
    <n v="1457999054"/>
    <d v="2016-03-14T18:44:14"/>
    <b v="0"/>
    <x v="9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x v="2034"/>
    <x v="0"/>
    <s v="US"/>
    <s v="USD"/>
    <n v="1420060920"/>
    <x v="3043"/>
    <n v="1417556262"/>
    <d v="2014-12-02T16:37:42"/>
    <b v="0"/>
    <x v="5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x v="417"/>
    <x v="0"/>
    <s v="US"/>
    <s v="USD"/>
    <n v="1434241255"/>
    <x v="3044"/>
    <n v="1431649255"/>
    <d v="2015-05-14T19:20:55"/>
    <b v="0"/>
    <x v="241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x v="69"/>
    <x v="0"/>
    <s v="US"/>
    <s v="USD"/>
    <n v="1462420960"/>
    <x v="3045"/>
    <n v="1459828960"/>
    <d v="2016-04-04T23:02:40"/>
    <b v="0"/>
    <x v="82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x v="2035"/>
    <x v="2"/>
    <s v="GB"/>
    <s v="GBP"/>
    <n v="1486547945"/>
    <x v="3046"/>
    <n v="1483955945"/>
    <d v="2017-01-09T04:59:05"/>
    <b v="1"/>
    <x v="2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x v="735"/>
    <x v="2"/>
    <s v="US"/>
    <s v="USD"/>
    <n v="1432828740"/>
    <x v="3047"/>
    <n v="1430237094"/>
    <d v="2015-04-28T11:04:54"/>
    <b v="0"/>
    <x v="84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x v="130"/>
    <x v="2"/>
    <s v="US"/>
    <s v="USD"/>
    <n v="1412222340"/>
    <x v="3048"/>
    <n v="1407781013"/>
    <d v="2014-08-11T13:16:53"/>
    <b v="0"/>
    <x v="8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x v="117"/>
    <x v="2"/>
    <s v="US"/>
    <s v="USD"/>
    <n v="1425258240"/>
    <x v="3049"/>
    <n v="1422043154"/>
    <d v="2015-01-23T14:59:14"/>
    <b v="0"/>
    <x v="78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x v="116"/>
    <x v="2"/>
    <s v="US"/>
    <s v="USD"/>
    <n v="1420844390"/>
    <x v="3050"/>
    <n v="1415660390"/>
    <d v="2014-11-10T17:59:50"/>
    <b v="0"/>
    <x v="29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x v="117"/>
    <x v="2"/>
    <s v="US"/>
    <s v="USD"/>
    <n v="1412003784"/>
    <x v="3051"/>
    <n v="1406819784"/>
    <d v="2014-07-31T10:16:24"/>
    <b v="0"/>
    <x v="78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x v="117"/>
    <x v="2"/>
    <s v="GB"/>
    <s v="GBP"/>
    <n v="1459694211"/>
    <x v="3052"/>
    <n v="1457105811"/>
    <d v="2016-03-04T10:36:51"/>
    <b v="0"/>
    <x v="78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x v="158"/>
    <x v="2"/>
    <s v="IT"/>
    <s v="EUR"/>
    <n v="1463734740"/>
    <x v="3053"/>
    <n v="1459414740"/>
    <d v="2016-03-31T03:59:00"/>
    <b v="0"/>
    <x v="8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x v="2036"/>
    <x v="2"/>
    <s v="US"/>
    <s v="USD"/>
    <n v="1407536846"/>
    <x v="3054"/>
    <n v="1404944846"/>
    <d v="2014-07-09T17:27:26"/>
    <b v="0"/>
    <x v="202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x v="400"/>
    <x v="2"/>
    <s v="US"/>
    <s v="USD"/>
    <n v="1443422134"/>
    <x v="3055"/>
    <n v="1440830134"/>
    <d v="2015-08-29T01:35:34"/>
    <b v="0"/>
    <x v="79"/>
    <b v="0"/>
    <s v="theater/spaces"/>
    <n v="0.15227272727272728"/>
    <n v="55.833333333333336"/>
    <x v="1"/>
    <s v="spaces"/>
  </r>
  <r>
    <n v="3061"/>
    <x v="3060"/>
    <s v="Save a historic Local theater."/>
    <n v="1000000"/>
    <x v="117"/>
    <x v="2"/>
    <s v="US"/>
    <s v="USD"/>
    <n v="1407955748"/>
    <x v="3056"/>
    <n v="1405363748"/>
    <d v="2014-07-14T13:49:08"/>
    <b v="0"/>
    <x v="78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x v="2037"/>
    <x v="2"/>
    <s v="US"/>
    <s v="USD"/>
    <n v="1443636000"/>
    <x v="3057"/>
    <n v="1441111892"/>
    <d v="2015-09-01T07:51:32"/>
    <b v="0"/>
    <x v="85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x v="2038"/>
    <x v="2"/>
    <s v="US"/>
    <s v="USD"/>
    <n v="1477174138"/>
    <x v="3058"/>
    <n v="1474150138"/>
    <d v="2016-09-17T17:08:58"/>
    <b v="0"/>
    <x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x v="2039"/>
    <x v="2"/>
    <s v="US"/>
    <s v="USD"/>
    <n v="1448175540"/>
    <x v="3059"/>
    <n v="1445483246"/>
    <d v="2015-10-21T22:07:26"/>
    <b v="0"/>
    <x v="250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x v="115"/>
    <x v="2"/>
    <s v="US"/>
    <s v="USD"/>
    <n v="1406683172"/>
    <x v="3060"/>
    <n v="1404523172"/>
    <d v="2014-07-04T20:19:32"/>
    <b v="0"/>
    <x v="84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x v="2040"/>
    <x v="2"/>
    <s v="AU"/>
    <s v="AUD"/>
    <n v="1468128537"/>
    <x v="3061"/>
    <n v="1465536537"/>
    <d v="2016-06-10T00:28:57"/>
    <b v="0"/>
    <x v="41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x v="148"/>
    <x v="2"/>
    <s v="NZ"/>
    <s v="NZD"/>
    <n v="1441837879"/>
    <x v="3062"/>
    <n v="1439245879"/>
    <d v="2015-08-10T17:31:19"/>
    <b v="0"/>
    <x v="29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x v="442"/>
    <x v="2"/>
    <s v="US"/>
    <s v="USD"/>
    <n v="1445013352"/>
    <x v="3063"/>
    <n v="1442421352"/>
    <d v="2015-09-16T11:35:52"/>
    <b v="0"/>
    <x v="84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x v="385"/>
    <x v="2"/>
    <s v="US"/>
    <s v="USD"/>
    <n v="1418587234"/>
    <x v="3064"/>
    <n v="1415995234"/>
    <d v="2014-11-14T15:00:34"/>
    <b v="0"/>
    <x v="63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x v="2041"/>
    <x v="2"/>
    <s v="GB"/>
    <s v="GBP"/>
    <n v="1481132169"/>
    <x v="3065"/>
    <n v="1479317769"/>
    <d v="2016-11-16T12:36:09"/>
    <b v="0"/>
    <x v="38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x v="2042"/>
    <x v="2"/>
    <s v="US"/>
    <s v="USD"/>
    <n v="1429595940"/>
    <x v="3066"/>
    <n v="1428082481"/>
    <d v="2015-04-03T12:34:41"/>
    <b v="0"/>
    <x v="2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x v="369"/>
    <x v="2"/>
    <s v="US"/>
    <s v="USD"/>
    <n v="1477791960"/>
    <x v="3067"/>
    <n v="1476549262"/>
    <d v="2016-10-15T11:34:22"/>
    <b v="0"/>
    <x v="84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x v="2043"/>
    <x v="2"/>
    <s v="US"/>
    <s v="USD"/>
    <n v="1434309540"/>
    <x v="3068"/>
    <n v="1429287900"/>
    <d v="2015-04-17T11:25:00"/>
    <b v="0"/>
    <x v="63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x v="3069"/>
    <n v="1455025359"/>
    <d v="2016-02-09T08:42:39"/>
    <b v="0"/>
    <x v="8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x v="2044"/>
    <x v="2"/>
    <s v="US"/>
    <s v="USD"/>
    <n v="1471573640"/>
    <x v="3070"/>
    <n v="1467253640"/>
    <d v="2016-06-29T21:27:20"/>
    <b v="0"/>
    <x v="9"/>
    <b v="0"/>
    <s v="theater/spaces"/>
    <n v="8.64"/>
    <n v="64.8"/>
    <x v="1"/>
    <s v="spaces"/>
  </r>
  <r>
    <n v="3076"/>
    <x v="3075"/>
    <s v="Helping female comedians get in their 10,000 Hours of practice!"/>
    <n v="10000"/>
    <x v="84"/>
    <x v="2"/>
    <s v="US"/>
    <s v="USD"/>
    <n v="1444405123"/>
    <x v="3071"/>
    <n v="1439221123"/>
    <d v="2015-08-10T10:38:43"/>
    <b v="0"/>
    <x v="133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x v="522"/>
    <x v="2"/>
    <s v="CA"/>
    <s v="CAD"/>
    <n v="1488495478"/>
    <x v="3072"/>
    <n v="1485903478"/>
    <d v="2017-01-31T17:57:58"/>
    <b v="0"/>
    <x v="84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x v="1840"/>
    <x v="2"/>
    <s v="US"/>
    <s v="USD"/>
    <n v="1424920795"/>
    <x v="3073"/>
    <n v="1422328795"/>
    <d v="2015-01-26T22:19:55"/>
    <b v="0"/>
    <x v="8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x v="2045"/>
    <x v="2"/>
    <s v="US"/>
    <s v="USD"/>
    <n v="1427040435"/>
    <x v="3074"/>
    <n v="1424452035"/>
    <d v="2015-02-20T12:07:15"/>
    <b v="0"/>
    <x v="74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x v="308"/>
    <x v="2"/>
    <s v="US"/>
    <s v="USD"/>
    <n v="1419644444"/>
    <x v="3075"/>
    <n v="1414456844"/>
    <d v="2014-10-27T19:40:44"/>
    <b v="0"/>
    <x v="63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x v="2046"/>
    <x v="2"/>
    <s v="US"/>
    <s v="USD"/>
    <n v="1442722891"/>
    <x v="3076"/>
    <n v="1440130891"/>
    <d v="2015-08-20T23:21:31"/>
    <b v="0"/>
    <x v="81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x v="117"/>
    <x v="2"/>
    <s v="US"/>
    <s v="USD"/>
    <n v="1447628946"/>
    <x v="3077"/>
    <n v="1445033346"/>
    <d v="2015-10-16T17:09:06"/>
    <b v="0"/>
    <x v="78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x v="443"/>
    <x v="2"/>
    <s v="US"/>
    <s v="USD"/>
    <n v="1409547600"/>
    <x v="3078"/>
    <n v="1406986278"/>
    <d v="2014-08-02T08:31:18"/>
    <b v="0"/>
    <x v="8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x v="2047"/>
    <x v="2"/>
    <s v="US"/>
    <s v="USD"/>
    <n v="1430851680"/>
    <x v="3079"/>
    <n v="1428340931"/>
    <d v="2015-04-06T12:22:11"/>
    <b v="0"/>
    <x v="79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x v="904"/>
    <x v="2"/>
    <s v="US"/>
    <s v="USD"/>
    <n v="1443561159"/>
    <x v="3080"/>
    <n v="1440969159"/>
    <d v="2015-08-30T16:12:39"/>
    <b v="0"/>
    <x v="82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x v="155"/>
    <x v="2"/>
    <s v="IT"/>
    <s v="EUR"/>
    <n v="1439827559"/>
    <x v="3081"/>
    <n v="1434643559"/>
    <d v="2015-06-18T11:05:59"/>
    <b v="0"/>
    <x v="8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x v="366"/>
    <x v="2"/>
    <s v="US"/>
    <s v="USD"/>
    <n v="1482294990"/>
    <x v="3082"/>
    <n v="1477107390"/>
    <d v="2016-10-21T22:36:30"/>
    <b v="0"/>
    <x v="84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x v="691"/>
    <x v="2"/>
    <s v="US"/>
    <s v="USD"/>
    <n v="1420724460"/>
    <x v="3083"/>
    <n v="1418046247"/>
    <d v="2014-12-08T08:44:07"/>
    <b v="0"/>
    <x v="8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x v="2048"/>
    <x v="2"/>
    <s v="US"/>
    <s v="USD"/>
    <n v="1468029540"/>
    <x v="3084"/>
    <n v="1465304483"/>
    <d v="2016-06-07T08:01:23"/>
    <b v="0"/>
    <x v="43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x v="2049"/>
    <x v="2"/>
    <s v="US"/>
    <s v="USD"/>
    <n v="1430505545"/>
    <x v="3085"/>
    <n v="1425325145"/>
    <d v="2015-03-02T14:39:05"/>
    <b v="0"/>
    <x v="82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x v="2050"/>
    <x v="2"/>
    <s v="US"/>
    <s v="USD"/>
    <n v="1471214743"/>
    <x v="3086"/>
    <n v="1468622743"/>
    <d v="2016-07-15T17:45:43"/>
    <b v="0"/>
    <x v="82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x v="2051"/>
    <x v="2"/>
    <s v="US"/>
    <s v="USD"/>
    <n v="1444946400"/>
    <x v="3087"/>
    <n v="1441723912"/>
    <d v="2015-09-08T09:51:52"/>
    <b v="0"/>
    <x v="64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x v="2052"/>
    <x v="2"/>
    <s v="CA"/>
    <s v="CAD"/>
    <n v="1401595140"/>
    <x v="2806"/>
    <n v="1398980941"/>
    <d v="2014-05-01T16:49:01"/>
    <b v="0"/>
    <x v="5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x v="379"/>
    <x v="2"/>
    <s v="US"/>
    <s v="USD"/>
    <n v="1442775956"/>
    <x v="3088"/>
    <n v="1437591956"/>
    <d v="2015-07-22T14:05:56"/>
    <b v="0"/>
    <x v="29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x v="155"/>
    <x v="2"/>
    <s v="US"/>
    <s v="USD"/>
    <n v="1470011780"/>
    <x v="3089"/>
    <n v="1464827780"/>
    <d v="2016-06-01T19:36:20"/>
    <b v="0"/>
    <x v="29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x v="1955"/>
    <x v="2"/>
    <s v="US"/>
    <s v="USD"/>
    <n v="1432151326"/>
    <x v="3090"/>
    <n v="1429559326"/>
    <d v="2015-04-20T14:48:46"/>
    <b v="0"/>
    <x v="25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x v="2053"/>
    <x v="2"/>
    <s v="GB"/>
    <s v="GBP"/>
    <n v="1475848800"/>
    <x v="3091"/>
    <n v="1474027501"/>
    <d v="2016-09-16T07:05:01"/>
    <b v="0"/>
    <x v="288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x v="2054"/>
    <x v="2"/>
    <s v="US"/>
    <s v="USD"/>
    <n v="1454890620"/>
    <x v="3092"/>
    <n v="1450724449"/>
    <d v="2015-12-21T14:00:49"/>
    <b v="0"/>
    <x v="74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x v="2055"/>
    <x v="2"/>
    <s v="US"/>
    <s v="USD"/>
    <n v="1455251591"/>
    <x v="3093"/>
    <n v="1452659591"/>
    <d v="2016-01-12T23:33:11"/>
    <b v="0"/>
    <x v="81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x v="2056"/>
    <x v="2"/>
    <s v="US"/>
    <s v="USD"/>
    <n v="1413816975"/>
    <x v="3094"/>
    <n v="1411224975"/>
    <d v="2014-09-20T09:56:15"/>
    <b v="0"/>
    <x v="62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x v="452"/>
    <x v="2"/>
    <s v="FR"/>
    <s v="EUR"/>
    <n v="1437033360"/>
    <x v="3095"/>
    <n v="1434445937"/>
    <d v="2015-06-16T04:12:17"/>
    <b v="0"/>
    <x v="8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x v="2057"/>
    <x v="2"/>
    <s v="GB"/>
    <s v="GBP"/>
    <n v="1471939818"/>
    <x v="3096"/>
    <n v="1467619818"/>
    <d v="2016-07-04T03:10:18"/>
    <b v="0"/>
    <x v="24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x v="143"/>
    <x v="2"/>
    <s v="US"/>
    <s v="USD"/>
    <n v="1434080706"/>
    <x v="3097"/>
    <n v="1428896706"/>
    <d v="2015-04-12T22:45:06"/>
    <b v="0"/>
    <x v="84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x v="1699"/>
    <x v="2"/>
    <s v="AU"/>
    <s v="AUD"/>
    <n v="1422928800"/>
    <x v="3098"/>
    <n v="1420235311"/>
    <d v="2015-01-02T16:48:31"/>
    <b v="0"/>
    <x v="81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x v="2058"/>
    <x v="2"/>
    <s v="US"/>
    <s v="USD"/>
    <n v="1413694800"/>
    <x v="3099"/>
    <n v="1408986916"/>
    <d v="2014-08-25T12:15:16"/>
    <b v="0"/>
    <x v="162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x v="781"/>
    <x v="2"/>
    <s v="GB"/>
    <s v="GBP"/>
    <n v="1442440800"/>
    <x v="3100"/>
    <n v="1440497876"/>
    <d v="2015-08-25T05:17:56"/>
    <b v="0"/>
    <x v="80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x v="2059"/>
    <x v="2"/>
    <s v="US"/>
    <s v="USD"/>
    <n v="1431372751"/>
    <x v="3101"/>
    <n v="1430767951"/>
    <d v="2015-05-04T14:32:31"/>
    <b v="0"/>
    <x v="60"/>
    <b v="0"/>
    <s v="theater/spaces"/>
    <n v="19.762499999999999"/>
    <n v="272.58620689655174"/>
    <x v="1"/>
    <s v="spaces"/>
  </r>
  <r>
    <n v="3108"/>
    <x v="3107"/>
    <s v="We need a permanent home for the theater!"/>
    <n v="50000"/>
    <x v="375"/>
    <x v="2"/>
    <s v="US"/>
    <s v="USD"/>
    <n v="1430234394"/>
    <x v="3102"/>
    <n v="1425053994"/>
    <d v="2015-02-27T11:19:54"/>
    <b v="0"/>
    <x v="84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x v="2060"/>
    <x v="2"/>
    <s v="US"/>
    <s v="USD"/>
    <n v="1409194810"/>
    <x v="3103"/>
    <n v="1406170810"/>
    <d v="2014-07-23T22:00:10"/>
    <b v="0"/>
    <x v="229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x v="115"/>
    <x v="2"/>
    <s v="US"/>
    <s v="USD"/>
    <n v="1487465119"/>
    <x v="3104"/>
    <n v="1484009119"/>
    <d v="2017-01-09T19:45:19"/>
    <b v="0"/>
    <x v="29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x v="2061"/>
    <x v="2"/>
    <s v="US"/>
    <s v="USD"/>
    <n v="1412432220"/>
    <x v="3105"/>
    <n v="1409753820"/>
    <d v="2014-09-03T09:17:00"/>
    <b v="0"/>
    <x v="88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x v="2062"/>
    <x v="2"/>
    <s v="US"/>
    <s v="USD"/>
    <n v="1477968934"/>
    <x v="3106"/>
    <n v="1472784934"/>
    <d v="2016-09-01T21:55:34"/>
    <b v="0"/>
    <x v="82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x v="673"/>
    <x v="2"/>
    <s v="US"/>
    <s v="USD"/>
    <n v="1429291982"/>
    <x v="3107"/>
    <n v="1426699982"/>
    <d v="2015-03-18T12:33:02"/>
    <b v="0"/>
    <x v="7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x v="117"/>
    <x v="2"/>
    <s v="US"/>
    <s v="USD"/>
    <n v="1411312250"/>
    <x v="3108"/>
    <n v="1406128250"/>
    <d v="2014-07-23T10:10:50"/>
    <b v="0"/>
    <x v="78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x v="452"/>
    <x v="2"/>
    <s v="SE"/>
    <s v="SEK"/>
    <n v="1465123427"/>
    <x v="3109"/>
    <n v="1462531427"/>
    <d v="2016-05-06T05:43:47"/>
    <b v="0"/>
    <x v="29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x v="357"/>
    <x v="2"/>
    <s v="US"/>
    <s v="USD"/>
    <n v="1427890925"/>
    <x v="3110"/>
    <n v="1426681325"/>
    <d v="2015-03-18T07:22:05"/>
    <b v="0"/>
    <x v="73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x v="116"/>
    <x v="2"/>
    <s v="GB"/>
    <s v="GBP"/>
    <n v="1464354720"/>
    <x v="3111"/>
    <n v="1463648360"/>
    <d v="2016-05-19T03:59:20"/>
    <b v="0"/>
    <x v="29"/>
    <b v="0"/>
    <s v="theater/spaces"/>
    <n v="0.1"/>
    <n v="1"/>
    <x v="1"/>
    <s v="spaces"/>
  </r>
  <r>
    <n v="3118"/>
    <x v="3117"/>
    <s v="a magical place for all kind of people, like a fairytaile in all colours"/>
    <n v="500000"/>
    <x v="551"/>
    <x v="2"/>
    <s v="SE"/>
    <s v="SEK"/>
    <n v="1467473723"/>
    <x v="3112"/>
    <n v="1465832123"/>
    <d v="2016-06-13T10:35:23"/>
    <b v="0"/>
    <x v="84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x v="139"/>
    <x v="2"/>
    <s v="US"/>
    <s v="USD"/>
    <n v="1427414732"/>
    <x v="3113"/>
    <n v="1424826332"/>
    <d v="2015-02-24T20:05:32"/>
    <b v="0"/>
    <x v="29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x v="1491"/>
    <x v="2"/>
    <s v="NL"/>
    <s v="EUR"/>
    <n v="1462484196"/>
    <x v="3114"/>
    <n v="1457303796"/>
    <d v="2016-03-06T17:36:36"/>
    <b v="0"/>
    <x v="73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x v="115"/>
    <x v="1"/>
    <s v="CA"/>
    <s v="CAD"/>
    <n v="1411748335"/>
    <x v="3115"/>
    <n v="1406564335"/>
    <d v="2014-07-28T11:18:55"/>
    <b v="0"/>
    <x v="29"/>
    <b v="0"/>
    <s v="theater/spaces"/>
    <n v="0.66666666666666674"/>
    <n v="10"/>
    <x v="1"/>
    <s v="spaces"/>
  </r>
  <r>
    <n v="3122"/>
    <x v="3121"/>
    <s v="cancelled until further notice"/>
    <n v="199"/>
    <x v="851"/>
    <x v="1"/>
    <s v="US"/>
    <s v="USD"/>
    <n v="1478733732"/>
    <x v="3116"/>
    <n v="1478298132"/>
    <d v="2016-11-04T17:22:12"/>
    <b v="0"/>
    <x v="84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x v="2063"/>
    <x v="1"/>
    <s v="US"/>
    <s v="USD"/>
    <n v="1468108198"/>
    <x v="3117"/>
    <n v="1465516198"/>
    <d v="2016-06-09T18:49:58"/>
    <b v="0"/>
    <x v="493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x v="375"/>
    <x v="1"/>
    <s v="US"/>
    <s v="USD"/>
    <n v="1422902601"/>
    <x v="3118"/>
    <n v="1417718601"/>
    <d v="2014-12-04T13:43:21"/>
    <b v="0"/>
    <x v="80"/>
    <b v="0"/>
    <s v="theater/spaces"/>
    <n v="3.2499999999999999E-3"/>
    <n v="6.5"/>
    <x v="1"/>
    <s v="spaces"/>
  </r>
  <r>
    <n v="3125"/>
    <x v="3124"/>
    <s v="N/A"/>
    <n v="1500000"/>
    <x v="117"/>
    <x v="1"/>
    <s v="US"/>
    <s v="USD"/>
    <n v="1452142672"/>
    <x v="3119"/>
    <n v="1449550672"/>
    <d v="2015-12-07T23:57:52"/>
    <b v="0"/>
    <x v="78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x v="578"/>
    <x v="1"/>
    <s v="US"/>
    <s v="USD"/>
    <n v="1459121162"/>
    <x v="3120"/>
    <n v="1456532762"/>
    <d v="2016-02-26T19:26:02"/>
    <b v="0"/>
    <x v="5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x v="117"/>
    <x v="1"/>
    <s v="US"/>
    <s v="USD"/>
    <n v="1425242029"/>
    <x v="3121"/>
    <n v="1422650029"/>
    <d v="2015-01-30T15:33:49"/>
    <b v="0"/>
    <x v="78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x v="2064"/>
    <x v="3"/>
    <s v="US"/>
    <s v="USD"/>
    <n v="1489690141"/>
    <x v="3122"/>
    <n v="1487101741"/>
    <d v="2017-02-14T14:49:01"/>
    <b v="0"/>
    <x v="2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x v="115"/>
    <x v="3"/>
    <s v="US"/>
    <s v="USD"/>
    <n v="1492542819"/>
    <x v="3123"/>
    <n v="1489090419"/>
    <d v="2017-03-09T15:13:39"/>
    <b v="0"/>
    <x v="29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x v="672"/>
    <x v="3"/>
    <s v="US"/>
    <s v="USD"/>
    <n v="1492145940"/>
    <x v="3124"/>
    <n v="1489504916"/>
    <d v="2017-03-14T10:21:56"/>
    <b v="0"/>
    <x v="80"/>
    <b v="0"/>
    <s v="theater/plays"/>
    <n v="3.75"/>
    <n v="93.75"/>
    <x v="1"/>
    <s v="plays"/>
  </r>
  <r>
    <n v="3131"/>
    <x v="3130"/>
    <s v="A Staged Reading of &quot;Snake Eyes,&quot; a new play by Alex Rafala"/>
    <n v="4100"/>
    <x v="2043"/>
    <x v="3"/>
    <s v="US"/>
    <s v="USD"/>
    <n v="1491656045"/>
    <x v="3125"/>
    <n v="1489067645"/>
    <d v="2017-03-09T08:54:05"/>
    <b v="0"/>
    <x v="8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x v="115"/>
    <x v="3"/>
    <s v="US"/>
    <s v="USD"/>
    <n v="1492759460"/>
    <x v="3126"/>
    <n v="1487579060"/>
    <d v="2017-02-20T03:24:20"/>
    <b v="0"/>
    <x v="29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x v="2065"/>
    <x v="3"/>
    <s v="GB"/>
    <s v="GBP"/>
    <n v="1490358834"/>
    <x v="3127"/>
    <n v="1487770434"/>
    <d v="2017-02-22T08:33:54"/>
    <b v="0"/>
    <x v="38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x v="1175"/>
    <x v="3"/>
    <s v="GB"/>
    <s v="GBP"/>
    <n v="1490631419"/>
    <x v="3128"/>
    <n v="1488820619"/>
    <d v="2017-03-06T12:16:59"/>
    <b v="0"/>
    <x v="8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x v="2066"/>
    <x v="3"/>
    <s v="US"/>
    <s v="USD"/>
    <n v="1491277121"/>
    <x v="3129"/>
    <n v="1489376321"/>
    <d v="2017-03-12T22:38:41"/>
    <b v="0"/>
    <x v="63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x v="2067"/>
    <x v="3"/>
    <s v="GB"/>
    <s v="GBP"/>
    <n v="1491001140"/>
    <x v="3130"/>
    <n v="1487847954"/>
    <d v="2017-02-23T06:05:54"/>
    <b v="0"/>
    <x v="19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x v="155"/>
    <x v="3"/>
    <s v="US"/>
    <s v="USD"/>
    <n v="1493838720"/>
    <x v="3131"/>
    <n v="1489439669"/>
    <d v="2017-03-13T16:14:29"/>
    <b v="0"/>
    <x v="29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x v="117"/>
    <x v="3"/>
    <s v="GB"/>
    <s v="GBP"/>
    <n v="1491233407"/>
    <x v="3132"/>
    <n v="1489591807"/>
    <d v="2017-03-15T10:30:07"/>
    <b v="0"/>
    <x v="78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x v="651"/>
    <x v="3"/>
    <s v="MX"/>
    <s v="MXN"/>
    <n v="1490416380"/>
    <x v="3133"/>
    <n v="1487485760"/>
    <d v="2017-02-19T01:29:20"/>
    <b v="0"/>
    <x v="79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x v="2068"/>
    <x v="3"/>
    <s v="FR"/>
    <s v="EUR"/>
    <n v="1491581703"/>
    <x v="3134"/>
    <n v="1488993303"/>
    <d v="2017-03-08T12:15:03"/>
    <b v="0"/>
    <x v="80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x v="2069"/>
    <x v="3"/>
    <s v="NL"/>
    <s v="EUR"/>
    <n v="1492372800"/>
    <x v="3135"/>
    <n v="1488823488"/>
    <d v="2017-03-06T13:04:48"/>
    <b v="0"/>
    <x v="22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x v="372"/>
    <x v="3"/>
    <s v="GB"/>
    <s v="GBP"/>
    <n v="1489922339"/>
    <x v="3136"/>
    <n v="1487333939"/>
    <d v="2017-02-17T07:18:59"/>
    <b v="0"/>
    <x v="8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x v="117"/>
    <x v="3"/>
    <s v="GB"/>
    <s v="GBP"/>
    <n v="1491726956"/>
    <x v="3137"/>
    <n v="1489480556"/>
    <d v="2017-03-14T03:35:56"/>
    <b v="0"/>
    <x v="78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x v="2070"/>
    <x v="3"/>
    <s v="US"/>
    <s v="USD"/>
    <n v="1489903200"/>
    <x v="3138"/>
    <n v="1488459307"/>
    <d v="2017-03-02T07:55:07"/>
    <b v="0"/>
    <x v="209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x v="117"/>
    <x v="3"/>
    <s v="US"/>
    <s v="USD"/>
    <n v="1490659134"/>
    <x v="3139"/>
    <n v="1485478734"/>
    <d v="2017-01-26T19:58:54"/>
    <b v="0"/>
    <x v="78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x v="2071"/>
    <x v="3"/>
    <s v="MX"/>
    <s v="MXN"/>
    <n v="1492356166"/>
    <x v="3140"/>
    <n v="1488471766"/>
    <d v="2017-03-02T11:22:46"/>
    <b v="0"/>
    <x v="8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x v="2072"/>
    <x v="0"/>
    <s v="US"/>
    <s v="USD"/>
    <n v="1415319355"/>
    <x v="3141"/>
    <n v="1411859755"/>
    <d v="2014-09-27T18:15:55"/>
    <b v="1"/>
    <x v="496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x v="2073"/>
    <x v="0"/>
    <s v="US"/>
    <s v="USD"/>
    <n v="1412136000"/>
    <x v="3142"/>
    <n v="1410278284"/>
    <d v="2014-09-09T10:58:04"/>
    <b v="1"/>
    <x v="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x v="166"/>
    <x v="0"/>
    <s v="US"/>
    <s v="USD"/>
    <n v="1354845600"/>
    <x v="3143"/>
    <n v="1352766300"/>
    <d v="2012-11-12T19:25:00"/>
    <b v="1"/>
    <x v="20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x v="2074"/>
    <x v="0"/>
    <s v="US"/>
    <s v="USD"/>
    <n v="1295928000"/>
    <x v="3144"/>
    <n v="1288160403"/>
    <d v="2010-10-27T01:20:03"/>
    <b v="1"/>
    <x v="201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x v="2075"/>
    <x v="0"/>
    <s v="US"/>
    <s v="USD"/>
    <n v="1410379774"/>
    <x v="3145"/>
    <n v="1407787774"/>
    <d v="2014-08-11T15:09:34"/>
    <b v="1"/>
    <x v="69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x v="2076"/>
    <x v="0"/>
    <s v="GB"/>
    <s v="GBP"/>
    <n v="1383425367"/>
    <x v="3146"/>
    <n v="1380833367"/>
    <d v="2013-10-03T15:49:27"/>
    <b v="1"/>
    <x v="85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x v="2077"/>
    <x v="0"/>
    <s v="US"/>
    <s v="USD"/>
    <n v="1304225940"/>
    <x v="3147"/>
    <n v="1301542937"/>
    <d v="2011-03-30T22:42:17"/>
    <b v="1"/>
    <x v="198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x v="2059"/>
    <x v="0"/>
    <s v="US"/>
    <s v="USD"/>
    <n v="1333310458"/>
    <x v="3148"/>
    <n v="1330722058"/>
    <d v="2012-03-02T16:00:58"/>
    <b v="1"/>
    <x v="252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x v="2078"/>
    <x v="0"/>
    <s v="GB"/>
    <s v="GBP"/>
    <n v="1356004725"/>
    <x v="3149"/>
    <n v="1353412725"/>
    <d v="2012-11-20T06:58:45"/>
    <b v="1"/>
    <x v="177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x v="2079"/>
    <x v="0"/>
    <s v="US"/>
    <s v="USD"/>
    <n v="1338591144"/>
    <x v="3150"/>
    <n v="1335567144"/>
    <d v="2012-04-27T17:52:24"/>
    <b v="1"/>
    <x v="30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x v="74"/>
    <x v="0"/>
    <s v="US"/>
    <s v="USD"/>
    <n v="1405746000"/>
    <x v="3151"/>
    <n v="1404932105"/>
    <d v="2014-07-09T13:55:05"/>
    <b v="1"/>
    <x v="14"/>
    <b v="1"/>
    <s v="theater/plays"/>
    <n v="101"/>
    <n v="98.536585365853654"/>
    <x v="1"/>
    <s v="plays"/>
  </r>
  <r>
    <n v="3158"/>
    <x v="3157"/>
    <s v="A 40s crime-noir play using nursery rhyme characters."/>
    <n v="5000"/>
    <x v="2080"/>
    <x v="0"/>
    <s v="US"/>
    <s v="USD"/>
    <n v="1374523752"/>
    <x v="3152"/>
    <n v="1371931752"/>
    <d v="2013-06-22T15:09:12"/>
    <b v="1"/>
    <x v="50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x v="2081"/>
    <x v="0"/>
    <s v="US"/>
    <s v="USD"/>
    <n v="1326927600"/>
    <x v="3153"/>
    <n v="1323221761"/>
    <d v="2011-12-06T20:36:01"/>
    <b v="1"/>
    <x v="47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x v="2082"/>
    <x v="0"/>
    <s v="US"/>
    <s v="USD"/>
    <n v="1407905940"/>
    <x v="3154"/>
    <n v="1405923687"/>
    <d v="2014-07-21T01:21:27"/>
    <b v="1"/>
    <x v="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x v="2083"/>
    <x v="0"/>
    <s v="GB"/>
    <s v="GBP"/>
    <n v="1413377522"/>
    <x v="3155"/>
    <n v="1410785522"/>
    <d v="2014-09-15T07:52:02"/>
    <b v="1"/>
    <x v="142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x v="2084"/>
    <x v="0"/>
    <s v="US"/>
    <s v="USD"/>
    <n v="1404698400"/>
    <x v="3156"/>
    <n v="1402331262"/>
    <d v="2014-06-09T11:27:42"/>
    <b v="1"/>
    <x v="287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x v="2085"/>
    <x v="0"/>
    <s v="US"/>
    <s v="USD"/>
    <n v="1402855525"/>
    <x v="3157"/>
    <n v="1400263525"/>
    <d v="2014-05-16T13:05:25"/>
    <b v="1"/>
    <x v="250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x v="2086"/>
    <x v="0"/>
    <s v="US"/>
    <s v="USD"/>
    <n v="1402341615"/>
    <x v="3158"/>
    <n v="1399490415"/>
    <d v="2014-05-07T14:20:15"/>
    <b v="1"/>
    <x v="26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x v="2087"/>
    <x v="0"/>
    <s v="US"/>
    <s v="USD"/>
    <n v="1304395140"/>
    <x v="73"/>
    <n v="1302493760"/>
    <d v="2011-04-10T22:49:20"/>
    <b v="1"/>
    <x v="64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x v="2088"/>
    <x v="0"/>
    <s v="US"/>
    <s v="USD"/>
    <n v="1416988740"/>
    <x v="3159"/>
    <n v="1414514153"/>
    <d v="2014-10-28T11:35:53"/>
    <b v="1"/>
    <x v="497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x v="2089"/>
    <x v="0"/>
    <s v="US"/>
    <s v="USD"/>
    <n v="1406952781"/>
    <x v="3160"/>
    <n v="1405743181"/>
    <d v="2014-07-18T23:13:01"/>
    <b v="1"/>
    <x v="16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x v="2090"/>
    <x v="0"/>
    <s v="US"/>
    <s v="USD"/>
    <n v="1402696800"/>
    <x v="3161"/>
    <n v="1399948353"/>
    <d v="2014-05-12T21:32:33"/>
    <b v="1"/>
    <x v="42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x v="2091"/>
    <x v="0"/>
    <s v="US"/>
    <s v="USD"/>
    <n v="1386910740"/>
    <x v="3162"/>
    <n v="1384364561"/>
    <d v="2013-11-13T12:42:41"/>
    <b v="1"/>
    <x v="141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x v="2092"/>
    <x v="0"/>
    <s v="US"/>
    <s v="USD"/>
    <n v="1404273600"/>
    <x v="3163"/>
    <n v="1401414944"/>
    <d v="2014-05-29T20:55:44"/>
    <b v="1"/>
    <x v="26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x v="2093"/>
    <x v="0"/>
    <s v="GB"/>
    <s v="GBP"/>
    <n v="1462545358"/>
    <x v="3164"/>
    <n v="1459953358"/>
    <d v="2016-04-06T09:35:58"/>
    <b v="1"/>
    <x v="2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x v="2094"/>
    <x v="0"/>
    <s v="US"/>
    <s v="USD"/>
    <n v="1329240668"/>
    <x v="3165"/>
    <n v="1326648668"/>
    <d v="2012-01-15T12:31:08"/>
    <b v="1"/>
    <x v="60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x v="285"/>
    <x v="0"/>
    <s v="US"/>
    <s v="USD"/>
    <n v="1411765492"/>
    <x v="3166"/>
    <n v="1409173492"/>
    <d v="2014-08-27T16:04:52"/>
    <b v="1"/>
    <x v="142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x v="2095"/>
    <x v="0"/>
    <s v="US"/>
    <s v="USD"/>
    <n v="1408999508"/>
    <x v="3167"/>
    <n v="1407789908"/>
    <d v="2014-08-11T15:45:08"/>
    <b v="1"/>
    <x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x v="2096"/>
    <x v="0"/>
    <s v="US"/>
    <s v="USD"/>
    <n v="1297977427"/>
    <x v="3168"/>
    <n v="1292793427"/>
    <d v="2010-12-19T16:17:07"/>
    <b v="1"/>
    <x v="65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x v="1226"/>
    <x v="0"/>
    <s v="US"/>
    <s v="USD"/>
    <n v="1376838000"/>
    <x v="3169"/>
    <n v="1374531631"/>
    <d v="2013-07-22T17:20:31"/>
    <b v="1"/>
    <x v="16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x v="2097"/>
    <x v="0"/>
    <s v="US"/>
    <s v="USD"/>
    <n v="1403366409"/>
    <x v="3170"/>
    <n v="1400774409"/>
    <d v="2014-05-22T11:00:09"/>
    <b v="1"/>
    <x v="13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x v="2098"/>
    <x v="0"/>
    <s v="GB"/>
    <s v="GBP"/>
    <n v="1405521075"/>
    <x v="3171"/>
    <n v="1402929075"/>
    <d v="2014-06-16T09:31:15"/>
    <b v="1"/>
    <x v="76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x v="2099"/>
    <x v="0"/>
    <s v="US"/>
    <s v="USD"/>
    <n v="1367859071"/>
    <x v="3172"/>
    <n v="1365699071"/>
    <d v="2013-04-11T11:51:11"/>
    <b v="1"/>
    <x v="95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x v="2100"/>
    <x v="0"/>
    <s v="GB"/>
    <s v="GBP"/>
    <n v="1403258049"/>
    <x v="3173"/>
    <n v="1400666049"/>
    <d v="2014-05-21T04:54:09"/>
    <b v="1"/>
    <x v="43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x v="614"/>
    <x v="0"/>
    <s v="GB"/>
    <s v="GBP"/>
    <n v="1402848000"/>
    <x v="3174"/>
    <n v="1400570787"/>
    <d v="2014-05-20T02:26:27"/>
    <b v="1"/>
    <x v="41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x v="2101"/>
    <x v="0"/>
    <s v="US"/>
    <s v="USD"/>
    <n v="1328029200"/>
    <x v="3175"/>
    <n v="1323211621"/>
    <d v="2011-12-06T17:47:01"/>
    <b v="1"/>
    <x v="299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x v="444"/>
    <x v="0"/>
    <s v="US"/>
    <s v="USD"/>
    <n v="1377284669"/>
    <x v="3176"/>
    <n v="1375729469"/>
    <d v="2013-08-05T14:04:29"/>
    <b v="1"/>
    <x v="32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x v="2102"/>
    <x v="0"/>
    <s v="US"/>
    <s v="USD"/>
    <n v="1404258631"/>
    <x v="3177"/>
    <n v="1401666631"/>
    <d v="2014-06-01T18:50:31"/>
    <b v="1"/>
    <x v="67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x v="325"/>
    <x v="0"/>
    <s v="GB"/>
    <s v="GBP"/>
    <n v="1405553241"/>
    <x v="3178"/>
    <n v="1404948441"/>
    <d v="2014-07-09T18:27:21"/>
    <b v="1"/>
    <x v="5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x v="2103"/>
    <x v="0"/>
    <s v="GB"/>
    <s v="GBP"/>
    <n v="1410901200"/>
    <x v="3179"/>
    <n v="1408313438"/>
    <d v="2014-08-17T17:10:38"/>
    <b v="1"/>
    <x v="16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x v="2104"/>
    <x v="0"/>
    <s v="US"/>
    <s v="USD"/>
    <n v="1407167973"/>
    <x v="3180"/>
    <n v="1405439973"/>
    <d v="2014-07-15T10:59:33"/>
    <b v="1"/>
    <x v="138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x v="176"/>
    <x v="2"/>
    <s v="GB"/>
    <s v="GBP"/>
    <n v="1433930302"/>
    <x v="3181"/>
    <n v="1432115902"/>
    <d v="2015-05-20T04:58:22"/>
    <b v="0"/>
    <x v="82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x v="2105"/>
    <x v="2"/>
    <s v="SE"/>
    <s v="SEK"/>
    <n v="1432455532"/>
    <x v="3182"/>
    <n v="1429863532"/>
    <d v="2015-04-24T03:18:52"/>
    <b v="0"/>
    <x v="10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x v="117"/>
    <x v="2"/>
    <s v="CA"/>
    <s v="CAD"/>
    <n v="1481258275"/>
    <x v="3183"/>
    <n v="1478662675"/>
    <d v="2016-11-08T22:37:55"/>
    <b v="0"/>
    <x v="78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x v="118"/>
    <x v="2"/>
    <s v="US"/>
    <s v="USD"/>
    <n v="1471370869"/>
    <x v="3184"/>
    <n v="1466186869"/>
    <d v="2016-06-17T13:07:49"/>
    <b v="0"/>
    <x v="80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x v="1301"/>
    <x v="2"/>
    <s v="GB"/>
    <s v="GBP"/>
    <n v="1425160800"/>
    <x v="3185"/>
    <n v="1421274859"/>
    <d v="2015-01-14T17:34:19"/>
    <b v="0"/>
    <x v="22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x v="2038"/>
    <x v="2"/>
    <s v="GB"/>
    <s v="GBP"/>
    <n v="1424474056"/>
    <x v="3186"/>
    <n v="1420586056"/>
    <d v="2015-01-06T18:14:16"/>
    <b v="0"/>
    <x v="5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x v="117"/>
    <x v="2"/>
    <s v="US"/>
    <s v="USD"/>
    <n v="1437960598"/>
    <x v="3187"/>
    <n v="1435368598"/>
    <d v="2015-06-26T20:29:58"/>
    <b v="0"/>
    <x v="78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x v="127"/>
    <x v="2"/>
    <s v="US"/>
    <s v="USD"/>
    <n v="1423750542"/>
    <x v="3188"/>
    <n v="1421158542"/>
    <d v="2015-01-13T09:15:42"/>
    <b v="0"/>
    <x v="70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x v="1122"/>
    <x v="2"/>
    <s v="US"/>
    <s v="USD"/>
    <n v="1438437600"/>
    <x v="3189"/>
    <n v="1433254875"/>
    <d v="2015-06-02T09:21:15"/>
    <b v="0"/>
    <x v="79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x v="1288"/>
    <x v="2"/>
    <s v="NO"/>
    <s v="NOK"/>
    <n v="1423050618"/>
    <x v="3190"/>
    <n v="1420458618"/>
    <d v="2015-01-05T06:50:18"/>
    <b v="0"/>
    <x v="80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x v="178"/>
    <x v="2"/>
    <s v="DK"/>
    <s v="DKK"/>
    <n v="1424081477"/>
    <x v="3191"/>
    <n v="1420798277"/>
    <d v="2015-01-09T05:11:17"/>
    <b v="0"/>
    <x v="8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x v="636"/>
    <x v="2"/>
    <s v="US"/>
    <s v="USD"/>
    <n v="1410037200"/>
    <x v="3192"/>
    <n v="1407435418"/>
    <d v="2014-08-07T13:16:58"/>
    <b v="0"/>
    <x v="28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x v="116"/>
    <x v="2"/>
    <s v="US"/>
    <s v="USD"/>
    <n v="1461994440"/>
    <x v="3193"/>
    <n v="1459410101"/>
    <d v="2016-03-31T02:41:41"/>
    <b v="0"/>
    <x v="29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x v="379"/>
    <x v="2"/>
    <s v="GB"/>
    <s v="GBP"/>
    <n v="1409509477"/>
    <x v="3194"/>
    <n v="1407695077"/>
    <d v="2014-08-10T13:24:37"/>
    <b v="0"/>
    <x v="84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x v="2106"/>
    <x v="2"/>
    <s v="US"/>
    <s v="USD"/>
    <n v="1450072740"/>
    <x v="3195"/>
    <n v="1445027346"/>
    <d v="2015-10-16T15:29:06"/>
    <b v="0"/>
    <x v="20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x v="156"/>
    <x v="2"/>
    <s v="US"/>
    <s v="USD"/>
    <n v="1443224622"/>
    <x v="3196"/>
    <n v="1440632622"/>
    <d v="2015-08-26T18:43:42"/>
    <b v="0"/>
    <x v="79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x v="117"/>
    <x v="2"/>
    <s v="US"/>
    <s v="USD"/>
    <n v="1437149640"/>
    <x v="3197"/>
    <n v="1434558479"/>
    <d v="2015-06-17T11:27:59"/>
    <b v="0"/>
    <x v="78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x v="687"/>
    <x v="2"/>
    <s v="GB"/>
    <s v="GBP"/>
    <n v="1430470772"/>
    <x v="3198"/>
    <n v="1427878772"/>
    <d v="2015-04-01T03:59:32"/>
    <b v="0"/>
    <x v="8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x v="117"/>
    <x v="2"/>
    <s v="US"/>
    <s v="USD"/>
    <n v="1442644651"/>
    <x v="3199"/>
    <n v="1440052651"/>
    <d v="2015-08-20T01:37:31"/>
    <b v="0"/>
    <x v="78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x v="567"/>
    <x v="2"/>
    <s v="US"/>
    <s v="USD"/>
    <n v="1429767607"/>
    <x v="3200"/>
    <n v="1424587207"/>
    <d v="2015-02-22T01:40:07"/>
    <b v="0"/>
    <x v="17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x v="2107"/>
    <x v="0"/>
    <s v="US"/>
    <s v="USD"/>
    <n v="1406557877"/>
    <x v="3201"/>
    <n v="1404743477"/>
    <d v="2014-07-07T09:31:17"/>
    <b v="1"/>
    <x v="141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x v="2108"/>
    <x v="0"/>
    <s v="US"/>
    <s v="USD"/>
    <n v="1403305200"/>
    <x v="3202"/>
    <n v="1400512658"/>
    <d v="2014-05-19T10:17:38"/>
    <b v="1"/>
    <x v="334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x v="2109"/>
    <x v="0"/>
    <s v="US"/>
    <s v="USD"/>
    <n v="1338523140"/>
    <x v="3203"/>
    <n v="1334442519"/>
    <d v="2012-04-14T17:28:39"/>
    <b v="1"/>
    <x v="65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x v="2110"/>
    <x v="0"/>
    <s v="US"/>
    <s v="USD"/>
    <n v="1408068000"/>
    <x v="3204"/>
    <n v="1405346680"/>
    <d v="2014-07-14T09:04:40"/>
    <b v="1"/>
    <x v="498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x v="2111"/>
    <x v="0"/>
    <s v="US"/>
    <s v="USD"/>
    <n v="1407524751"/>
    <x v="3205"/>
    <n v="1404932751"/>
    <d v="2014-07-09T14:05:51"/>
    <b v="1"/>
    <x v="225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x v="2112"/>
    <x v="0"/>
    <s v="GB"/>
    <s v="GBP"/>
    <n v="1437934759"/>
    <x v="3206"/>
    <n v="1434478759"/>
    <d v="2015-06-16T13:19:19"/>
    <b v="1"/>
    <x v="5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x v="2113"/>
    <x v="0"/>
    <s v="GB"/>
    <s v="GBP"/>
    <n v="1452038100"/>
    <x v="3207"/>
    <n v="1448823673"/>
    <d v="2015-11-29T14:01:13"/>
    <b v="1"/>
    <x v="248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x v="2114"/>
    <x v="0"/>
    <s v="US"/>
    <s v="USD"/>
    <n v="1441857540"/>
    <x v="3208"/>
    <n v="1438617471"/>
    <d v="2015-08-03T10:57:51"/>
    <b v="1"/>
    <x v="179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x v="660"/>
    <x v="0"/>
    <s v="GB"/>
    <s v="GBP"/>
    <n v="1436625000"/>
    <x v="3209"/>
    <n v="1433934371"/>
    <d v="2015-06-10T06:06:11"/>
    <b v="1"/>
    <x v="2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x v="2011"/>
    <x v="0"/>
    <s v="US"/>
    <s v="USD"/>
    <n v="1478264784"/>
    <x v="3210"/>
    <n v="1475672784"/>
    <d v="2016-10-05T08:06:24"/>
    <b v="1"/>
    <x v="201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x v="2115"/>
    <x v="0"/>
    <s v="GB"/>
    <s v="GBP"/>
    <n v="1419984000"/>
    <x v="3211"/>
    <n v="1417132986"/>
    <d v="2014-11-27T19:03:06"/>
    <b v="1"/>
    <x v="192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x v="2116"/>
    <x v="0"/>
    <s v="US"/>
    <s v="USD"/>
    <n v="1427063747"/>
    <x v="3212"/>
    <n v="1424043347"/>
    <d v="2015-02-15T18:35:47"/>
    <b v="1"/>
    <x v="46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x v="2117"/>
    <x v="0"/>
    <s v="US"/>
    <s v="USD"/>
    <n v="1489352400"/>
    <x v="3213"/>
    <n v="1486411204"/>
    <d v="2017-02-06T15:00:04"/>
    <b v="1"/>
    <x v="211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x v="2118"/>
    <x v="0"/>
    <s v="GB"/>
    <s v="GBP"/>
    <n v="1436114603"/>
    <x v="3214"/>
    <n v="1433090603"/>
    <d v="2015-05-31T11:43:23"/>
    <b v="1"/>
    <x v="116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x v="2119"/>
    <x v="0"/>
    <s v="US"/>
    <s v="USD"/>
    <n v="1445722140"/>
    <x v="3215"/>
    <n v="1443016697"/>
    <d v="2015-09-23T08:58:17"/>
    <b v="1"/>
    <x v="87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x v="2120"/>
    <x v="0"/>
    <s v="US"/>
    <s v="USD"/>
    <n v="1440100976"/>
    <x v="3216"/>
    <n v="1437508976"/>
    <d v="2015-07-21T15:02:56"/>
    <b v="1"/>
    <x v="142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x v="2121"/>
    <x v="0"/>
    <s v="US"/>
    <s v="USD"/>
    <n v="1484024400"/>
    <x v="3217"/>
    <n v="1479932713"/>
    <d v="2016-11-23T15:25:13"/>
    <b v="1"/>
    <x v="499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x v="2122"/>
    <x v="0"/>
    <s v="US"/>
    <s v="USD"/>
    <n v="1464987600"/>
    <x v="3218"/>
    <n v="1463145938"/>
    <d v="2016-05-13T08:25:38"/>
    <b v="1"/>
    <x v="70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x v="380"/>
    <x v="0"/>
    <s v="GB"/>
    <s v="GBP"/>
    <n v="1446213612"/>
    <x v="3219"/>
    <n v="1443621612"/>
    <d v="2015-09-30T09:00:12"/>
    <b v="1"/>
    <x v="64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x v="646"/>
    <x v="0"/>
    <s v="GB"/>
    <s v="GBP"/>
    <n v="1484687436"/>
    <x v="3220"/>
    <n v="1482095436"/>
    <d v="2016-12-18T16:10:36"/>
    <b v="0"/>
    <x v="209"/>
    <b v="1"/>
    <s v="theater/plays"/>
    <n v="125"/>
    <n v="50"/>
    <x v="1"/>
    <s v="plays"/>
  </r>
  <r>
    <n v="3228"/>
    <x v="3227"/>
    <s v="A Season of Powerful Women. A Season of Defiance."/>
    <n v="7000"/>
    <x v="2123"/>
    <x v="0"/>
    <s v="US"/>
    <s v="USD"/>
    <n v="1450328340"/>
    <x v="3221"/>
    <n v="1447606884"/>
    <d v="2015-11-15T12:01:24"/>
    <b v="1"/>
    <x v="7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x v="2124"/>
    <x v="0"/>
    <s v="US"/>
    <s v="USD"/>
    <n v="1416470398"/>
    <x v="3222"/>
    <n v="1413874798"/>
    <d v="2014-10-21T01:59:58"/>
    <b v="1"/>
    <x v="91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x v="2125"/>
    <x v="0"/>
    <s v="US"/>
    <s v="USD"/>
    <n v="1412135940"/>
    <x v="341"/>
    <n v="1410840126"/>
    <d v="2014-09-15T23:02:06"/>
    <b v="1"/>
    <x v="7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x v="2126"/>
    <x v="0"/>
    <s v="US"/>
    <s v="USD"/>
    <n v="1460846347"/>
    <x v="3223"/>
    <n v="1458254347"/>
    <d v="2016-03-17T17:39:07"/>
    <b v="0"/>
    <x v="33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x v="2127"/>
    <x v="0"/>
    <s v="US"/>
    <s v="USD"/>
    <n v="1462334340"/>
    <x v="3224"/>
    <n v="1459711917"/>
    <d v="2016-04-03T14:31:57"/>
    <b v="1"/>
    <x v="55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x v="2128"/>
    <x v="0"/>
    <s v="US"/>
    <s v="USD"/>
    <n v="1488482355"/>
    <x v="3225"/>
    <n v="1485890355"/>
    <d v="2017-01-31T14:19:15"/>
    <b v="0"/>
    <x v="42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x v="2129"/>
    <x v="0"/>
    <s v="GB"/>
    <s v="GBP"/>
    <n v="1485991860"/>
    <x v="3226"/>
    <n v="1483124208"/>
    <d v="2016-12-30T13:56:48"/>
    <b v="0"/>
    <x v="248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x v="2130"/>
    <x v="0"/>
    <s v="US"/>
    <s v="USD"/>
    <n v="1467361251"/>
    <x v="3227"/>
    <n v="1464769251"/>
    <d v="2016-06-01T03:20:51"/>
    <b v="1"/>
    <x v="33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x v="2131"/>
    <x v="0"/>
    <s v="US"/>
    <s v="USD"/>
    <n v="1482962433"/>
    <x v="3228"/>
    <n v="1480370433"/>
    <d v="2016-11-28T17:00:33"/>
    <b v="0"/>
    <x v="238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x v="2132"/>
    <x v="0"/>
    <s v="US"/>
    <s v="USD"/>
    <n v="1443499140"/>
    <x v="3229"/>
    <n v="1441452184"/>
    <d v="2015-09-05T06:23:04"/>
    <b v="1"/>
    <x v="314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x v="2133"/>
    <x v="0"/>
    <s v="GB"/>
    <s v="GBP"/>
    <n v="1435752898"/>
    <x v="3230"/>
    <n v="1433160898"/>
    <d v="2015-06-01T07:14:58"/>
    <b v="1"/>
    <x v="1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x v="2134"/>
    <x v="0"/>
    <s v="GB"/>
    <s v="GBP"/>
    <n v="1445817540"/>
    <x v="3231"/>
    <n v="1443665293"/>
    <d v="2015-09-30T21:08:13"/>
    <b v="1"/>
    <x v="201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x v="481"/>
    <x v="0"/>
    <s v="GB"/>
    <s v="GBP"/>
    <n v="1487286000"/>
    <x v="3232"/>
    <n v="1484843948"/>
    <d v="2017-01-19T11:39:08"/>
    <b v="0"/>
    <x v="69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x v="3233"/>
    <n v="1410421670"/>
    <d v="2014-09-11T02:47:50"/>
    <b v="1"/>
    <x v="15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x v="2136"/>
    <x v="0"/>
    <s v="US"/>
    <s v="USD"/>
    <n v="1411150092"/>
    <x v="3234"/>
    <n v="1408558092"/>
    <d v="2014-08-20T13:08:12"/>
    <b v="1"/>
    <x v="275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x v="2137"/>
    <x v="0"/>
    <s v="US"/>
    <s v="USD"/>
    <n v="1444348800"/>
    <x v="3235"/>
    <n v="1442283562"/>
    <d v="2015-09-14T21:19:22"/>
    <b v="1"/>
    <x v="26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x v="2138"/>
    <x v="0"/>
    <s v="GB"/>
    <s v="GBP"/>
    <n v="1480613982"/>
    <x v="3236"/>
    <n v="1478018382"/>
    <d v="2016-11-01T11:39:42"/>
    <b v="0"/>
    <x v="50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x v="2139"/>
    <x v="0"/>
    <s v="US"/>
    <s v="USD"/>
    <n v="1434074400"/>
    <x v="3237"/>
    <n v="1431354258"/>
    <d v="2015-05-11T09:24:18"/>
    <b v="0"/>
    <x v="50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x v="2140"/>
    <x v="0"/>
    <s v="US"/>
    <s v="USD"/>
    <n v="1442030340"/>
    <x v="3238"/>
    <n v="1439551200"/>
    <d v="2015-08-14T06:20:00"/>
    <b v="1"/>
    <x v="189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x v="2141"/>
    <x v="0"/>
    <s v="GB"/>
    <s v="GBP"/>
    <n v="1436696712"/>
    <x v="3239"/>
    <n v="1434104712"/>
    <d v="2015-06-12T05:25:12"/>
    <b v="1"/>
    <x v="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x v="2142"/>
    <x v="0"/>
    <s v="US"/>
    <s v="USD"/>
    <n v="1428178757"/>
    <x v="3240"/>
    <n v="1425590357"/>
    <d v="2015-03-05T16:19:17"/>
    <b v="1"/>
    <x v="452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x v="2143"/>
    <x v="0"/>
    <s v="US"/>
    <s v="USD"/>
    <n v="1434822914"/>
    <x v="3241"/>
    <n v="1432230914"/>
    <d v="2015-05-21T12:55:14"/>
    <b v="1"/>
    <x v="106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x v="2144"/>
    <x v="0"/>
    <s v="US"/>
    <s v="USD"/>
    <n v="1415213324"/>
    <x v="3242"/>
    <n v="1412617724"/>
    <d v="2014-10-06T12:48:44"/>
    <b v="1"/>
    <x v="496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x v="1451"/>
    <x v="0"/>
    <s v="US"/>
    <s v="USD"/>
    <n v="1434907966"/>
    <x v="3243"/>
    <n v="1432315966"/>
    <d v="2015-05-22T12:32:46"/>
    <b v="1"/>
    <x v="9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x v="2145"/>
    <x v="0"/>
    <s v="GB"/>
    <s v="GBP"/>
    <n v="1473247240"/>
    <x v="3244"/>
    <n v="1470655240"/>
    <d v="2016-08-08T06:20:40"/>
    <b v="1"/>
    <x v="133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x v="2146"/>
    <x v="0"/>
    <s v="US"/>
    <s v="USD"/>
    <n v="1473306300"/>
    <x v="3245"/>
    <n v="1471701028"/>
    <d v="2016-08-20T08:50:28"/>
    <b v="1"/>
    <x v="248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x v="2147"/>
    <x v="0"/>
    <s v="GB"/>
    <s v="GBP"/>
    <n v="1427331809"/>
    <x v="3246"/>
    <n v="1424743409"/>
    <d v="2015-02-23T21:03:29"/>
    <b v="1"/>
    <x v="153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x v="2"/>
    <x v="0"/>
    <s v="GB"/>
    <s v="GBP"/>
    <n v="1412706375"/>
    <x v="3247"/>
    <n v="1410114375"/>
    <d v="2014-09-07T13:26:15"/>
    <b v="1"/>
    <x v="59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x v="2148"/>
    <x v="0"/>
    <s v="US"/>
    <s v="USD"/>
    <n v="1433995140"/>
    <x v="3248"/>
    <n v="1432129577"/>
    <d v="2015-05-20T08:46:17"/>
    <b v="1"/>
    <x v="282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x v="2149"/>
    <x v="0"/>
    <s v="GB"/>
    <s v="GBP"/>
    <n v="1487769952"/>
    <x v="3249"/>
    <n v="1485177952"/>
    <d v="2017-01-23T08:25:52"/>
    <b v="0"/>
    <x v="14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x v="2150"/>
    <x v="0"/>
    <s v="US"/>
    <s v="USD"/>
    <n v="1420751861"/>
    <x v="3250"/>
    <n v="1418159861"/>
    <d v="2014-12-09T16:17:41"/>
    <b v="1"/>
    <x v="11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x v="2151"/>
    <x v="0"/>
    <s v="US"/>
    <s v="USD"/>
    <n v="1475294340"/>
    <x v="3251"/>
    <n v="1472753745"/>
    <d v="2016-09-01T13:15:45"/>
    <b v="1"/>
    <x v="174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x v="2152"/>
    <x v="0"/>
    <s v="US"/>
    <s v="USD"/>
    <n v="1448903318"/>
    <x v="3252"/>
    <n v="1445875718"/>
    <d v="2015-10-26T11:08:38"/>
    <b v="1"/>
    <x v="196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x v="2153"/>
    <x v="0"/>
    <s v="US"/>
    <s v="USD"/>
    <n v="1437067476"/>
    <x v="3253"/>
    <n v="1434475476"/>
    <d v="2015-06-16T12:24:36"/>
    <b v="1"/>
    <x v="72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x v="2154"/>
    <x v="0"/>
    <s v="US"/>
    <s v="USD"/>
    <n v="1419220800"/>
    <x v="3254"/>
    <n v="1416555262"/>
    <d v="2014-11-21T02:34:22"/>
    <b v="1"/>
    <x v="179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x v="2155"/>
    <x v="0"/>
    <s v="US"/>
    <s v="USD"/>
    <n v="1446238800"/>
    <x v="3255"/>
    <n v="1444220588"/>
    <d v="2015-10-07T07:23:08"/>
    <b v="1"/>
    <x v="32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x v="2156"/>
    <x v="0"/>
    <s v="US"/>
    <s v="USD"/>
    <n v="1422482400"/>
    <x v="3256"/>
    <n v="1421089938"/>
    <d v="2015-01-12T14:12:18"/>
    <b v="1"/>
    <x v="72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x v="2157"/>
    <x v="0"/>
    <s v="IE"/>
    <s v="EUR"/>
    <n v="1449162000"/>
    <x v="3257"/>
    <n v="1446570315"/>
    <d v="2015-11-03T12:05:15"/>
    <b v="1"/>
    <x v="287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x v="2158"/>
    <x v="0"/>
    <s v="US"/>
    <s v="USD"/>
    <n v="1434142800"/>
    <x v="3258"/>
    <n v="1431435122"/>
    <d v="2015-05-12T07:52:02"/>
    <b v="1"/>
    <x v="430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x v="2159"/>
    <x v="0"/>
    <s v="US"/>
    <s v="USD"/>
    <n v="1437156660"/>
    <x v="3259"/>
    <n v="1434564660"/>
    <d v="2015-06-17T13:11:00"/>
    <b v="1"/>
    <x v="449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x v="1904"/>
    <x v="0"/>
    <s v="US"/>
    <s v="USD"/>
    <n v="1472074928"/>
    <x v="3260"/>
    <n v="1470692528"/>
    <d v="2016-08-08T16:42:08"/>
    <b v="1"/>
    <x v="288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x v="2160"/>
    <x v="0"/>
    <s v="GB"/>
    <s v="GBP"/>
    <n v="1434452400"/>
    <x v="3261"/>
    <n v="1431509397"/>
    <d v="2015-05-13T04:29:57"/>
    <b v="1"/>
    <x v="16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x v="390"/>
    <x v="0"/>
    <s v="GB"/>
    <s v="GBP"/>
    <n v="1436705265"/>
    <x v="3262"/>
    <n v="1434113265"/>
    <d v="2015-06-12T07:47:45"/>
    <b v="1"/>
    <x v="209"/>
    <b v="1"/>
    <s v="theater/plays"/>
    <n v="101.66666666666666"/>
    <n v="61"/>
    <x v="1"/>
    <s v="plays"/>
  </r>
  <r>
    <n v="3271"/>
    <x v="3270"/>
    <s v="A razor sharp satire to darken your Christmas."/>
    <n v="1500"/>
    <x v="2161"/>
    <x v="0"/>
    <s v="GB"/>
    <s v="GBP"/>
    <n v="1414927775"/>
    <x v="3263"/>
    <n v="1412332175"/>
    <d v="2014-10-03T05:29:35"/>
    <b v="1"/>
    <x v="13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x v="2162"/>
    <x v="0"/>
    <s v="US"/>
    <s v="USD"/>
    <n v="1446814809"/>
    <x v="3264"/>
    <n v="1444219209"/>
    <d v="2015-10-07T07:00:09"/>
    <b v="1"/>
    <x v="108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x v="2163"/>
    <x v="0"/>
    <s v="US"/>
    <s v="USD"/>
    <n v="1473879600"/>
    <x v="3265"/>
    <n v="1472498042"/>
    <d v="2016-08-29T14:14:02"/>
    <b v="1"/>
    <x v="64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x v="2164"/>
    <x v="0"/>
    <s v="US"/>
    <s v="USD"/>
    <n v="1458075600"/>
    <x v="3266"/>
    <n v="1454259272"/>
    <d v="2016-01-31T11:54:32"/>
    <b v="1"/>
    <x v="172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x v="2165"/>
    <x v="0"/>
    <s v="US"/>
    <s v="USD"/>
    <n v="1423456200"/>
    <x v="3267"/>
    <n v="1421183271"/>
    <d v="2015-01-13T16:07:51"/>
    <b v="1"/>
    <x v="8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x v="2166"/>
    <x v="0"/>
    <s v="CA"/>
    <s v="CAD"/>
    <n v="1459483140"/>
    <x v="3268"/>
    <n v="1456526879"/>
    <d v="2016-02-26T17:47:59"/>
    <b v="1"/>
    <x v="61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x v="2167"/>
    <x v="0"/>
    <s v="GB"/>
    <s v="GBP"/>
    <n v="1416331406"/>
    <x v="3269"/>
    <n v="1413735806"/>
    <d v="2014-10-19T11:23:26"/>
    <b v="1"/>
    <x v="61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x v="1745"/>
    <x v="0"/>
    <s v="GB"/>
    <s v="GBP"/>
    <n v="1433017303"/>
    <x v="3270"/>
    <n v="1430425303"/>
    <d v="2015-04-30T15:21:43"/>
    <b v="1"/>
    <x v="69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x v="3271"/>
    <n v="1456885659"/>
    <d v="2016-03-01T21:27:39"/>
    <b v="0"/>
    <x v="287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x v="2169"/>
    <x v="0"/>
    <s v="US"/>
    <s v="USD"/>
    <n v="1433134800"/>
    <x v="3272"/>
    <n v="1430158198"/>
    <d v="2015-04-27T13:09:58"/>
    <b v="0"/>
    <x v="209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x v="599"/>
    <x v="0"/>
    <s v="US"/>
    <s v="USD"/>
    <n v="1441153705"/>
    <x v="3273"/>
    <n v="1438561705"/>
    <d v="2015-08-02T19:28:25"/>
    <b v="0"/>
    <x v="5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x v="2170"/>
    <x v="0"/>
    <s v="US"/>
    <s v="USD"/>
    <n v="1461904788"/>
    <x v="3274"/>
    <n v="1458103188"/>
    <d v="2016-03-15T23:39:48"/>
    <b v="0"/>
    <x v="186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x v="2171"/>
    <x v="0"/>
    <s v="GB"/>
    <s v="GBP"/>
    <n v="1455138000"/>
    <x v="3275"/>
    <n v="1452448298"/>
    <d v="2016-01-10T12:51:38"/>
    <b v="0"/>
    <x v="5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x v="2172"/>
    <x v="0"/>
    <s v="US"/>
    <s v="USD"/>
    <n v="1454047140"/>
    <x v="3276"/>
    <n v="1452546853"/>
    <d v="2016-01-11T16:14:13"/>
    <b v="0"/>
    <x v="41"/>
    <b v="1"/>
    <s v="theater/plays"/>
    <n v="101.6"/>
    <n v="203.2"/>
    <x v="1"/>
    <s v="plays"/>
  </r>
  <r>
    <n v="3285"/>
    <x v="3284"/>
    <s v="A new play by Matthew Gasda"/>
    <n v="4999"/>
    <x v="2173"/>
    <x v="0"/>
    <s v="US"/>
    <s v="USD"/>
    <n v="1488258000"/>
    <x v="3277"/>
    <n v="1485556626"/>
    <d v="2017-01-27T17:37:06"/>
    <b v="0"/>
    <x v="75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x v="2174"/>
    <x v="0"/>
    <s v="US"/>
    <s v="USD"/>
    <n v="1471291782"/>
    <x v="3278"/>
    <n v="1468699782"/>
    <d v="2016-07-16T15:09:42"/>
    <b v="0"/>
    <x v="259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x v="911"/>
    <x v="0"/>
    <s v="CA"/>
    <s v="CAD"/>
    <n v="1448733628"/>
    <x v="3279"/>
    <n v="1446573628"/>
    <d v="2015-11-03T13:00:28"/>
    <b v="0"/>
    <x v="69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x v="2175"/>
    <x v="0"/>
    <s v="GB"/>
    <s v="GBP"/>
    <n v="1466463600"/>
    <x v="3280"/>
    <n v="1463337315"/>
    <d v="2016-05-15T13:35:15"/>
    <b v="0"/>
    <x v="44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x v="2176"/>
    <x v="0"/>
    <s v="GB"/>
    <s v="GBP"/>
    <n v="1487580602"/>
    <x v="3281"/>
    <n v="1485161402"/>
    <d v="2017-01-23T03:50:02"/>
    <b v="0"/>
    <x v="20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x v="2177"/>
    <x v="0"/>
    <s v="GB"/>
    <s v="GBP"/>
    <n v="1489234891"/>
    <x v="3282"/>
    <n v="1486642891"/>
    <d v="2017-02-09T07:21:31"/>
    <b v="0"/>
    <x v="250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x v="365"/>
    <x v="0"/>
    <s v="US"/>
    <s v="USD"/>
    <n v="1442462340"/>
    <x v="3283"/>
    <n v="1439743900"/>
    <d v="2015-08-16T11:51:40"/>
    <b v="0"/>
    <x v="25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x v="683"/>
    <x v="0"/>
    <s v="GB"/>
    <s v="GBP"/>
    <n v="1449257348"/>
    <x v="3284"/>
    <n v="1444069748"/>
    <d v="2015-10-05T13:29:08"/>
    <b v="0"/>
    <x v="41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x v="2178"/>
    <x v="0"/>
    <s v="NZ"/>
    <s v="NZD"/>
    <n v="1488622352"/>
    <x v="3285"/>
    <n v="1486030352"/>
    <d v="2017-02-02T05:12:32"/>
    <b v="0"/>
    <x v="110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x v="2179"/>
    <x v="0"/>
    <s v="GB"/>
    <s v="GBP"/>
    <n v="1434459554"/>
    <x v="3286"/>
    <n v="1431867554"/>
    <d v="2015-05-17T07:59:14"/>
    <b v="0"/>
    <x v="5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x v="2180"/>
    <x v="0"/>
    <s v="GB"/>
    <s v="GBP"/>
    <n v="1474886229"/>
    <x v="3287"/>
    <n v="1472294229"/>
    <d v="2016-08-27T05:37:09"/>
    <b v="0"/>
    <x v="74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x v="2181"/>
    <x v="0"/>
    <s v="GB"/>
    <s v="GBP"/>
    <n v="1448229600"/>
    <x v="3288"/>
    <n v="1446401372"/>
    <d v="2015-11-01T13:09:32"/>
    <b v="0"/>
    <x v="5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x v="2182"/>
    <x v="0"/>
    <s v="GB"/>
    <s v="GBP"/>
    <n v="1438037940"/>
    <x v="3289"/>
    <n v="1436380256"/>
    <d v="2015-07-08T13:30:56"/>
    <b v="0"/>
    <x v="3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x v="2183"/>
    <x v="0"/>
    <s v="US"/>
    <s v="USD"/>
    <n v="1442102400"/>
    <x v="3290"/>
    <n v="1440370768"/>
    <d v="2015-08-23T17:59:28"/>
    <b v="0"/>
    <x v="250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x v="2184"/>
    <x v="0"/>
    <s v="US"/>
    <s v="USD"/>
    <n v="1444860063"/>
    <x v="3291"/>
    <n v="1442268063"/>
    <d v="2015-09-14T17:01:03"/>
    <b v="0"/>
    <x v="287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x v="1734"/>
    <x v="0"/>
    <s v="US"/>
    <s v="USD"/>
    <n v="1430329862"/>
    <x v="3292"/>
    <n v="1428515462"/>
    <d v="2015-04-08T12:51:02"/>
    <b v="0"/>
    <x v="106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x v="2185"/>
    <x v="0"/>
    <s v="US"/>
    <s v="USD"/>
    <n v="1470034740"/>
    <x v="3293"/>
    <n v="1466185176"/>
    <d v="2016-06-17T12:39:36"/>
    <b v="0"/>
    <x v="16"/>
    <b v="1"/>
    <s v="theater/plays"/>
    <n v="133.46666666666667"/>
    <n v="57.2"/>
    <x v="1"/>
    <s v="plays"/>
  </r>
  <r>
    <n v="3302"/>
    <x v="3301"/>
    <s v="FilosofÃ­a de los anÃ³nimos"/>
    <n v="8400"/>
    <x v="2186"/>
    <x v="0"/>
    <s v="ES"/>
    <s v="EUR"/>
    <n v="1481099176"/>
    <x v="3294"/>
    <n v="1478507176"/>
    <d v="2016-11-07T03:26:16"/>
    <b v="0"/>
    <x v="133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x v="2187"/>
    <x v="0"/>
    <s v="US"/>
    <s v="USD"/>
    <n v="1427553484"/>
    <x v="3295"/>
    <n v="1424533084"/>
    <d v="2015-02-21T10:38:04"/>
    <b v="0"/>
    <x v="2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x v="2188"/>
    <x v="0"/>
    <s v="US"/>
    <s v="USD"/>
    <n v="1482418752"/>
    <x v="3296"/>
    <n v="1479826752"/>
    <d v="2016-11-22T09:59:12"/>
    <b v="0"/>
    <x v="489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x v="2189"/>
    <x v="0"/>
    <s v="US"/>
    <s v="USD"/>
    <n v="1438374748"/>
    <x v="3297"/>
    <n v="1435782748"/>
    <d v="2015-07-01T15:32:28"/>
    <b v="0"/>
    <x v="9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x v="1310"/>
    <x v="0"/>
    <s v="US"/>
    <s v="USD"/>
    <n v="1465527600"/>
    <x v="3298"/>
    <n v="1462252542"/>
    <d v="2016-05-03T00:15:42"/>
    <b v="0"/>
    <x v="241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x v="2190"/>
    <x v="0"/>
    <s v="US"/>
    <s v="USD"/>
    <n v="1463275339"/>
    <x v="3299"/>
    <n v="1460683339"/>
    <d v="2016-04-14T20:22:19"/>
    <b v="0"/>
    <x v="9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x v="611"/>
    <x v="0"/>
    <s v="US"/>
    <s v="USD"/>
    <n v="1460581365"/>
    <x v="3300"/>
    <n v="1458766965"/>
    <d v="2016-03-23T16:02:45"/>
    <b v="0"/>
    <x v="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x v="2191"/>
    <x v="0"/>
    <s v="GB"/>
    <s v="GBP"/>
    <n v="1476632178"/>
    <x v="3301"/>
    <n v="1473953778"/>
    <d v="2016-09-15T10:36:18"/>
    <b v="0"/>
    <x v="162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x v="2192"/>
    <x v="0"/>
    <s v="US"/>
    <s v="USD"/>
    <n v="1444169825"/>
    <x v="3302"/>
    <n v="1441577825"/>
    <d v="2015-09-06T17:17:05"/>
    <b v="0"/>
    <x v="162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x v="406"/>
    <x v="0"/>
    <s v="US"/>
    <s v="USD"/>
    <n v="1445065210"/>
    <x v="3303"/>
    <n v="1442473210"/>
    <d v="2015-09-17T02:00:10"/>
    <b v="0"/>
    <x v="43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x v="1676"/>
    <x v="0"/>
    <s v="US"/>
    <s v="USD"/>
    <n v="1478901600"/>
    <x v="3304"/>
    <n v="1477077946"/>
    <d v="2016-10-21T14:25:46"/>
    <b v="0"/>
    <x v="14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x v="2193"/>
    <x v="0"/>
    <s v="US"/>
    <s v="USD"/>
    <n v="1453856400"/>
    <x v="3305"/>
    <n v="1452664317"/>
    <d v="2016-01-13T00:51:57"/>
    <b v="0"/>
    <x v="60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x v="472"/>
    <x v="0"/>
    <s v="GB"/>
    <s v="GBP"/>
    <n v="1431115500"/>
    <x v="3306"/>
    <n v="1428733511"/>
    <d v="2015-04-11T01:25:11"/>
    <b v="0"/>
    <x v="6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x v="2194"/>
    <x v="0"/>
    <s v="GB"/>
    <s v="GBP"/>
    <n v="1462519041"/>
    <x v="3307"/>
    <n v="1459927041"/>
    <d v="2016-04-06T02:17:21"/>
    <b v="0"/>
    <x v="30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x v="2195"/>
    <x v="0"/>
    <s v="US"/>
    <s v="USD"/>
    <n v="1407506040"/>
    <x v="3308"/>
    <n v="1404680075"/>
    <d v="2014-07-06T15:54:35"/>
    <b v="0"/>
    <x v="207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x v="2196"/>
    <x v="0"/>
    <s v="US"/>
    <s v="USD"/>
    <n v="1465347424"/>
    <x v="3309"/>
    <n v="1462755424"/>
    <d v="2016-05-08T19:57:04"/>
    <b v="0"/>
    <x v="59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x v="2197"/>
    <x v="0"/>
    <s v="CA"/>
    <s v="CAD"/>
    <n v="1460341800"/>
    <x v="3310"/>
    <n v="1456902893"/>
    <d v="2016-03-02T02:14:53"/>
    <b v="0"/>
    <x v="58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x v="2065"/>
    <x v="0"/>
    <s v="GB"/>
    <s v="GBP"/>
    <n v="1422712986"/>
    <x v="3311"/>
    <n v="1418824986"/>
    <d v="2014-12-17T09:03:06"/>
    <b v="0"/>
    <x v="38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x v="2198"/>
    <x v="0"/>
    <s v="US"/>
    <s v="USD"/>
    <n v="1466557557"/>
    <x v="3312"/>
    <n v="1463965557"/>
    <d v="2016-05-22T20:05:57"/>
    <b v="0"/>
    <x v="44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x v="2199"/>
    <x v="0"/>
    <s v="US"/>
    <s v="USD"/>
    <n v="1413431940"/>
    <x v="3313"/>
    <n v="1412216665"/>
    <d v="2014-10-01T21:24:25"/>
    <b v="0"/>
    <x v="41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x v="959"/>
    <x v="0"/>
    <s v="US"/>
    <s v="USD"/>
    <n v="1466567700"/>
    <x v="3314"/>
    <n v="1464653696"/>
    <d v="2016-05-30T19:14:56"/>
    <b v="0"/>
    <x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x v="2200"/>
    <x v="0"/>
    <s v="GB"/>
    <s v="GBP"/>
    <n v="1474793208"/>
    <x v="3315"/>
    <n v="1472201208"/>
    <d v="2016-08-26T03:46:48"/>
    <b v="0"/>
    <x v="72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x v="2201"/>
    <x v="0"/>
    <s v="IE"/>
    <s v="EUR"/>
    <n v="1465135190"/>
    <x v="3316"/>
    <n v="1463925590"/>
    <d v="2016-05-22T08:59:50"/>
    <b v="0"/>
    <x v="73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x v="2202"/>
    <x v="0"/>
    <s v="GB"/>
    <s v="GBP"/>
    <n v="1428256277"/>
    <x v="3317"/>
    <n v="1425235877"/>
    <d v="2015-03-01T13:51:17"/>
    <b v="0"/>
    <x v="41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x v="2203"/>
    <x v="0"/>
    <s v="US"/>
    <s v="USD"/>
    <n v="1425830905"/>
    <x v="3318"/>
    <n v="1423242505"/>
    <d v="2015-02-06T12:08:25"/>
    <b v="0"/>
    <x v="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x v="1629"/>
    <x v="0"/>
    <s v="GB"/>
    <s v="GBP"/>
    <n v="1462697966"/>
    <x v="3319"/>
    <n v="1460105966"/>
    <d v="2016-04-08T03:59:26"/>
    <b v="0"/>
    <x v="51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x v="3320"/>
    <n v="1404308883"/>
    <d v="2014-07-02T08:48:03"/>
    <b v="0"/>
    <x v="82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x v="2205"/>
    <x v="0"/>
    <s v="GB"/>
    <s v="GBP"/>
    <n v="1406502000"/>
    <x v="3321"/>
    <n v="1405583108"/>
    <d v="2014-07-17T02:45:08"/>
    <b v="0"/>
    <x v="55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x v="2206"/>
    <x v="0"/>
    <s v="GB"/>
    <s v="GBP"/>
    <n v="1427919468"/>
    <x v="3322"/>
    <n v="1425331068"/>
    <d v="2015-03-02T16:17:48"/>
    <b v="0"/>
    <x v="50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x v="538"/>
    <x v="0"/>
    <s v="US"/>
    <s v="USD"/>
    <n v="1444149886"/>
    <x v="3323"/>
    <n v="1441125886"/>
    <d v="2015-09-01T11:44:46"/>
    <b v="0"/>
    <x v="71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x v="44"/>
    <x v="0"/>
    <s v="US"/>
    <s v="USD"/>
    <n v="1405802330"/>
    <x v="3324"/>
    <n v="1403210330"/>
    <d v="2014-06-19T15:38:50"/>
    <b v="0"/>
    <x v="1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x v="2207"/>
    <x v="0"/>
    <s v="US"/>
    <s v="USD"/>
    <n v="1434384880"/>
    <x v="3325"/>
    <n v="1432484080"/>
    <d v="2015-05-24T11:14:40"/>
    <b v="0"/>
    <x v="112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x v="2208"/>
    <x v="0"/>
    <s v="US"/>
    <s v="USD"/>
    <n v="1438259422"/>
    <x v="3326"/>
    <n v="1435667422"/>
    <d v="2015-06-30T07:30:22"/>
    <b v="0"/>
    <x v="67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x v="2209"/>
    <x v="0"/>
    <s v="GB"/>
    <s v="GBP"/>
    <n v="1407106800"/>
    <x v="3327"/>
    <n v="1404749446"/>
    <d v="2014-07-07T11:10:46"/>
    <b v="0"/>
    <x v="287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x v="156"/>
    <x v="0"/>
    <s v="GB"/>
    <s v="GBP"/>
    <n v="1459845246"/>
    <x v="3328"/>
    <n v="1457429646"/>
    <d v="2016-03-08T04:34:06"/>
    <b v="0"/>
    <x v="82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x v="2210"/>
    <x v="0"/>
    <s v="GB"/>
    <s v="GBP"/>
    <n v="1412974800"/>
    <x v="3329"/>
    <n v="1411109167"/>
    <d v="2014-09-19T01:46:07"/>
    <b v="0"/>
    <x v="69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x v="2211"/>
    <x v="0"/>
    <s v="US"/>
    <s v="USD"/>
    <n v="1487944080"/>
    <x v="3330"/>
    <n v="1486129680"/>
    <d v="2017-02-03T08:48:00"/>
    <b v="0"/>
    <x v="300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x v="2212"/>
    <x v="0"/>
    <s v="US"/>
    <s v="USD"/>
    <n v="1469721518"/>
    <x v="3331"/>
    <n v="1467129518"/>
    <d v="2016-06-28T10:58:38"/>
    <b v="0"/>
    <x v="5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x v="2213"/>
    <x v="0"/>
    <s v="US"/>
    <s v="USD"/>
    <n v="1481066554"/>
    <x v="3332"/>
    <n v="1478906554"/>
    <d v="2016-11-11T18:22:34"/>
    <b v="0"/>
    <x v="44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x v="959"/>
    <x v="0"/>
    <s v="GB"/>
    <s v="GBP"/>
    <n v="1465750800"/>
    <x v="3333"/>
    <n v="1463771421"/>
    <d v="2016-05-20T14:10:21"/>
    <b v="0"/>
    <x v="33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x v="627"/>
    <x v="0"/>
    <s v="US"/>
    <s v="USD"/>
    <n v="1427864340"/>
    <x v="3334"/>
    <n v="1425020810"/>
    <d v="2015-02-27T02:06:50"/>
    <b v="0"/>
    <x v="76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x v="647"/>
    <x v="0"/>
    <s v="GB"/>
    <s v="GBP"/>
    <n v="1460553480"/>
    <x v="3335"/>
    <n v="1458770384"/>
    <d v="2016-03-23T16:59:44"/>
    <b v="0"/>
    <x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x v="1494"/>
    <x v="0"/>
    <s v="US"/>
    <s v="USD"/>
    <n v="1409374093"/>
    <x v="3336"/>
    <n v="1406782093"/>
    <d v="2014-07-30T23:48:13"/>
    <b v="0"/>
    <x v="244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x v="1084"/>
    <x v="0"/>
    <s v="US"/>
    <s v="USD"/>
    <n v="1429317420"/>
    <x v="3337"/>
    <n v="1424226768"/>
    <d v="2015-02-17T21:32:48"/>
    <b v="0"/>
    <x v="62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x v="2214"/>
    <x v="0"/>
    <s v="US"/>
    <s v="USD"/>
    <n v="1424910910"/>
    <x v="3338"/>
    <n v="1424306110"/>
    <d v="2015-02-18T19:35:10"/>
    <b v="0"/>
    <x v="59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x v="2215"/>
    <x v="0"/>
    <s v="GB"/>
    <s v="GBP"/>
    <n v="1462741200"/>
    <x v="3339"/>
    <n v="1461503654"/>
    <d v="2016-04-24T08:14:14"/>
    <b v="0"/>
    <x v="19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x v="2216"/>
    <x v="0"/>
    <s v="US"/>
    <s v="USD"/>
    <n v="1461988740"/>
    <x v="3340"/>
    <n v="1459949080"/>
    <d v="2016-04-06T08:24:40"/>
    <b v="0"/>
    <x v="1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x v="2217"/>
    <x v="0"/>
    <s v="US"/>
    <s v="USD"/>
    <n v="1465837200"/>
    <x v="3341"/>
    <n v="1463971172"/>
    <d v="2016-05-22T21:39:32"/>
    <b v="0"/>
    <x v="25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x v="2218"/>
    <x v="0"/>
    <s v="LU"/>
    <s v="EUR"/>
    <n v="1448838000"/>
    <x v="3342"/>
    <n v="1445791811"/>
    <d v="2015-10-25T11:50:11"/>
    <b v="0"/>
    <x v="13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x v="2219"/>
    <x v="0"/>
    <s v="GB"/>
    <s v="GBP"/>
    <n v="1406113200"/>
    <x v="3343"/>
    <n v="1402910965"/>
    <d v="2014-06-16T04:29:25"/>
    <b v="0"/>
    <x v="241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x v="2220"/>
    <x v="0"/>
    <s v="GB"/>
    <s v="GBP"/>
    <n v="1467414000"/>
    <x v="3344"/>
    <n v="1462492178"/>
    <d v="2016-05-05T18:49:38"/>
    <b v="0"/>
    <x v="16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x v="607"/>
    <x v="0"/>
    <s v="GB"/>
    <s v="GBP"/>
    <n v="1462230000"/>
    <x v="3345"/>
    <n v="1461061350"/>
    <d v="2016-04-19T05:22:30"/>
    <b v="0"/>
    <x v="3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x v="2221"/>
    <x v="0"/>
    <s v="US"/>
    <s v="USD"/>
    <n v="1446091260"/>
    <x v="3346"/>
    <n v="1443029206"/>
    <d v="2015-09-23T12:26:46"/>
    <b v="0"/>
    <x v="16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x v="2222"/>
    <x v="0"/>
    <s v="GB"/>
    <s v="GBP"/>
    <n v="1462879020"/>
    <x v="3347"/>
    <n v="1461941527"/>
    <d v="2016-04-29T09:52:07"/>
    <b v="0"/>
    <x v="41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x v="1259"/>
    <x v="0"/>
    <s v="GB"/>
    <s v="GBP"/>
    <n v="1468611272"/>
    <x v="3348"/>
    <n v="1466019272"/>
    <d v="2016-06-15T14:34:32"/>
    <b v="0"/>
    <x v="74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x v="895"/>
    <x v="0"/>
    <s v="GB"/>
    <s v="GBP"/>
    <n v="1406887310"/>
    <x v="3349"/>
    <n v="1404295310"/>
    <d v="2014-07-02T05:01:50"/>
    <b v="0"/>
    <x v="64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x v="2223"/>
    <x v="0"/>
    <s v="US"/>
    <s v="USD"/>
    <n v="1416385679"/>
    <x v="3350"/>
    <n v="1413790079"/>
    <d v="2014-10-20T02:27:59"/>
    <b v="0"/>
    <x v="37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x v="2224"/>
    <x v="0"/>
    <s v="US"/>
    <s v="USD"/>
    <n v="1487985734"/>
    <x v="3351"/>
    <n v="1484097734"/>
    <d v="2017-01-10T20:22:14"/>
    <b v="0"/>
    <x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x v="2225"/>
    <x v="0"/>
    <s v="SG"/>
    <s v="SGD"/>
    <n v="1481731140"/>
    <x v="3352"/>
    <n v="1479866343"/>
    <d v="2016-11-22T20:59:03"/>
    <b v="0"/>
    <x v="250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x v="2226"/>
    <x v="0"/>
    <s v="US"/>
    <s v="USD"/>
    <n v="1409587140"/>
    <x v="3353"/>
    <n v="1408062990"/>
    <d v="2014-08-14T19:36:30"/>
    <b v="0"/>
    <x v="32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x v="2227"/>
    <x v="0"/>
    <s v="US"/>
    <s v="USD"/>
    <n v="1425704100"/>
    <x v="3354"/>
    <n v="1424484717"/>
    <d v="2015-02-20T21:11:57"/>
    <b v="0"/>
    <x v="9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x v="2228"/>
    <x v="0"/>
    <s v="US"/>
    <s v="USD"/>
    <n v="1408464000"/>
    <x v="3355"/>
    <n v="1406831445"/>
    <d v="2014-07-31T13:30:45"/>
    <b v="0"/>
    <x v="55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x v="2229"/>
    <x v="0"/>
    <s v="GB"/>
    <s v="GBP"/>
    <n v="1458075600"/>
    <x v="3266"/>
    <n v="1456183649"/>
    <d v="2016-02-22T18:27:29"/>
    <b v="0"/>
    <x v="250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x v="1287"/>
    <x v="0"/>
    <s v="US"/>
    <s v="USD"/>
    <n v="1449973592"/>
    <x v="3356"/>
    <n v="1447381592"/>
    <d v="2015-11-12T21:26:32"/>
    <b v="0"/>
    <x v="8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x v="2230"/>
    <x v="0"/>
    <s v="US"/>
    <s v="USD"/>
    <n v="1431481037"/>
    <x v="3357"/>
    <n v="1428889037"/>
    <d v="2015-04-12T20:37:17"/>
    <b v="0"/>
    <x v="59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x v="1763"/>
    <x v="0"/>
    <s v="GB"/>
    <s v="GBP"/>
    <n v="1438467894"/>
    <x v="3358"/>
    <n v="1436307894"/>
    <d v="2015-07-07T17:24:54"/>
    <b v="0"/>
    <x v="209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x v="2231"/>
    <x v="0"/>
    <s v="US"/>
    <s v="USD"/>
    <n v="1420088400"/>
    <x v="3359"/>
    <n v="1416977259"/>
    <d v="2014-11-25T23:47:39"/>
    <b v="0"/>
    <x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x v="2232"/>
    <x v="0"/>
    <s v="IE"/>
    <s v="EUR"/>
    <n v="1484441980"/>
    <x v="3360"/>
    <n v="1479257980"/>
    <d v="2016-11-15T19:59:40"/>
    <b v="0"/>
    <x v="241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x v="2233"/>
    <x v="0"/>
    <s v="US"/>
    <s v="USD"/>
    <n v="1481961600"/>
    <x v="3361"/>
    <n v="1479283285"/>
    <d v="2016-11-16T03:01:25"/>
    <b v="0"/>
    <x v="55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x v="1766"/>
    <x v="0"/>
    <s v="US"/>
    <s v="USD"/>
    <n v="1449089965"/>
    <x v="3362"/>
    <n v="1446670765"/>
    <d v="2015-11-04T15:59:25"/>
    <b v="0"/>
    <x v="82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x v="831"/>
    <x v="0"/>
    <s v="US"/>
    <s v="USD"/>
    <n v="1408942740"/>
    <x v="2835"/>
    <n v="1407157756"/>
    <d v="2014-08-04T08:09:16"/>
    <b v="0"/>
    <x v="74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x v="557"/>
    <x v="0"/>
    <s v="GB"/>
    <s v="GBP"/>
    <n v="1437235200"/>
    <x v="3363"/>
    <n v="1435177840"/>
    <d v="2015-06-24T15:30:40"/>
    <b v="0"/>
    <x v="209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x v="2234"/>
    <x v="0"/>
    <s v="CA"/>
    <s v="CAD"/>
    <n v="1446053616"/>
    <x v="3364"/>
    <n v="1443461616"/>
    <d v="2015-09-28T12:33:36"/>
    <b v="0"/>
    <x v="47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x v="142"/>
    <x v="0"/>
    <s v="GB"/>
    <s v="GBP"/>
    <n v="1400423973"/>
    <x v="3365"/>
    <n v="1399387173"/>
    <d v="2014-05-06T09:39:33"/>
    <b v="0"/>
    <x v="5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x v="2235"/>
    <x v="0"/>
    <s v="US"/>
    <s v="USD"/>
    <n v="1429976994"/>
    <x v="3366"/>
    <n v="1424796594"/>
    <d v="2015-02-24T11:49:54"/>
    <b v="0"/>
    <x v="10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x v="2236"/>
    <x v="0"/>
    <s v="GB"/>
    <s v="GBP"/>
    <n v="1426870560"/>
    <x v="3367"/>
    <n v="1424280899"/>
    <d v="2015-02-18T12:34:59"/>
    <b v="0"/>
    <x v="99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x v="2237"/>
    <x v="0"/>
    <s v="GB"/>
    <s v="GBP"/>
    <n v="1409490480"/>
    <x v="3368"/>
    <n v="1407400306"/>
    <d v="2014-08-07T03:31:46"/>
    <b v="0"/>
    <x v="64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x v="2238"/>
    <x v="0"/>
    <s v="GB"/>
    <s v="GBP"/>
    <n v="1440630000"/>
    <x v="3369"/>
    <n v="1439122800"/>
    <d v="2015-08-09T07:20:00"/>
    <b v="0"/>
    <x v="44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x v="2239"/>
    <x v="0"/>
    <s v="US"/>
    <s v="USD"/>
    <n v="1417305178"/>
    <x v="3370"/>
    <n v="1414277578"/>
    <d v="2014-10-25T17:52:58"/>
    <b v="0"/>
    <x v="33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x v="2240"/>
    <x v="0"/>
    <s v="US"/>
    <s v="USD"/>
    <n v="1426044383"/>
    <x v="3371"/>
    <n v="1423455983"/>
    <d v="2015-02-08T23:26:23"/>
    <b v="0"/>
    <x v="53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x v="2241"/>
    <x v="0"/>
    <s v="GB"/>
    <s v="GBP"/>
    <n v="1470092340"/>
    <x v="3372"/>
    <n v="1467973256"/>
    <d v="2016-07-08T05:20:56"/>
    <b v="0"/>
    <x v="67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x v="2242"/>
    <x v="0"/>
    <s v="US"/>
    <s v="USD"/>
    <n v="1466707620"/>
    <x v="3373"/>
    <n v="1464979620"/>
    <d v="2016-06-03T13:47:00"/>
    <b v="0"/>
    <x v="209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x v="2243"/>
    <x v="0"/>
    <s v="US"/>
    <s v="USD"/>
    <n v="1448074800"/>
    <x v="3374"/>
    <n v="1444874768"/>
    <d v="2015-10-14T21:06:08"/>
    <b v="0"/>
    <x v="31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x v="41"/>
    <x v="0"/>
    <s v="US"/>
    <s v="USD"/>
    <n v="1418244552"/>
    <x v="3375"/>
    <n v="1415652552"/>
    <d v="2014-11-10T15:49:12"/>
    <b v="0"/>
    <x v="41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x v="1740"/>
    <x v="0"/>
    <s v="US"/>
    <s v="USD"/>
    <n v="1417620506"/>
    <x v="3376"/>
    <n v="1415028506"/>
    <d v="2014-11-03T10:28:26"/>
    <b v="0"/>
    <x v="14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x v="2244"/>
    <x v="0"/>
    <s v="US"/>
    <s v="USD"/>
    <n v="1418581088"/>
    <x v="3377"/>
    <n v="1415125088"/>
    <d v="2014-11-04T13:18:08"/>
    <b v="0"/>
    <x v="2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x v="2245"/>
    <x v="0"/>
    <s v="GB"/>
    <s v="GBP"/>
    <n v="1434625441"/>
    <x v="3378"/>
    <n v="1432033441"/>
    <d v="2015-05-19T06:04:01"/>
    <b v="0"/>
    <x v="43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x v="2246"/>
    <x v="0"/>
    <s v="US"/>
    <s v="USD"/>
    <n v="1464960682"/>
    <x v="3379"/>
    <n v="1462368682"/>
    <d v="2016-05-04T08:31:22"/>
    <b v="0"/>
    <x v="95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x v="2247"/>
    <x v="0"/>
    <s v="US"/>
    <s v="USD"/>
    <n v="1405017345"/>
    <x v="3380"/>
    <n v="1403721345"/>
    <d v="2014-06-25T13:35:45"/>
    <b v="0"/>
    <x v="19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x v="2196"/>
    <x v="0"/>
    <s v="US"/>
    <s v="USD"/>
    <n v="1407536880"/>
    <x v="3381"/>
    <n v="1404997548"/>
    <d v="2014-07-10T08:05:48"/>
    <b v="0"/>
    <x v="59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x v="83"/>
    <x v="0"/>
    <s v="GB"/>
    <s v="GBP"/>
    <n v="1462565855"/>
    <x v="3382"/>
    <n v="1458245855"/>
    <d v="2016-03-17T15:17:35"/>
    <b v="0"/>
    <x v="8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x v="2248"/>
    <x v="0"/>
    <s v="US"/>
    <s v="USD"/>
    <n v="1415234760"/>
    <x v="3383"/>
    <n v="1413065230"/>
    <d v="2014-10-11T17:07:10"/>
    <b v="0"/>
    <x v="3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x v="2249"/>
    <x v="0"/>
    <s v="GB"/>
    <s v="GBP"/>
    <n v="1406470645"/>
    <x v="3384"/>
    <n v="1403878645"/>
    <d v="2014-06-27T09:17:25"/>
    <b v="0"/>
    <x v="74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x v="1622"/>
    <x v="0"/>
    <s v="GB"/>
    <s v="GBP"/>
    <n v="1433009400"/>
    <x v="3385"/>
    <n v="1431795944"/>
    <d v="2015-05-16T12:05:44"/>
    <b v="0"/>
    <x v="44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x v="415"/>
    <x v="0"/>
    <s v="US"/>
    <s v="USD"/>
    <n v="1401595140"/>
    <x v="2806"/>
    <n v="1399286589"/>
    <d v="2014-05-05T05:43:09"/>
    <b v="0"/>
    <x v="33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x v="668"/>
    <x v="0"/>
    <s v="GB"/>
    <s v="GBP"/>
    <n v="1455832800"/>
    <x v="3386"/>
    <n v="1452338929"/>
    <d v="2016-01-09T06:28:49"/>
    <b v="0"/>
    <x v="5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x v="2250"/>
    <x v="0"/>
    <s v="US"/>
    <s v="USD"/>
    <n v="1416589200"/>
    <x v="3387"/>
    <n v="1414605776"/>
    <d v="2014-10-29T13:02:56"/>
    <b v="0"/>
    <x v="71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x v="459"/>
    <x v="0"/>
    <s v="GB"/>
    <s v="GBP"/>
    <n v="1424556325"/>
    <x v="3388"/>
    <n v="1421964325"/>
    <d v="2015-01-22T17:05:25"/>
    <b v="0"/>
    <x v="67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x v="2251"/>
    <x v="0"/>
    <s v="US"/>
    <s v="USD"/>
    <n v="1409266414"/>
    <x v="3389"/>
    <n v="1405378414"/>
    <d v="2014-07-14T17:53:34"/>
    <b v="0"/>
    <x v="268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x v="3390"/>
    <n v="1436376146"/>
    <d v="2015-07-08T12:22:26"/>
    <b v="0"/>
    <x v="3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x v="3391"/>
    <n v="1444747843"/>
    <d v="2015-10-13T09:50:43"/>
    <b v="0"/>
    <x v="111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x v="41"/>
    <x v="0"/>
    <s v="GB"/>
    <s v="GBP"/>
    <n v="1435230324"/>
    <x v="3392"/>
    <n v="1432638324"/>
    <d v="2015-05-26T06:05:24"/>
    <b v="0"/>
    <x v="5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x v="904"/>
    <x v="0"/>
    <s v="US"/>
    <s v="USD"/>
    <n v="1434542702"/>
    <x v="3393"/>
    <n v="1432814702"/>
    <d v="2015-05-28T07:05:02"/>
    <b v="0"/>
    <x v="8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x v="2254"/>
    <x v="0"/>
    <s v="GB"/>
    <s v="GBP"/>
    <n v="1456876740"/>
    <x v="3394"/>
    <n v="1455063886"/>
    <d v="2016-02-09T19:24:46"/>
    <b v="0"/>
    <x v="5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x v="2255"/>
    <x v="0"/>
    <s v="US"/>
    <s v="USD"/>
    <n v="1405511376"/>
    <x v="3395"/>
    <n v="1401623376"/>
    <d v="2014-06-01T06:49:36"/>
    <b v="0"/>
    <x v="110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x v="2256"/>
    <x v="0"/>
    <s v="GB"/>
    <s v="GBP"/>
    <n v="1404641289"/>
    <x v="3396"/>
    <n v="1402049289"/>
    <d v="2014-06-06T05:08:09"/>
    <b v="0"/>
    <x v="85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x v="2257"/>
    <x v="0"/>
    <s v="US"/>
    <s v="USD"/>
    <n v="1405727304"/>
    <x v="3397"/>
    <n v="1403135304"/>
    <d v="2014-06-18T18:48:24"/>
    <b v="0"/>
    <x v="59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x v="2258"/>
    <x v="0"/>
    <s v="GB"/>
    <s v="GBP"/>
    <n v="1469998680"/>
    <x v="3398"/>
    <n v="1466710358"/>
    <d v="2016-06-23T14:32:38"/>
    <b v="0"/>
    <x v="64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x v="2259"/>
    <x v="0"/>
    <s v="US"/>
    <s v="USD"/>
    <n v="1465196400"/>
    <x v="3399"/>
    <n v="1462841990"/>
    <d v="2016-05-09T19:59:50"/>
    <b v="0"/>
    <x v="244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x v="2260"/>
    <x v="0"/>
    <s v="US"/>
    <s v="USD"/>
    <n v="1444264372"/>
    <x v="3400"/>
    <n v="1442536372"/>
    <d v="2015-09-17T19:32:52"/>
    <b v="0"/>
    <x v="76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x v="142"/>
    <x v="0"/>
    <s v="GB"/>
    <s v="GBP"/>
    <n v="1411858862"/>
    <x v="3401"/>
    <n v="1409266862"/>
    <d v="2014-08-28T18:01:02"/>
    <b v="0"/>
    <x v="55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x v="1084"/>
    <x v="0"/>
    <s v="US"/>
    <s v="USD"/>
    <n v="1425099540"/>
    <x v="3402"/>
    <n v="1424280938"/>
    <d v="2015-02-18T12:35:38"/>
    <b v="0"/>
    <x v="25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x v="2090"/>
    <x v="0"/>
    <s v="US"/>
    <s v="USD"/>
    <n v="1480579140"/>
    <x v="3403"/>
    <n v="1478030325"/>
    <d v="2016-11-01T14:58:45"/>
    <b v="0"/>
    <x v="3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x v="148"/>
    <x v="0"/>
    <s v="US"/>
    <s v="USD"/>
    <n v="1460935800"/>
    <x v="3404"/>
    <n v="1459999656"/>
    <d v="2016-04-06T22:27:36"/>
    <b v="0"/>
    <x v="82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x v="2261"/>
    <x v="0"/>
    <s v="GB"/>
    <s v="GBP"/>
    <n v="1429813800"/>
    <x v="3405"/>
    <n v="1427363645"/>
    <d v="2015-03-26T04:54:05"/>
    <b v="0"/>
    <x v="209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x v="2262"/>
    <x v="0"/>
    <s v="US"/>
    <s v="USD"/>
    <n v="1414284180"/>
    <x v="3406"/>
    <n v="1410558948"/>
    <d v="2014-09-12T16:55:48"/>
    <b v="0"/>
    <x v="43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x v="2263"/>
    <x v="0"/>
    <s v="US"/>
    <s v="USD"/>
    <n v="1400875307"/>
    <x v="3407"/>
    <n v="1398283307"/>
    <d v="2014-04-23T15:01:47"/>
    <b v="0"/>
    <x v="6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x v="2264"/>
    <x v="0"/>
    <s v="IE"/>
    <s v="EUR"/>
    <n v="1459978200"/>
    <x v="3408"/>
    <n v="1458416585"/>
    <d v="2016-03-19T14:43:05"/>
    <b v="0"/>
    <x v="67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x v="2265"/>
    <x v="0"/>
    <s v="GB"/>
    <s v="GBP"/>
    <n v="1455408000"/>
    <x v="3409"/>
    <n v="1454638202"/>
    <d v="2016-02-04T21:10:02"/>
    <b v="0"/>
    <x v="69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x v="2266"/>
    <x v="0"/>
    <s v="US"/>
    <s v="USD"/>
    <n v="1425495563"/>
    <x v="3410"/>
    <n v="1422903563"/>
    <d v="2015-02-02T13:59:23"/>
    <b v="0"/>
    <x v="15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x v="2267"/>
    <x v="0"/>
    <s v="GB"/>
    <s v="GBP"/>
    <n v="1450051200"/>
    <x v="2232"/>
    <n v="1447594176"/>
    <d v="2015-11-15T08:29:36"/>
    <b v="0"/>
    <x v="67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x v="457"/>
    <x v="0"/>
    <s v="US"/>
    <s v="USD"/>
    <n v="1429912341"/>
    <x v="3411"/>
    <n v="1427320341"/>
    <d v="2015-03-25T16:52:21"/>
    <b v="0"/>
    <x v="73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x v="2268"/>
    <x v="0"/>
    <s v="US"/>
    <s v="USD"/>
    <n v="1423119540"/>
    <x v="3412"/>
    <n v="1421252084"/>
    <d v="2015-01-14T11:14:44"/>
    <b v="0"/>
    <x v="88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x v="2269"/>
    <x v="0"/>
    <s v="US"/>
    <s v="USD"/>
    <n v="1412434136"/>
    <x v="3413"/>
    <n v="1409669336"/>
    <d v="2014-09-02T09:48:56"/>
    <b v="0"/>
    <x v="201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x v="1959"/>
    <x v="0"/>
    <s v="US"/>
    <s v="USD"/>
    <n v="1411264800"/>
    <x v="3414"/>
    <n v="1409620903"/>
    <d v="2014-09-01T20:21:43"/>
    <b v="0"/>
    <x v="45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x v="646"/>
    <x v="0"/>
    <s v="GB"/>
    <s v="GBP"/>
    <n v="1404314952"/>
    <x v="3415"/>
    <n v="1401722952"/>
    <d v="2014-06-02T10:29:12"/>
    <b v="0"/>
    <x v="60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x v="910"/>
    <x v="0"/>
    <s v="GB"/>
    <s v="GBP"/>
    <n v="1425142800"/>
    <x v="3416"/>
    <n v="1422983847"/>
    <d v="2015-02-03T12:17:27"/>
    <b v="0"/>
    <x v="13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x v="666"/>
    <x v="0"/>
    <s v="GB"/>
    <s v="GBP"/>
    <n v="1478046661"/>
    <x v="3417"/>
    <n v="1476837061"/>
    <d v="2016-10-18T19:31:01"/>
    <b v="0"/>
    <x v="8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x v="2270"/>
    <x v="0"/>
    <s v="GB"/>
    <s v="GBP"/>
    <n v="1406760101"/>
    <x v="3418"/>
    <n v="1404168101"/>
    <d v="2014-06-30T17:41:41"/>
    <b v="0"/>
    <x v="250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x v="41"/>
    <x v="0"/>
    <s v="US"/>
    <s v="USD"/>
    <n v="1408383153"/>
    <x v="3419"/>
    <n v="1405791153"/>
    <d v="2014-07-19T12:32:33"/>
    <b v="0"/>
    <x v="64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x v="2271"/>
    <x v="0"/>
    <s v="US"/>
    <s v="USD"/>
    <n v="1454709600"/>
    <x v="3420"/>
    <n v="1452520614"/>
    <d v="2016-01-11T08:56:54"/>
    <b v="0"/>
    <x v="288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x v="2272"/>
    <x v="0"/>
    <s v="US"/>
    <s v="USD"/>
    <n v="1402974000"/>
    <x v="3421"/>
    <n v="1400290255"/>
    <d v="2014-05-16T20:30:55"/>
    <b v="0"/>
    <x v="26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x v="1285"/>
    <x v="0"/>
    <s v="US"/>
    <s v="USD"/>
    <n v="1404983269"/>
    <x v="3422"/>
    <n v="1402391269"/>
    <d v="2014-06-10T04:07:49"/>
    <b v="0"/>
    <x v="129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x v="2273"/>
    <x v="0"/>
    <s v="US"/>
    <s v="USD"/>
    <n v="1470538800"/>
    <x v="3423"/>
    <n v="1469112493"/>
    <d v="2016-07-21T09:48:13"/>
    <b v="0"/>
    <x v="10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x v="2274"/>
    <x v="0"/>
    <s v="US"/>
    <s v="USD"/>
    <n v="1408638480"/>
    <x v="3424"/>
    <n v="1406811593"/>
    <d v="2014-07-31T07:59:53"/>
    <b v="0"/>
    <x v="7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x v="168"/>
    <x v="0"/>
    <s v="US"/>
    <s v="USD"/>
    <n v="1440003820"/>
    <x v="3425"/>
    <n v="1437411820"/>
    <d v="2015-07-20T12:03:40"/>
    <b v="0"/>
    <x v="17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x v="2275"/>
    <x v="0"/>
    <s v="GB"/>
    <s v="GBP"/>
    <n v="1430600400"/>
    <x v="3426"/>
    <n v="1428358567"/>
    <d v="2015-04-06T17:16:07"/>
    <b v="0"/>
    <x v="25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x v="2276"/>
    <x v="0"/>
    <s v="US"/>
    <s v="USD"/>
    <n v="1453179540"/>
    <x v="3427"/>
    <n v="1452030730"/>
    <d v="2016-01-05T16:52:10"/>
    <b v="0"/>
    <x v="59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x v="2277"/>
    <x v="0"/>
    <s v="US"/>
    <s v="USD"/>
    <n v="1405095300"/>
    <x v="3428"/>
    <n v="1403146628"/>
    <d v="2014-06-18T21:57:08"/>
    <b v="0"/>
    <x v="141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x v="1644"/>
    <x v="0"/>
    <s v="US"/>
    <s v="USD"/>
    <n v="1447445820"/>
    <x v="3429"/>
    <n v="1445077121"/>
    <d v="2015-10-17T05:18:41"/>
    <b v="0"/>
    <x v="68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x v="156"/>
    <x v="0"/>
    <s v="US"/>
    <s v="USD"/>
    <n v="1433016672"/>
    <x v="3430"/>
    <n v="1430424672"/>
    <d v="2015-04-30T15:11:12"/>
    <b v="0"/>
    <x v="22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x v="2278"/>
    <x v="0"/>
    <s v="US"/>
    <s v="USD"/>
    <n v="1410266146"/>
    <x v="3431"/>
    <n v="1407674146"/>
    <d v="2014-08-10T07:35:46"/>
    <b v="0"/>
    <x v="43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x v="2279"/>
    <x v="0"/>
    <s v="AU"/>
    <s v="AUD"/>
    <n v="1465394340"/>
    <x v="3432"/>
    <n v="1464677986"/>
    <d v="2016-05-31T01:59:46"/>
    <b v="0"/>
    <x v="9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x v="41"/>
    <x v="0"/>
    <s v="GB"/>
    <s v="GBP"/>
    <n v="1445604236"/>
    <x v="3433"/>
    <n v="1443185036"/>
    <d v="2015-09-25T07:43:56"/>
    <b v="0"/>
    <x v="162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x v="876"/>
    <x v="0"/>
    <s v="GB"/>
    <s v="GBP"/>
    <n v="1423138800"/>
    <x v="3434"/>
    <n v="1421092725"/>
    <d v="2015-01-12T14:58:45"/>
    <b v="0"/>
    <x v="20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x v="2280"/>
    <x v="0"/>
    <s v="US"/>
    <s v="USD"/>
    <n v="1458332412"/>
    <x v="3435"/>
    <n v="1454448012"/>
    <d v="2016-02-02T16:20:12"/>
    <b v="0"/>
    <x v="25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x v="2281"/>
    <x v="0"/>
    <s v="US"/>
    <s v="USD"/>
    <n v="1418784689"/>
    <x v="3436"/>
    <n v="1416192689"/>
    <d v="2014-11-16T21:51:29"/>
    <b v="0"/>
    <x v="43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x v="2282"/>
    <x v="0"/>
    <s v="US"/>
    <s v="USD"/>
    <n v="1468036800"/>
    <x v="3437"/>
    <n v="1465607738"/>
    <d v="2016-06-10T20:15:38"/>
    <b v="0"/>
    <x v="9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x v="1158"/>
    <x v="0"/>
    <s v="GB"/>
    <s v="GBP"/>
    <n v="1427990071"/>
    <x v="3438"/>
    <n v="1422809671"/>
    <d v="2015-02-01T11:54:31"/>
    <b v="0"/>
    <x v="70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x v="2283"/>
    <x v="0"/>
    <s v="US"/>
    <s v="USD"/>
    <n v="1429636927"/>
    <x v="3439"/>
    <n v="1427304127"/>
    <d v="2015-03-25T12:22:07"/>
    <b v="0"/>
    <x v="38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x v="2284"/>
    <x v="0"/>
    <s v="US"/>
    <s v="USD"/>
    <n v="1406087940"/>
    <x v="3440"/>
    <n v="1404141626"/>
    <d v="2014-06-30T10:20:26"/>
    <b v="0"/>
    <x v="7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x v="2285"/>
    <x v="0"/>
    <s v="GB"/>
    <s v="GBP"/>
    <n v="1471130956"/>
    <x v="3441"/>
    <n v="1465946956"/>
    <d v="2016-06-14T18:29:16"/>
    <b v="0"/>
    <x v="25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x v="2286"/>
    <x v="0"/>
    <s v="GB"/>
    <s v="GBP"/>
    <n v="1406825159"/>
    <x v="3442"/>
    <n v="1404233159"/>
    <d v="2014-07-01T11:45:59"/>
    <b v="0"/>
    <x v="64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x v="2287"/>
    <x v="0"/>
    <s v="US"/>
    <s v="USD"/>
    <n v="1476381627"/>
    <x v="3443"/>
    <n v="1473789627"/>
    <d v="2016-09-13T13:00:27"/>
    <b v="0"/>
    <x v="50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x v="2288"/>
    <x v="0"/>
    <s v="US"/>
    <s v="USD"/>
    <n v="1406876340"/>
    <x v="3444"/>
    <n v="1404190567"/>
    <d v="2014-06-30T23:56:07"/>
    <b v="0"/>
    <x v="38"/>
    <b v="1"/>
    <s v="theater/plays"/>
    <n v="191.3"/>
    <n v="358.6875"/>
    <x v="1"/>
    <s v="plays"/>
  </r>
  <r>
    <n v="3457"/>
    <x v="3455"/>
    <s v="Robots, Space Battles, Mystery, and Intrigue. Nothing is Impossible..."/>
    <n v="2000"/>
    <x v="2289"/>
    <x v="0"/>
    <s v="US"/>
    <s v="USD"/>
    <n v="1423720740"/>
    <x v="3445"/>
    <n v="1421081857"/>
    <d v="2015-01-12T11:57:37"/>
    <b v="0"/>
    <x v="16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x v="2290"/>
    <x v="0"/>
    <s v="US"/>
    <s v="USD"/>
    <n v="1422937620"/>
    <x v="3446"/>
    <n v="1420606303"/>
    <d v="2015-01-06T23:51:43"/>
    <b v="0"/>
    <x v="74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x v="2291"/>
    <x v="0"/>
    <s v="GB"/>
    <s v="GBP"/>
    <n v="1463743860"/>
    <x v="3447"/>
    <n v="1461151860"/>
    <d v="2016-04-20T06:31:00"/>
    <b v="0"/>
    <x v="17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x v="2292"/>
    <x v="0"/>
    <s v="GB"/>
    <s v="GBP"/>
    <n v="1408106352"/>
    <x v="3448"/>
    <n v="1406896752"/>
    <d v="2014-08-01T07:39:12"/>
    <b v="0"/>
    <x v="10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x v="2293"/>
    <x v="0"/>
    <s v="US"/>
    <s v="USD"/>
    <n v="1477710000"/>
    <x v="3449"/>
    <n v="1475248279"/>
    <d v="2016-09-30T10:11:19"/>
    <b v="0"/>
    <x v="8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x v="2294"/>
    <x v="0"/>
    <s v="US"/>
    <s v="USD"/>
    <n v="1436551200"/>
    <x v="3450"/>
    <n v="1435181628"/>
    <d v="2015-06-24T16:33:48"/>
    <b v="0"/>
    <x v="5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x v="2295"/>
    <x v="0"/>
    <s v="CA"/>
    <s v="CAD"/>
    <n v="1476158340"/>
    <x v="3451"/>
    <n v="1472594585"/>
    <d v="2016-08-30T17:03:05"/>
    <b v="0"/>
    <x v="229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x v="2296"/>
    <x v="0"/>
    <s v="US"/>
    <s v="USD"/>
    <n v="1471921637"/>
    <x v="3452"/>
    <n v="1469329637"/>
    <d v="2016-07-23T22:07:17"/>
    <b v="0"/>
    <x v="251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x v="2169"/>
    <x v="0"/>
    <s v="GB"/>
    <s v="GBP"/>
    <n v="1439136000"/>
    <x v="3453"/>
    <n v="1436972472"/>
    <d v="2015-07-15T10:01:12"/>
    <b v="0"/>
    <x v="17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x v="2297"/>
    <x v="0"/>
    <s v="US"/>
    <s v="USD"/>
    <n v="1461108450"/>
    <x v="3454"/>
    <n v="1455928050"/>
    <d v="2016-02-19T19:27:30"/>
    <b v="0"/>
    <x v="42"/>
    <b v="1"/>
    <s v="theater/plays"/>
    <n v="127.14285714285714"/>
    <n v="72.950819672131146"/>
    <x v="1"/>
    <s v="plays"/>
  </r>
  <r>
    <n v="3467"/>
    <x v="3465"/>
    <s v="Venus in Fur, By David Ives."/>
    <n v="3000"/>
    <x v="168"/>
    <x v="0"/>
    <s v="US"/>
    <s v="USD"/>
    <n v="1426864032"/>
    <x v="3455"/>
    <n v="1424275632"/>
    <d v="2015-02-18T11:07:12"/>
    <b v="0"/>
    <x v="5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x v="2298"/>
    <x v="0"/>
    <s v="US"/>
    <s v="USD"/>
    <n v="1474426800"/>
    <x v="3456"/>
    <n v="1471976529"/>
    <d v="2016-08-23T13:22:09"/>
    <b v="0"/>
    <x v="5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x v="2299"/>
    <x v="0"/>
    <s v="US"/>
    <s v="USD"/>
    <n v="1461857045"/>
    <x v="3457"/>
    <n v="1459265045"/>
    <d v="2016-03-29T10:24:05"/>
    <b v="0"/>
    <x v="287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x v="672"/>
    <x v="0"/>
    <s v="US"/>
    <s v="USD"/>
    <n v="1468618680"/>
    <x v="3458"/>
    <n v="1465345902"/>
    <d v="2016-06-07T19:31:42"/>
    <b v="0"/>
    <x v="82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x v="2300"/>
    <x v="0"/>
    <s v="GB"/>
    <s v="GBP"/>
    <n v="1409515200"/>
    <x v="3459"/>
    <n v="1405971690"/>
    <d v="2014-07-21T14:41:30"/>
    <b v="0"/>
    <x v="209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x v="2301"/>
    <x v="0"/>
    <s v="US"/>
    <s v="USD"/>
    <n v="1415253540"/>
    <x v="3460"/>
    <n v="1413432331"/>
    <d v="2014-10-15T23:05:31"/>
    <b v="0"/>
    <x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x v="2302"/>
    <x v="0"/>
    <s v="US"/>
    <s v="USD"/>
    <n v="1426883220"/>
    <x v="3461"/>
    <n v="1425067296"/>
    <d v="2015-02-27T15:01:36"/>
    <b v="0"/>
    <x v="51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x v="895"/>
    <x v="0"/>
    <s v="GB"/>
    <s v="GBP"/>
    <n v="1469016131"/>
    <x v="3462"/>
    <n v="1466424131"/>
    <d v="2016-06-20T07:02:11"/>
    <b v="0"/>
    <x v="70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x v="2303"/>
    <x v="0"/>
    <s v="GB"/>
    <s v="GBP"/>
    <n v="1414972800"/>
    <x v="3463"/>
    <n v="1412629704"/>
    <d v="2014-10-06T16:08:24"/>
    <b v="0"/>
    <x v="5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x v="2304"/>
    <x v="0"/>
    <s v="US"/>
    <s v="USD"/>
    <n v="1414378800"/>
    <x v="3464"/>
    <n v="1412836990"/>
    <d v="2014-10-09T01:43:10"/>
    <b v="0"/>
    <x v="79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x v="857"/>
    <x v="0"/>
    <s v="US"/>
    <s v="USD"/>
    <n v="1431831600"/>
    <x v="3465"/>
    <n v="1430761243"/>
    <d v="2015-05-04T12:40:43"/>
    <b v="0"/>
    <x v="70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x v="2305"/>
    <x v="0"/>
    <s v="US"/>
    <s v="USD"/>
    <n v="1426539600"/>
    <x v="3466"/>
    <n v="1424296822"/>
    <d v="2015-02-18T17:00:22"/>
    <b v="0"/>
    <x v="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x v="2306"/>
    <x v="0"/>
    <s v="GB"/>
    <s v="GBP"/>
    <n v="1403382680"/>
    <x v="3467"/>
    <n v="1400790680"/>
    <d v="2014-05-22T15:31:20"/>
    <b v="0"/>
    <x v="6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x v="2307"/>
    <x v="0"/>
    <s v="US"/>
    <s v="USD"/>
    <n v="1436562000"/>
    <x v="3468"/>
    <n v="1434440227"/>
    <d v="2015-06-16T02:37:07"/>
    <b v="0"/>
    <x v="62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x v="2308"/>
    <x v="0"/>
    <s v="AU"/>
    <s v="AUD"/>
    <n v="1420178188"/>
    <x v="3469"/>
    <n v="1418709388"/>
    <d v="2014-12-16T00:56:28"/>
    <b v="0"/>
    <x v="1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x v="2309"/>
    <x v="0"/>
    <s v="GB"/>
    <s v="GBP"/>
    <n v="1404671466"/>
    <x v="3470"/>
    <n v="1402079466"/>
    <d v="2014-06-06T13:31:06"/>
    <b v="0"/>
    <x v="144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x v="2310"/>
    <x v="0"/>
    <s v="US"/>
    <s v="USD"/>
    <n v="1404403381"/>
    <x v="3471"/>
    <n v="1401811381"/>
    <d v="2014-06-03T11:03:01"/>
    <b v="0"/>
    <x v="182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x v="2311"/>
    <x v="0"/>
    <s v="US"/>
    <s v="USD"/>
    <n v="1466014499"/>
    <x v="3472"/>
    <n v="1463422499"/>
    <d v="2016-05-16T13:14:59"/>
    <b v="0"/>
    <x v="3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x v="1827"/>
    <x v="0"/>
    <s v="US"/>
    <s v="USD"/>
    <n v="1454431080"/>
    <x v="3473"/>
    <n v="1451839080"/>
    <d v="2016-01-03T11:38:00"/>
    <b v="0"/>
    <x v="209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x v="2312"/>
    <x v="0"/>
    <s v="US"/>
    <s v="USD"/>
    <n v="1433314740"/>
    <x v="3474"/>
    <n v="1430600401"/>
    <d v="2015-05-02T16:00:01"/>
    <b v="0"/>
    <x v="6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x v="948"/>
    <x v="0"/>
    <s v="GB"/>
    <s v="GBP"/>
    <n v="1435185252"/>
    <x v="3475"/>
    <n v="1432593252"/>
    <d v="2015-05-25T17:34:12"/>
    <b v="0"/>
    <x v="3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x v="2313"/>
    <x v="0"/>
    <s v="US"/>
    <s v="USD"/>
    <n v="1429286400"/>
    <x v="3476"/>
    <n v="1427221560"/>
    <d v="2015-03-24T13:26:00"/>
    <b v="0"/>
    <x v="60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x v="2314"/>
    <x v="0"/>
    <s v="GB"/>
    <s v="GBP"/>
    <n v="1400965200"/>
    <x v="3477"/>
    <n v="1398352531"/>
    <d v="2014-04-24T10:15:31"/>
    <b v="0"/>
    <x v="250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x v="2315"/>
    <x v="0"/>
    <s v="US"/>
    <s v="USD"/>
    <n v="1460574924"/>
    <x v="3478"/>
    <n v="1457982924"/>
    <d v="2016-03-14T14:15:24"/>
    <b v="0"/>
    <x v="74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x v="2316"/>
    <x v="0"/>
    <s v="US"/>
    <s v="USD"/>
    <n v="1431928784"/>
    <x v="3479"/>
    <n v="1430114384"/>
    <d v="2015-04-27T00:59:44"/>
    <b v="0"/>
    <x v="73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x v="2317"/>
    <x v="0"/>
    <s v="US"/>
    <s v="USD"/>
    <n v="1445818397"/>
    <x v="3480"/>
    <n v="1442794397"/>
    <d v="2015-09-20T19:13:17"/>
    <b v="0"/>
    <x v="2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x v="646"/>
    <x v="0"/>
    <s v="US"/>
    <s v="USD"/>
    <n v="1408252260"/>
    <x v="3481"/>
    <n v="1406580436"/>
    <d v="2014-07-28T15:47:16"/>
    <b v="0"/>
    <x v="60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x v="402"/>
    <x v="0"/>
    <s v="US"/>
    <s v="USD"/>
    <n v="1480140000"/>
    <x v="3482"/>
    <n v="1479186575"/>
    <d v="2016-11-15T00:09:35"/>
    <b v="0"/>
    <x v="62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x v="2318"/>
    <x v="0"/>
    <s v="CA"/>
    <s v="CAD"/>
    <n v="1414862280"/>
    <x v="3483"/>
    <n v="1412360309"/>
    <d v="2014-10-03T13:18:29"/>
    <b v="0"/>
    <x v="250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x v="2319"/>
    <x v="0"/>
    <s v="US"/>
    <s v="USD"/>
    <n v="1473625166"/>
    <x v="3484"/>
    <n v="1470169166"/>
    <d v="2016-08-02T15:19:26"/>
    <b v="0"/>
    <x v="76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x v="472"/>
    <x v="0"/>
    <s v="US"/>
    <s v="USD"/>
    <n v="1464904800"/>
    <x v="3485"/>
    <n v="1463852904"/>
    <d v="2016-05-21T12:48:24"/>
    <b v="0"/>
    <x v="72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x v="2320"/>
    <x v="0"/>
    <s v="CA"/>
    <s v="CAD"/>
    <n v="1464471840"/>
    <x v="3486"/>
    <n v="1459309704"/>
    <d v="2016-03-29T22:48:24"/>
    <b v="0"/>
    <x v="288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x v="2321"/>
    <x v="0"/>
    <s v="US"/>
    <s v="USD"/>
    <n v="1435733940"/>
    <x v="3487"/>
    <n v="1431046325"/>
    <d v="2015-05-07T19:52:05"/>
    <b v="0"/>
    <x v="2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x v="2322"/>
    <x v="0"/>
    <s v="US"/>
    <s v="USD"/>
    <n v="1457326740"/>
    <x v="3488"/>
    <n v="1455919438"/>
    <d v="2016-02-19T17:03:58"/>
    <b v="0"/>
    <x v="288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x v="17"/>
    <x v="0"/>
    <s v="GB"/>
    <s v="GBP"/>
    <n v="1441995595"/>
    <x v="3489"/>
    <n v="1439835595"/>
    <d v="2015-08-17T13:19:55"/>
    <b v="0"/>
    <x v="288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x v="2323"/>
    <x v="0"/>
    <s v="US"/>
    <s v="USD"/>
    <n v="1458100740"/>
    <x v="3490"/>
    <n v="1456862924"/>
    <d v="2016-03-01T15:08:44"/>
    <b v="0"/>
    <x v="162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x v="2324"/>
    <x v="0"/>
    <s v="GB"/>
    <s v="GBP"/>
    <n v="1469359728"/>
    <x v="3491"/>
    <n v="1466767728"/>
    <d v="2016-06-24T06:28:48"/>
    <b v="0"/>
    <x v="44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x v="325"/>
    <x v="0"/>
    <s v="US"/>
    <s v="USD"/>
    <n v="1447959491"/>
    <x v="3492"/>
    <n v="1445363891"/>
    <d v="2015-10-20T12:58:11"/>
    <b v="0"/>
    <x v="22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x v="2325"/>
    <x v="0"/>
    <s v="US"/>
    <s v="USD"/>
    <n v="1399953600"/>
    <x v="3493"/>
    <n v="1398983245"/>
    <d v="2014-05-01T17:27:25"/>
    <b v="0"/>
    <x v="70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x v="631"/>
    <x v="0"/>
    <s v="US"/>
    <s v="USD"/>
    <n v="1408815440"/>
    <x v="3494"/>
    <n v="1404927440"/>
    <d v="2014-07-09T12:37:20"/>
    <b v="0"/>
    <x v="60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x v="2326"/>
    <x v="0"/>
    <s v="US"/>
    <s v="USD"/>
    <n v="1464732537"/>
    <x v="3495"/>
    <n v="1462140537"/>
    <d v="2016-05-01T17:08:57"/>
    <b v="0"/>
    <x v="250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x v="147"/>
    <x v="0"/>
    <s v="GB"/>
    <s v="GBP"/>
    <n v="1462914000"/>
    <x v="3496"/>
    <n v="1460914253"/>
    <d v="2016-04-17T12:30:53"/>
    <b v="0"/>
    <x v="41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x v="2327"/>
    <x v="0"/>
    <s v="US"/>
    <s v="USD"/>
    <n v="1416545700"/>
    <x v="3497"/>
    <n v="1415392666"/>
    <d v="2014-11-07T15:37:46"/>
    <b v="0"/>
    <x v="51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x v="1217"/>
    <x v="0"/>
    <s v="US"/>
    <s v="USD"/>
    <n v="1404312846"/>
    <x v="3498"/>
    <n v="1402584846"/>
    <d v="2014-06-12T09:54:06"/>
    <b v="0"/>
    <x v="41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x v="2328"/>
    <x v="0"/>
    <s v="GB"/>
    <s v="GBP"/>
    <n v="1415385000"/>
    <x v="3499"/>
    <n v="1413406695"/>
    <d v="2014-10-15T15:58:15"/>
    <b v="0"/>
    <x v="10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x v="325"/>
    <x v="0"/>
    <s v="GB"/>
    <s v="GBP"/>
    <n v="1429789992"/>
    <x v="3500"/>
    <n v="1424609592"/>
    <d v="2015-02-22T07:53:12"/>
    <b v="0"/>
    <x v="5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x v="2153"/>
    <x v="0"/>
    <s v="US"/>
    <s v="USD"/>
    <n v="1401857940"/>
    <x v="3501"/>
    <n v="1400725112"/>
    <d v="2014-05-21T21:18:32"/>
    <b v="0"/>
    <x v="3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x v="1100"/>
    <x v="0"/>
    <s v="US"/>
    <s v="USD"/>
    <n v="1422853140"/>
    <x v="3502"/>
    <n v="1421439552"/>
    <d v="2015-01-16T15:19:12"/>
    <b v="0"/>
    <x v="73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x v="2329"/>
    <x v="0"/>
    <s v="US"/>
    <s v="USD"/>
    <n v="1433097171"/>
    <x v="3503"/>
    <n v="1430505171"/>
    <d v="2015-05-01T13:32:51"/>
    <b v="0"/>
    <x v="67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x v="911"/>
    <x v="0"/>
    <s v="US"/>
    <s v="USD"/>
    <n v="1410145200"/>
    <x v="3504"/>
    <n v="1407197670"/>
    <d v="2014-08-04T19:14:30"/>
    <b v="0"/>
    <x v="202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x v="417"/>
    <x v="0"/>
    <s v="GB"/>
    <s v="GBP"/>
    <n v="1404471600"/>
    <x v="3505"/>
    <n v="1401910634"/>
    <d v="2014-06-04T14:37:14"/>
    <b v="0"/>
    <x v="62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x v="2330"/>
    <x v="0"/>
    <s v="US"/>
    <s v="USD"/>
    <n v="1412259660"/>
    <x v="3506"/>
    <n v="1410461299"/>
    <d v="2014-09-11T13:48:19"/>
    <b v="0"/>
    <x v="51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x v="40"/>
    <x v="0"/>
    <s v="GB"/>
    <s v="GBP"/>
    <n v="1425478950"/>
    <x v="3507"/>
    <n v="1422886950"/>
    <d v="2015-02-02T09:22:30"/>
    <b v="0"/>
    <x v="33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x v="1132"/>
    <x v="0"/>
    <s v="GB"/>
    <s v="GBP"/>
    <n v="1441547220"/>
    <x v="3508"/>
    <n v="1439322412"/>
    <d v="2015-08-11T14:46:52"/>
    <b v="0"/>
    <x v="64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x v="2331"/>
    <x v="0"/>
    <s v="US"/>
    <s v="USD"/>
    <n v="1411980020"/>
    <x v="3509"/>
    <n v="1409388020"/>
    <d v="2014-08-30T03:40:20"/>
    <b v="0"/>
    <x v="62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x v="1174"/>
    <x v="0"/>
    <s v="GB"/>
    <s v="GBP"/>
    <n v="1442311560"/>
    <x v="3510"/>
    <n v="1439924246"/>
    <d v="2015-08-18T13:57:26"/>
    <b v="0"/>
    <x v="69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x v="2332"/>
    <x v="0"/>
    <s v="GB"/>
    <s v="GBP"/>
    <n v="1474844400"/>
    <x v="3511"/>
    <n v="1469871148"/>
    <d v="2016-07-30T04:32:28"/>
    <b v="0"/>
    <x v="144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x v="2333"/>
    <x v="0"/>
    <s v="US"/>
    <s v="USD"/>
    <n v="1410580800"/>
    <x v="3512"/>
    <n v="1409336373"/>
    <d v="2014-08-29T13:19:33"/>
    <b v="0"/>
    <x v="142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x v="798"/>
    <x v="0"/>
    <s v="US"/>
    <s v="USD"/>
    <n v="1439136000"/>
    <x v="3453"/>
    <n v="1438188106"/>
    <d v="2015-07-29T11:41:46"/>
    <b v="0"/>
    <x v="63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x v="2334"/>
    <x v="0"/>
    <s v="US"/>
    <s v="USD"/>
    <n v="1461823140"/>
    <x v="3513"/>
    <n v="1459411371"/>
    <d v="2016-03-31T03:02:51"/>
    <b v="0"/>
    <x v="69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x v="2335"/>
    <x v="0"/>
    <s v="US"/>
    <s v="USD"/>
    <n v="1436587140"/>
    <x v="3514"/>
    <n v="1434069205"/>
    <d v="2015-06-11T19:33:25"/>
    <b v="0"/>
    <x v="48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x v="2336"/>
    <x v="0"/>
    <s v="GB"/>
    <s v="GBP"/>
    <n v="1484740918"/>
    <x v="3515"/>
    <n v="1483012918"/>
    <d v="2016-12-29T07:01:58"/>
    <b v="0"/>
    <x v="7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x v="2337"/>
    <x v="0"/>
    <s v="US"/>
    <s v="USD"/>
    <n v="1436749200"/>
    <x v="3516"/>
    <n v="1434997018"/>
    <d v="2015-06-22T13:16:58"/>
    <b v="0"/>
    <x v="59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x v="2338"/>
    <x v="0"/>
    <s v="GB"/>
    <s v="GBP"/>
    <n v="1460318400"/>
    <x v="3517"/>
    <n v="1457881057"/>
    <d v="2016-03-13T09:57:37"/>
    <b v="0"/>
    <x v="19"/>
    <b v="1"/>
    <s v="theater/plays"/>
    <n v="100"/>
    <n v="125"/>
    <x v="1"/>
    <s v="plays"/>
  </r>
  <r>
    <n v="3531"/>
    <x v="3529"/>
    <s v="A political comedy for a crazy election year"/>
    <n v="1000"/>
    <x v="1958"/>
    <x v="0"/>
    <s v="US"/>
    <s v="USD"/>
    <n v="1467301334"/>
    <x v="3518"/>
    <n v="1464709334"/>
    <d v="2016-05-31T10:42:14"/>
    <b v="0"/>
    <x v="55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x v="1936"/>
    <x v="0"/>
    <s v="US"/>
    <s v="USD"/>
    <n v="1411012740"/>
    <x v="3519"/>
    <n v="1409667827"/>
    <d v="2014-09-02T09:23:47"/>
    <b v="0"/>
    <x v="74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x v="2291"/>
    <x v="0"/>
    <s v="US"/>
    <s v="USD"/>
    <n v="1447269367"/>
    <x v="3520"/>
    <n v="1444673767"/>
    <d v="2015-10-12T13:16:07"/>
    <b v="0"/>
    <x v="22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x v="2339"/>
    <x v="0"/>
    <s v="US"/>
    <s v="USD"/>
    <n v="1443711623"/>
    <x v="3521"/>
    <n v="1440687623"/>
    <d v="2015-08-27T10:00:23"/>
    <b v="0"/>
    <x v="386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x v="2340"/>
    <x v="0"/>
    <s v="GB"/>
    <s v="GBP"/>
    <n v="1443808800"/>
    <x v="1804"/>
    <n v="1441120910"/>
    <d v="2015-09-01T10:21:50"/>
    <b v="0"/>
    <x v="67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x v="398"/>
    <x v="0"/>
    <s v="GB"/>
    <s v="GBP"/>
    <n v="1450612740"/>
    <x v="3522"/>
    <n v="1448040425"/>
    <d v="2015-11-20T12:27:05"/>
    <b v="0"/>
    <x v="5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x v="1967"/>
    <x v="0"/>
    <s v="CA"/>
    <s v="CAD"/>
    <n v="1416211140"/>
    <x v="3523"/>
    <n v="1413016216"/>
    <d v="2014-10-11T03:30:16"/>
    <b v="0"/>
    <x v="33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x v="1956"/>
    <x v="0"/>
    <s v="GB"/>
    <s v="GBP"/>
    <n v="1471428340"/>
    <x v="3524"/>
    <n v="1469009140"/>
    <d v="2016-07-20T05:05:40"/>
    <b v="0"/>
    <x v="1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x v="2341"/>
    <x v="0"/>
    <s v="US"/>
    <s v="USD"/>
    <n v="1473358122"/>
    <x v="3525"/>
    <n v="1471543722"/>
    <d v="2016-08-18T13:08:42"/>
    <b v="0"/>
    <x v="62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x v="2342"/>
    <x v="0"/>
    <s v="GB"/>
    <s v="GBP"/>
    <n v="1466899491"/>
    <x v="3526"/>
    <n v="1464307491"/>
    <d v="2016-05-26T19:04:51"/>
    <b v="0"/>
    <x v="22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x v="2343"/>
    <x v="0"/>
    <s v="GB"/>
    <s v="GBP"/>
    <n v="1441042275"/>
    <x v="3527"/>
    <n v="1438882275"/>
    <d v="2015-08-06T12:31:15"/>
    <b v="0"/>
    <x v="58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x v="2344"/>
    <x v="0"/>
    <s v="US"/>
    <s v="USD"/>
    <n v="1410099822"/>
    <x v="3528"/>
    <n v="1404915822"/>
    <d v="2014-07-09T09:23:42"/>
    <b v="0"/>
    <x v="268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x v="76"/>
    <x v="0"/>
    <s v="DE"/>
    <s v="EUR"/>
    <n v="1435255659"/>
    <x v="3529"/>
    <n v="1432663659"/>
    <d v="2015-05-26T13:07:39"/>
    <b v="0"/>
    <x v="60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x v="911"/>
    <x v="0"/>
    <s v="US"/>
    <s v="USD"/>
    <n v="1425758257"/>
    <x v="3530"/>
    <n v="1423166257"/>
    <d v="2015-02-05T14:57:37"/>
    <b v="0"/>
    <x v="5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x v="2345"/>
    <x v="0"/>
    <s v="US"/>
    <s v="USD"/>
    <n v="1428780159"/>
    <x v="3531"/>
    <n v="1426188159"/>
    <d v="2015-03-12T14:22:39"/>
    <b v="0"/>
    <x v="22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x v="2346"/>
    <x v="0"/>
    <s v="US"/>
    <s v="USD"/>
    <n v="1427860740"/>
    <x v="3532"/>
    <n v="1426002684"/>
    <d v="2015-03-10T10:51:24"/>
    <b v="0"/>
    <x v="10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x v="2347"/>
    <x v="0"/>
    <s v="US"/>
    <s v="USD"/>
    <n v="1463198340"/>
    <x v="3533"/>
    <n v="1461117201"/>
    <d v="2016-04-19T20:53:21"/>
    <b v="0"/>
    <x v="22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x v="2307"/>
    <x v="0"/>
    <s v="US"/>
    <s v="USD"/>
    <n v="1457139600"/>
    <x v="3534"/>
    <n v="1455230214"/>
    <d v="2016-02-11T17:36:54"/>
    <b v="0"/>
    <x v="62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x v="806"/>
    <x v="0"/>
    <s v="GB"/>
    <s v="GBP"/>
    <n v="1441358873"/>
    <x v="3535"/>
    <n v="1438939673"/>
    <d v="2015-08-07T04:27:53"/>
    <b v="0"/>
    <x v="288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x v="2348"/>
    <x v="0"/>
    <s v="GB"/>
    <s v="GBP"/>
    <n v="1462224398"/>
    <x v="3536"/>
    <n v="1459632398"/>
    <d v="2016-04-02T16:26:38"/>
    <b v="0"/>
    <x v="31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x v="2349"/>
    <x v="0"/>
    <s v="US"/>
    <s v="USD"/>
    <n v="1400796420"/>
    <x v="3537"/>
    <n v="1398342170"/>
    <d v="2014-04-24T07:22:50"/>
    <b v="0"/>
    <x v="20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x v="2350"/>
    <x v="0"/>
    <s v="GB"/>
    <s v="GBP"/>
    <n v="1403964324"/>
    <x v="3538"/>
    <n v="1401372324"/>
    <d v="2014-05-29T09:05:24"/>
    <b v="0"/>
    <x v="9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x v="2351"/>
    <x v="0"/>
    <s v="US"/>
    <s v="USD"/>
    <n v="1439337600"/>
    <x v="3539"/>
    <n v="1436575280"/>
    <d v="2015-07-10T19:41:20"/>
    <b v="0"/>
    <x v="201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x v="2352"/>
    <x v="0"/>
    <s v="US"/>
    <s v="USD"/>
    <n v="1423674000"/>
    <x v="3540"/>
    <n v="1421025159"/>
    <d v="2015-01-11T20:12:39"/>
    <b v="0"/>
    <x v="28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x v="1162"/>
    <x v="0"/>
    <s v="IT"/>
    <s v="EUR"/>
    <n v="1479382594"/>
    <x v="3541"/>
    <n v="1476786994"/>
    <d v="2016-10-18T05:36:34"/>
    <b v="0"/>
    <x v="25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x v="2222"/>
    <x v="0"/>
    <s v="GB"/>
    <s v="GBP"/>
    <n v="1408289724"/>
    <x v="3542"/>
    <n v="1403105724"/>
    <d v="2014-06-18T10:35:24"/>
    <b v="0"/>
    <x v="9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x v="2353"/>
    <x v="0"/>
    <s v="US"/>
    <s v="USD"/>
    <n v="1399271911"/>
    <x v="3543"/>
    <n v="1396334311"/>
    <d v="2014-04-01T01:38:31"/>
    <b v="0"/>
    <x v="501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x v="1929"/>
    <x v="0"/>
    <s v="GB"/>
    <s v="GBP"/>
    <n v="1435352400"/>
    <x v="3544"/>
    <n v="1431718575"/>
    <d v="2015-05-15T14:36:15"/>
    <b v="0"/>
    <x v="19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x v="831"/>
    <x v="0"/>
    <s v="AU"/>
    <s v="AUD"/>
    <n v="1438333080"/>
    <x v="3545"/>
    <n v="1436408308"/>
    <d v="2015-07-08T21:18:28"/>
    <b v="0"/>
    <x v="5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x v="2354"/>
    <x v="0"/>
    <s v="CA"/>
    <s v="CAD"/>
    <n v="1432694700"/>
    <x v="3546"/>
    <n v="1429651266"/>
    <d v="2015-04-21T16:21:06"/>
    <b v="0"/>
    <x v="142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x v="3547"/>
    <n v="1437236378"/>
    <d v="2015-07-18T11:19:38"/>
    <b v="0"/>
    <x v="241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x v="2355"/>
    <x v="0"/>
    <s v="GB"/>
    <s v="GBP"/>
    <n v="1457906400"/>
    <x v="3548"/>
    <n v="1457115427"/>
    <d v="2016-03-04T13:17:07"/>
    <b v="0"/>
    <x v="162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x v="2356"/>
    <x v="0"/>
    <s v="GB"/>
    <s v="GBP"/>
    <n v="1470078000"/>
    <x v="3549"/>
    <n v="1467648456"/>
    <d v="2016-07-04T11:07:36"/>
    <b v="0"/>
    <x v="20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x v="2025"/>
    <x v="0"/>
    <s v="GB"/>
    <s v="GBP"/>
    <n v="1444060800"/>
    <x v="3550"/>
    <n v="1440082649"/>
    <d v="2015-08-20T09:57:29"/>
    <b v="0"/>
    <x v="5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x v="1156"/>
    <x v="0"/>
    <s v="US"/>
    <s v="USD"/>
    <n v="1420048208"/>
    <x v="3551"/>
    <n v="1417456208"/>
    <d v="2014-12-01T12:50:08"/>
    <b v="0"/>
    <x v="8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x v="2357"/>
    <x v="0"/>
    <s v="GB"/>
    <s v="GBP"/>
    <n v="1422015083"/>
    <x v="3552"/>
    <n v="1419423083"/>
    <d v="2014-12-24T07:11:23"/>
    <b v="0"/>
    <x v="44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x v="2358"/>
    <x v="0"/>
    <s v="GB"/>
    <s v="GBP"/>
    <n v="1433964444"/>
    <x v="3553"/>
    <n v="1431372444"/>
    <d v="2015-05-11T14:27:24"/>
    <b v="0"/>
    <x v="14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x v="2359"/>
    <x v="0"/>
    <s v="US"/>
    <s v="USD"/>
    <n v="1410975994"/>
    <x v="3554"/>
    <n v="1408383994"/>
    <d v="2014-08-18T12:46:34"/>
    <b v="0"/>
    <x v="10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x v="2360"/>
    <x v="0"/>
    <s v="US"/>
    <s v="USD"/>
    <n v="1420734696"/>
    <x v="3555"/>
    <n v="1418142696"/>
    <d v="2014-12-09T11:31:36"/>
    <b v="0"/>
    <x v="14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x v="2361"/>
    <x v="0"/>
    <s v="US"/>
    <s v="USD"/>
    <n v="1420009200"/>
    <x v="3556"/>
    <n v="1417593483"/>
    <d v="2014-12-03T02:58:03"/>
    <b v="0"/>
    <x v="55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x v="2362"/>
    <x v="0"/>
    <s v="GB"/>
    <s v="GBP"/>
    <n v="1414701413"/>
    <x v="3557"/>
    <n v="1412109413"/>
    <d v="2014-09-30T15:36:53"/>
    <b v="0"/>
    <x v="20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x v="83"/>
    <x v="0"/>
    <s v="GB"/>
    <s v="GBP"/>
    <n v="1434894082"/>
    <x v="3558"/>
    <n v="1432302082"/>
    <d v="2015-05-22T08:41:22"/>
    <b v="0"/>
    <x v="82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x v="2363"/>
    <x v="0"/>
    <s v="GB"/>
    <s v="GBP"/>
    <n v="1415440846"/>
    <x v="3559"/>
    <n v="1412845246"/>
    <d v="2014-10-09T04:00:46"/>
    <b v="0"/>
    <x v="76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x v="2364"/>
    <x v="0"/>
    <s v="US"/>
    <s v="USD"/>
    <n v="1415921848"/>
    <x v="3560"/>
    <n v="1413326248"/>
    <d v="2014-10-14T17:37:28"/>
    <b v="0"/>
    <x v="43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x v="2365"/>
    <x v="0"/>
    <s v="US"/>
    <s v="USD"/>
    <n v="1470887940"/>
    <x v="3561"/>
    <n v="1468176527"/>
    <d v="2016-07-10T13:48:47"/>
    <b v="0"/>
    <x v="33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x v="173"/>
    <x v="0"/>
    <s v="US"/>
    <s v="USD"/>
    <n v="1480947054"/>
    <x v="3562"/>
    <n v="1475759454"/>
    <d v="2016-10-06T08:10:54"/>
    <b v="0"/>
    <x v="81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x v="1911"/>
    <x v="0"/>
    <s v="US"/>
    <s v="USD"/>
    <n v="1430029680"/>
    <x v="3563"/>
    <n v="1427741583"/>
    <d v="2015-03-30T13:53:03"/>
    <b v="0"/>
    <x v="74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x v="2366"/>
    <x v="0"/>
    <s v="GB"/>
    <s v="GBP"/>
    <n v="1462037777"/>
    <x v="3564"/>
    <n v="1459445777"/>
    <d v="2016-03-31T12:36:17"/>
    <b v="0"/>
    <x v="7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x v="83"/>
    <x v="0"/>
    <s v="GB"/>
    <s v="GBP"/>
    <n v="1459444656"/>
    <x v="3565"/>
    <n v="1456856256"/>
    <d v="2016-03-01T13:17:36"/>
    <b v="0"/>
    <x v="25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x v="581"/>
    <x v="0"/>
    <s v="US"/>
    <s v="USD"/>
    <n v="1425185940"/>
    <x v="3566"/>
    <n v="1421900022"/>
    <d v="2015-01-21T23:13:42"/>
    <b v="0"/>
    <x v="74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x v="646"/>
    <x v="0"/>
    <s v="GB"/>
    <s v="GBP"/>
    <n v="1406719110"/>
    <x v="3567"/>
    <n v="1405509510"/>
    <d v="2014-07-16T06:18:30"/>
    <b v="0"/>
    <x v="43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x v="2367"/>
    <x v="0"/>
    <s v="US"/>
    <s v="USD"/>
    <n v="1459822682"/>
    <x v="3568"/>
    <n v="1458613082"/>
    <d v="2016-03-21T21:18:02"/>
    <b v="0"/>
    <x v="72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x v="2259"/>
    <x v="0"/>
    <s v="US"/>
    <s v="USD"/>
    <n v="1460970805"/>
    <x v="3569"/>
    <n v="1455790405"/>
    <d v="2016-02-18T05:13:25"/>
    <b v="0"/>
    <x v="5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x v="3570"/>
    <n v="1434180944"/>
    <d v="2015-06-13T02:35:44"/>
    <b v="0"/>
    <x v="300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x v="909"/>
    <x v="0"/>
    <s v="US"/>
    <s v="USD"/>
    <n v="1419181890"/>
    <x v="3571"/>
    <n v="1416589890"/>
    <d v="2014-11-21T12:11:30"/>
    <b v="0"/>
    <x v="23"/>
    <b v="1"/>
    <s v="theater/plays"/>
    <n v="119.11764705882352"/>
    <n v="176.08695652173913"/>
    <x v="1"/>
    <s v="plays"/>
  </r>
  <r>
    <n v="3586"/>
    <x v="3584"/>
    <s v="See Theatre In A New Light"/>
    <n v="7500"/>
    <x v="2369"/>
    <x v="0"/>
    <s v="US"/>
    <s v="USD"/>
    <n v="1474649070"/>
    <x v="3572"/>
    <n v="1469465070"/>
    <d v="2016-07-25T11:44:30"/>
    <b v="0"/>
    <x v="241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x v="1508"/>
    <x v="0"/>
    <s v="GB"/>
    <s v="GBP"/>
    <n v="1467054000"/>
    <x v="3573"/>
    <n v="1463144254"/>
    <d v="2016-05-13T07:57:34"/>
    <b v="0"/>
    <x v="33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x v="1671"/>
    <x v="0"/>
    <s v="GB"/>
    <s v="GBP"/>
    <n v="1430348400"/>
    <x v="3574"/>
    <n v="1428436410"/>
    <d v="2015-04-07T14:53:30"/>
    <b v="0"/>
    <x v="202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x v="1977"/>
    <x v="0"/>
    <s v="US"/>
    <s v="USD"/>
    <n v="1432654347"/>
    <x v="3575"/>
    <n v="1430494347"/>
    <d v="2015-05-01T10:32:27"/>
    <b v="0"/>
    <x v="95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x v="2370"/>
    <x v="0"/>
    <s v="GB"/>
    <s v="GBP"/>
    <n v="1413792034"/>
    <x v="3576"/>
    <n v="1411200034"/>
    <d v="2014-09-20T03:00:34"/>
    <b v="0"/>
    <x v="196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x v="1281"/>
    <x v="0"/>
    <s v="US"/>
    <s v="USD"/>
    <n v="1422075540"/>
    <x v="3577"/>
    <n v="1419979544"/>
    <d v="2014-12-30T17:45:44"/>
    <b v="0"/>
    <x v="59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x v="2371"/>
    <x v="0"/>
    <s v="US"/>
    <s v="USD"/>
    <n v="1423630740"/>
    <x v="3578"/>
    <n v="1418673307"/>
    <d v="2014-12-15T14:55:07"/>
    <b v="0"/>
    <x v="2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x v="1830"/>
    <x v="0"/>
    <s v="US"/>
    <s v="USD"/>
    <n v="1420489560"/>
    <x v="3579"/>
    <n v="1417469639"/>
    <d v="2014-12-01T16:33:59"/>
    <b v="0"/>
    <x v="68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x v="1132"/>
    <x v="0"/>
    <s v="US"/>
    <s v="USD"/>
    <n v="1472952982"/>
    <x v="3580"/>
    <n v="1470792982"/>
    <d v="2016-08-09T20:36:22"/>
    <b v="0"/>
    <x v="17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x v="2372"/>
    <x v="0"/>
    <s v="US"/>
    <s v="USD"/>
    <n v="1426229940"/>
    <x v="3581"/>
    <n v="1423959123"/>
    <d v="2015-02-14T19:12:03"/>
    <b v="0"/>
    <x v="95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x v="1699"/>
    <x v="0"/>
    <s v="CA"/>
    <s v="CAD"/>
    <n v="1409072982"/>
    <x v="3582"/>
    <n v="1407258582"/>
    <d v="2014-08-05T12:09:42"/>
    <b v="0"/>
    <x v="41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x v="1644"/>
    <x v="0"/>
    <s v="US"/>
    <s v="USD"/>
    <n v="1456984740"/>
    <x v="3583"/>
    <n v="1455717790"/>
    <d v="2016-02-17T09:03:10"/>
    <b v="0"/>
    <x v="51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x v="1666"/>
    <x v="0"/>
    <s v="US"/>
    <s v="USD"/>
    <n v="1409720340"/>
    <x v="3584"/>
    <n v="1408129822"/>
    <d v="2014-08-15T14:10:22"/>
    <b v="0"/>
    <x v="74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x v="2373"/>
    <x v="0"/>
    <s v="US"/>
    <s v="USD"/>
    <n v="1440892800"/>
    <x v="3585"/>
    <n v="1438715077"/>
    <d v="2015-08-04T14:04:37"/>
    <b v="0"/>
    <x v="57"/>
    <b v="1"/>
    <s v="theater/plays"/>
    <n v="202"/>
    <n v="59.411764705882355"/>
    <x v="1"/>
    <s v="plays"/>
  </r>
  <r>
    <n v="3600"/>
    <x v="3598"/>
    <s v="The First Play From The Man Who Brought You The Black James Bond!"/>
    <n v="10"/>
    <x v="31"/>
    <x v="0"/>
    <s v="US"/>
    <s v="USD"/>
    <n v="1476390164"/>
    <x v="3586"/>
    <n v="1473970964"/>
    <d v="2016-09-15T15:22:44"/>
    <b v="0"/>
    <x v="80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x v="2374"/>
    <x v="0"/>
    <s v="GB"/>
    <s v="GBP"/>
    <n v="1421452682"/>
    <x v="3587"/>
    <n v="1418860682"/>
    <d v="2014-12-17T18:58:02"/>
    <b v="0"/>
    <x v="28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x v="2375"/>
    <x v="0"/>
    <s v="US"/>
    <s v="USD"/>
    <n v="1463520479"/>
    <x v="3588"/>
    <n v="1458336479"/>
    <d v="2016-03-18T16:27:59"/>
    <b v="0"/>
    <x v="72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x v="1904"/>
    <x v="0"/>
    <s v="US"/>
    <s v="USD"/>
    <n v="1446759880"/>
    <x v="3589"/>
    <n v="1444164280"/>
    <d v="2015-10-06T15:44:40"/>
    <b v="0"/>
    <x v="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x v="1477"/>
    <x v="0"/>
    <s v="US"/>
    <s v="USD"/>
    <n v="1461913140"/>
    <x v="3590"/>
    <n v="1461370956"/>
    <d v="2016-04-22T19:22:36"/>
    <b v="0"/>
    <x v="50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x v="75"/>
    <x v="0"/>
    <s v="GB"/>
    <s v="GBP"/>
    <n v="1455390126"/>
    <x v="3591"/>
    <n v="1452798126"/>
    <d v="2016-01-14T14:02:06"/>
    <b v="0"/>
    <x v="41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x v="2376"/>
    <x v="0"/>
    <s v="GB"/>
    <s v="GBP"/>
    <n v="1471185057"/>
    <x v="3592"/>
    <n v="1468593057"/>
    <d v="2016-07-15T09:30:57"/>
    <b v="0"/>
    <x v="31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x v="2377"/>
    <x v="0"/>
    <s v="GB"/>
    <s v="GBP"/>
    <n v="1450137600"/>
    <x v="3593"/>
    <n v="1448924882"/>
    <d v="2015-11-30T18:08:02"/>
    <b v="0"/>
    <x v="9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x v="25"/>
    <x v="0"/>
    <s v="GB"/>
    <s v="GBP"/>
    <n v="1466172000"/>
    <x v="3594"/>
    <n v="1463418090"/>
    <d v="2016-05-16T12:01:30"/>
    <b v="0"/>
    <x v="74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x v="2378"/>
    <x v="0"/>
    <s v="GB"/>
    <s v="GBP"/>
    <n v="1459378085"/>
    <x v="3595"/>
    <n v="1456789685"/>
    <d v="2016-02-29T18:48:05"/>
    <b v="0"/>
    <x v="64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x v="2379"/>
    <x v="0"/>
    <s v="GB"/>
    <s v="GBP"/>
    <n v="1439806936"/>
    <x v="3596"/>
    <n v="1437214936"/>
    <d v="2015-07-18T05:22:16"/>
    <b v="0"/>
    <x v="162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x v="95"/>
    <x v="0"/>
    <s v="GB"/>
    <s v="GBP"/>
    <n v="1428483201"/>
    <x v="3597"/>
    <n v="1425891201"/>
    <d v="2015-03-09T03:53:21"/>
    <b v="0"/>
    <x v="13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x v="2380"/>
    <x v="0"/>
    <s v="CA"/>
    <s v="CAD"/>
    <n v="1402334811"/>
    <x v="3598"/>
    <n v="1401470811"/>
    <d v="2014-05-30T12:26:51"/>
    <b v="0"/>
    <x v="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x v="380"/>
    <x v="0"/>
    <s v="US"/>
    <s v="USD"/>
    <n v="1403964574"/>
    <x v="3599"/>
    <n v="1401372574"/>
    <d v="2014-05-29T09:09:34"/>
    <b v="0"/>
    <x v="9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x v="2381"/>
    <x v="0"/>
    <s v="US"/>
    <s v="USD"/>
    <n v="1434675616"/>
    <x v="3600"/>
    <n v="1432083616"/>
    <d v="2015-05-19T20:00:16"/>
    <b v="0"/>
    <x v="26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x v="1293"/>
    <x v="0"/>
    <s v="GB"/>
    <s v="GBP"/>
    <n v="1449756896"/>
    <x v="3601"/>
    <n v="1447164896"/>
    <d v="2015-11-10T09:14:56"/>
    <b v="0"/>
    <x v="250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x v="2119"/>
    <x v="0"/>
    <s v="GB"/>
    <s v="GBP"/>
    <n v="1426801664"/>
    <x v="3602"/>
    <n v="1424213264"/>
    <d v="2015-02-17T17:47:44"/>
    <b v="0"/>
    <x v="43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x v="2382"/>
    <x v="0"/>
    <s v="GB"/>
    <s v="GBP"/>
    <n v="1488240000"/>
    <x v="3603"/>
    <n v="1486996729"/>
    <d v="2017-02-13T09:38:49"/>
    <b v="0"/>
    <x v="13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x v="895"/>
    <x v="0"/>
    <s v="GB"/>
    <s v="GBP"/>
    <n v="1433343850"/>
    <x v="3604"/>
    <n v="1430751850"/>
    <d v="2015-05-04T10:04:10"/>
    <b v="0"/>
    <x v="6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x v="932"/>
    <x v="0"/>
    <s v="US"/>
    <s v="USD"/>
    <n v="1479592800"/>
    <x v="3605"/>
    <n v="1476760226"/>
    <d v="2016-10-17T22:10:26"/>
    <b v="0"/>
    <x v="5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x v="2383"/>
    <x v="0"/>
    <s v="US"/>
    <s v="USD"/>
    <n v="1425528000"/>
    <x v="3606"/>
    <n v="1422916261"/>
    <d v="2015-02-02T17:31:01"/>
    <b v="0"/>
    <x v="438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x v="2384"/>
    <x v="0"/>
    <s v="US"/>
    <s v="USD"/>
    <n v="1475269200"/>
    <x v="3607"/>
    <n v="1473200844"/>
    <d v="2016-09-06T17:27:24"/>
    <b v="0"/>
    <x v="16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x v="2385"/>
    <x v="0"/>
    <s v="US"/>
    <s v="USD"/>
    <n v="1411874580"/>
    <x v="3608"/>
    <n v="1409030371"/>
    <d v="2014-08-26T00:19:31"/>
    <b v="0"/>
    <x v="64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x v="142"/>
    <x v="0"/>
    <s v="US"/>
    <s v="USD"/>
    <n v="1406358000"/>
    <x v="3609"/>
    <n v="1404841270"/>
    <d v="2014-07-08T12:41:10"/>
    <b v="0"/>
    <x v="69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x v="3610"/>
    <n v="1466793290"/>
    <d v="2016-06-24T13:34:50"/>
    <b v="0"/>
    <x v="70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x v="2329"/>
    <x v="0"/>
    <s v="GB"/>
    <s v="GBP"/>
    <n v="1435851577"/>
    <x v="3611"/>
    <n v="1433259577"/>
    <d v="2015-06-02T10:39:37"/>
    <b v="0"/>
    <x v="76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x v="2387"/>
    <x v="0"/>
    <s v="GB"/>
    <s v="GBP"/>
    <n v="1408204857"/>
    <x v="3612"/>
    <n v="1406390457"/>
    <d v="2014-07-26T11:00:57"/>
    <b v="0"/>
    <x v="53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x v="41"/>
    <x v="0"/>
    <s v="US"/>
    <s v="USD"/>
    <n v="1463803140"/>
    <x v="3613"/>
    <n v="1459446487"/>
    <d v="2016-03-31T12:48:07"/>
    <b v="0"/>
    <x v="60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x v="117"/>
    <x v="2"/>
    <s v="US"/>
    <s v="USD"/>
    <n v="1450040396"/>
    <x v="3614"/>
    <n v="1444852796"/>
    <d v="2015-10-14T14:59:56"/>
    <b v="0"/>
    <x v="78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x v="369"/>
    <x v="2"/>
    <s v="US"/>
    <s v="USD"/>
    <n v="1462467600"/>
    <x v="3615"/>
    <n v="1457403364"/>
    <d v="2016-03-07T21:16:04"/>
    <b v="0"/>
    <x v="84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x v="116"/>
    <x v="2"/>
    <s v="GB"/>
    <s v="GBP"/>
    <n v="1417295990"/>
    <x v="3616"/>
    <n v="1414700390"/>
    <d v="2014-10-30T15:19:50"/>
    <b v="0"/>
    <x v="29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x v="2388"/>
    <x v="2"/>
    <s v="US"/>
    <s v="USD"/>
    <n v="1411444740"/>
    <x v="3617"/>
    <n v="1409335497"/>
    <d v="2014-08-29T13:04:57"/>
    <b v="0"/>
    <x v="211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x v="173"/>
    <x v="2"/>
    <s v="GB"/>
    <s v="GBP"/>
    <n v="1416781749"/>
    <x v="3618"/>
    <n v="1415053749"/>
    <d v="2014-11-03T17:29:09"/>
    <b v="0"/>
    <x v="29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x v="2389"/>
    <x v="2"/>
    <s v="US"/>
    <s v="USD"/>
    <n v="1479517200"/>
    <x v="3619"/>
    <n v="1475765867"/>
    <d v="2016-10-06T09:57:47"/>
    <b v="0"/>
    <x v="162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x v="2390"/>
    <x v="2"/>
    <s v="CA"/>
    <s v="CAD"/>
    <n v="1484366340"/>
    <x v="3620"/>
    <n v="1480219174"/>
    <d v="2016-11-26T22:59:34"/>
    <b v="0"/>
    <x v="59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x v="2391"/>
    <x v="2"/>
    <s v="US"/>
    <s v="USD"/>
    <n v="1461186676"/>
    <x v="3621"/>
    <n v="1458594676"/>
    <d v="2016-03-21T16:11:16"/>
    <b v="0"/>
    <x v="73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x v="117"/>
    <x v="2"/>
    <s v="US"/>
    <s v="USD"/>
    <n v="1442248829"/>
    <x v="3622"/>
    <n v="1439224829"/>
    <d v="2015-08-10T11:40:29"/>
    <b v="0"/>
    <x v="78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x v="1796"/>
    <x v="2"/>
    <s v="US"/>
    <s v="USD"/>
    <n v="1420130935"/>
    <x v="3623"/>
    <n v="1417538935"/>
    <d v="2014-12-02T11:48:55"/>
    <b v="0"/>
    <x v="25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x v="1168"/>
    <x v="2"/>
    <s v="CA"/>
    <s v="CAD"/>
    <n v="1429456132"/>
    <x v="3624"/>
    <n v="1424275732"/>
    <d v="2015-02-18T11:08:52"/>
    <b v="0"/>
    <x v="84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x v="116"/>
    <x v="2"/>
    <s v="US"/>
    <s v="USD"/>
    <n v="1475853060"/>
    <x v="3625"/>
    <n v="1470672906"/>
    <d v="2016-08-08T11:15:06"/>
    <b v="0"/>
    <x v="29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x v="434"/>
    <x v="2"/>
    <s v="US"/>
    <s v="USD"/>
    <n v="1431283530"/>
    <x v="3626"/>
    <n v="1428691530"/>
    <d v="2015-04-10T13:45:30"/>
    <b v="0"/>
    <x v="8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x v="117"/>
    <x v="2"/>
    <s v="US"/>
    <s v="USD"/>
    <n v="1412485200"/>
    <x v="3627"/>
    <n v="1410966179"/>
    <d v="2014-09-17T10:02:59"/>
    <b v="0"/>
    <x v="78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x v="493"/>
    <x v="2"/>
    <s v="DE"/>
    <s v="EUR"/>
    <n v="1448902800"/>
    <x v="3628"/>
    <n v="1445369727"/>
    <d v="2015-10-20T14:35:27"/>
    <b v="0"/>
    <x v="84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x v="117"/>
    <x v="2"/>
    <s v="US"/>
    <s v="USD"/>
    <n v="1447734439"/>
    <x v="3629"/>
    <n v="1444274839"/>
    <d v="2015-10-07T22:27:19"/>
    <b v="0"/>
    <x v="78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x v="378"/>
    <x v="2"/>
    <s v="US"/>
    <s v="USD"/>
    <n v="1457413140"/>
    <x v="3630"/>
    <n v="1454996887"/>
    <d v="2016-02-09T00:48:07"/>
    <b v="0"/>
    <x v="8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x v="116"/>
    <x v="2"/>
    <s v="CA"/>
    <s v="CAD"/>
    <n v="1479773838"/>
    <x v="3631"/>
    <n v="1477178238"/>
    <d v="2016-10-22T18:17:18"/>
    <b v="0"/>
    <x v="29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x v="517"/>
    <x v="2"/>
    <s v="US"/>
    <s v="USD"/>
    <n v="1434497400"/>
    <x v="3632"/>
    <n v="1431770802"/>
    <d v="2015-05-16T05:06:42"/>
    <b v="0"/>
    <x v="22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x v="134"/>
    <x v="2"/>
    <s v="GB"/>
    <s v="GBP"/>
    <n v="1475258327"/>
    <x v="3633"/>
    <n v="1471370327"/>
    <d v="2016-08-16T12:58:47"/>
    <b v="0"/>
    <x v="84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x v="2392"/>
    <x v="0"/>
    <s v="US"/>
    <s v="USD"/>
    <n v="1412492445"/>
    <x v="3634"/>
    <n v="1409900445"/>
    <d v="2014-09-05T02:00:45"/>
    <b v="0"/>
    <x v="196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x v="1911"/>
    <x v="0"/>
    <s v="CA"/>
    <s v="CAD"/>
    <n v="1402938394"/>
    <x v="3635"/>
    <n v="1400691994"/>
    <d v="2014-05-21T12:06:34"/>
    <b v="0"/>
    <x v="22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x v="83"/>
    <x v="0"/>
    <s v="GB"/>
    <s v="GBP"/>
    <n v="1454412584"/>
    <x v="3636"/>
    <n v="1452598184"/>
    <d v="2016-01-12T06:29:44"/>
    <b v="0"/>
    <x v="5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x v="624"/>
    <x v="0"/>
    <s v="US"/>
    <s v="USD"/>
    <n v="1407686340"/>
    <x v="3637"/>
    <n v="1404833442"/>
    <d v="2014-07-08T10:30:42"/>
    <b v="0"/>
    <x v="82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x v="2393"/>
    <x v="0"/>
    <s v="CA"/>
    <s v="CAD"/>
    <n v="1472097540"/>
    <x v="3638"/>
    <n v="1471188502"/>
    <d v="2016-08-14T10:28:22"/>
    <b v="0"/>
    <x v="5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x v="1118"/>
    <x v="0"/>
    <s v="GB"/>
    <s v="GBP"/>
    <n v="1438764207"/>
    <x v="3639"/>
    <n v="1436172207"/>
    <d v="2015-07-06T03:43:27"/>
    <b v="0"/>
    <x v="51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x v="2394"/>
    <x v="0"/>
    <s v="GB"/>
    <s v="GBP"/>
    <n v="1459702800"/>
    <x v="3640"/>
    <n v="1457690386"/>
    <d v="2016-03-11T04:59:46"/>
    <b v="0"/>
    <x v="44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x v="2395"/>
    <x v="0"/>
    <s v="US"/>
    <s v="USD"/>
    <n v="1437202740"/>
    <x v="3641"/>
    <n v="1434654998"/>
    <d v="2015-06-18T14:16:38"/>
    <b v="0"/>
    <x v="1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x v="2396"/>
    <x v="0"/>
    <s v="CH"/>
    <s v="CHF"/>
    <n v="1485989940"/>
    <x v="3642"/>
    <n v="1483393836"/>
    <d v="2017-01-02T16:50:36"/>
    <b v="0"/>
    <x v="67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x v="2397"/>
    <x v="0"/>
    <s v="DK"/>
    <s v="DKK"/>
    <n v="1464817320"/>
    <x v="3643"/>
    <n v="1462806419"/>
    <d v="2016-05-09T10:06:59"/>
    <b v="0"/>
    <x v="9"/>
    <b v="1"/>
    <s v="theater/plays"/>
    <n v="110.75"/>
    <n v="110.75"/>
    <x v="1"/>
    <s v="plays"/>
  </r>
  <r>
    <n v="3658"/>
    <x v="3654"/>
    <s v="Life is hard when your own imaginary friend can't make time for you."/>
    <n v="1500"/>
    <x v="17"/>
    <x v="0"/>
    <s v="US"/>
    <s v="USD"/>
    <n v="1404273540"/>
    <x v="3644"/>
    <n v="1400272580"/>
    <d v="2014-05-16T15:36:20"/>
    <b v="0"/>
    <x v="9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x v="2398"/>
    <x v="0"/>
    <s v="US"/>
    <s v="USD"/>
    <n v="1426775940"/>
    <x v="3645"/>
    <n v="1424414350"/>
    <d v="2015-02-20T01:39:10"/>
    <b v="0"/>
    <x v="62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x v="156"/>
    <x v="0"/>
    <s v="GB"/>
    <s v="GBP"/>
    <n v="1419368925"/>
    <x v="3646"/>
    <n v="1417208925"/>
    <d v="2014-11-28T16:08:45"/>
    <b v="0"/>
    <x v="19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x v="3647"/>
    <n v="1458336672"/>
    <d v="2016-03-18T16:31:12"/>
    <b v="0"/>
    <x v="17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x v="2400"/>
    <x v="0"/>
    <s v="CA"/>
    <s v="CAD"/>
    <n v="1427775414"/>
    <x v="3648"/>
    <n v="1425187014"/>
    <d v="2015-03-01T00:16:54"/>
    <b v="0"/>
    <x v="244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x v="731"/>
    <x v="0"/>
    <s v="GB"/>
    <s v="GBP"/>
    <n v="1482321030"/>
    <x v="3649"/>
    <n v="1477133430"/>
    <d v="2016-10-22T05:50:30"/>
    <b v="0"/>
    <x v="82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x v="983"/>
    <x v="0"/>
    <s v="US"/>
    <s v="USD"/>
    <n v="1466056689"/>
    <x v="3650"/>
    <n v="1464847089"/>
    <d v="2016-06-02T00:58:09"/>
    <b v="0"/>
    <x v="10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x v="2401"/>
    <x v="0"/>
    <s v="FR"/>
    <s v="EUR"/>
    <n v="1446062040"/>
    <x v="3651"/>
    <n v="1445109822"/>
    <d v="2015-10-17T14:23:42"/>
    <b v="0"/>
    <x v="25"/>
    <b v="1"/>
    <s v="theater/plays"/>
    <n v="115.16129032258064"/>
    <n v="51"/>
    <x v="1"/>
    <s v="plays"/>
  </r>
  <r>
    <n v="3666"/>
    <x v="3662"/>
    <s v="Artistic Internship @ Ojai Playwrights Conference"/>
    <n v="1200"/>
    <x v="647"/>
    <x v="0"/>
    <s v="US"/>
    <s v="USD"/>
    <n v="1406185200"/>
    <x v="3652"/>
    <n v="1404337382"/>
    <d v="2014-07-02T16:43:02"/>
    <b v="0"/>
    <x v="44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x v="2402"/>
    <x v="0"/>
    <s v="GB"/>
    <s v="GBP"/>
    <n v="1437261419"/>
    <x v="3653"/>
    <n v="1434669419"/>
    <d v="2015-06-18T18:16:59"/>
    <b v="0"/>
    <x v="6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x v="831"/>
    <x v="0"/>
    <s v="US"/>
    <s v="USD"/>
    <n v="1437676380"/>
    <x v="3654"/>
    <n v="1435670452"/>
    <d v="2015-06-30T08:20:52"/>
    <b v="0"/>
    <x v="33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x v="2403"/>
    <x v="0"/>
    <s v="GB"/>
    <s v="GBP"/>
    <n v="1434039137"/>
    <x v="3655"/>
    <n v="1431447137"/>
    <d v="2015-05-12T11:12:17"/>
    <b v="0"/>
    <x v="5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x v="854"/>
    <x v="0"/>
    <s v="GB"/>
    <s v="GBP"/>
    <n v="1433113200"/>
    <x v="3656"/>
    <n v="1431951611"/>
    <d v="2015-05-18T07:20:11"/>
    <b v="0"/>
    <x v="8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x v="2404"/>
    <x v="0"/>
    <s v="US"/>
    <s v="USD"/>
    <n v="1405915140"/>
    <x v="3657"/>
    <n v="1404140667"/>
    <d v="2014-06-30T10:04:27"/>
    <b v="0"/>
    <x v="244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x v="2405"/>
    <x v="0"/>
    <s v="GB"/>
    <s v="GBP"/>
    <n v="1411771384"/>
    <x v="3658"/>
    <n v="1409179384"/>
    <d v="2014-08-27T17:43:04"/>
    <b v="0"/>
    <x v="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x v="2406"/>
    <x v="0"/>
    <s v="GB"/>
    <s v="GBP"/>
    <n v="1415191920"/>
    <x v="3659"/>
    <n v="1412233497"/>
    <d v="2014-10-02T02:04:57"/>
    <b v="0"/>
    <x v="229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x v="605"/>
    <x v="0"/>
    <s v="DE"/>
    <s v="EUR"/>
    <n v="1472936229"/>
    <x v="3660"/>
    <n v="1467752229"/>
    <d v="2016-07-05T15:57:09"/>
    <b v="0"/>
    <x v="162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x v="119"/>
    <x v="0"/>
    <s v="GB"/>
    <s v="GBP"/>
    <n v="1463353200"/>
    <x v="3661"/>
    <n v="1462285182"/>
    <d v="2016-05-03T09:19:42"/>
    <b v="0"/>
    <x v="8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x v="1249"/>
    <x v="0"/>
    <s v="US"/>
    <s v="USD"/>
    <n v="1410550484"/>
    <x v="3662"/>
    <n v="1408995284"/>
    <d v="2014-08-25T14:34:44"/>
    <b v="0"/>
    <x v="38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x v="2407"/>
    <x v="0"/>
    <s v="US"/>
    <s v="USD"/>
    <n v="1404359940"/>
    <x v="3663"/>
    <n v="1402580818"/>
    <d v="2014-06-12T08:46:58"/>
    <b v="0"/>
    <x v="473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x v="420"/>
    <x v="0"/>
    <s v="GB"/>
    <s v="GBP"/>
    <n v="1433076298"/>
    <x v="3664"/>
    <n v="1430052298"/>
    <d v="2015-04-26T07:44:58"/>
    <b v="0"/>
    <x v="162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x v="2408"/>
    <x v="0"/>
    <s v="US"/>
    <s v="USD"/>
    <n v="1404190740"/>
    <x v="3665"/>
    <n v="1401214581"/>
    <d v="2014-05-27T13:16:21"/>
    <b v="0"/>
    <x v="209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x v="2409"/>
    <x v="0"/>
    <s v="US"/>
    <s v="USD"/>
    <n v="1475664834"/>
    <x v="3666"/>
    <n v="1473850434"/>
    <d v="2016-09-14T05:53:54"/>
    <b v="0"/>
    <x v="69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x v="3667"/>
    <n v="1452008290"/>
    <d v="2016-01-05T10:38:10"/>
    <b v="0"/>
    <x v="59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x v="2411"/>
    <x v="0"/>
    <s v="US"/>
    <s v="USD"/>
    <n v="1402901940"/>
    <x v="3668"/>
    <n v="1399998418"/>
    <d v="2014-05-13T11:26:58"/>
    <b v="0"/>
    <x v="85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x v="2412"/>
    <x v="0"/>
    <s v="US"/>
    <s v="USD"/>
    <n v="1476931696"/>
    <x v="3669"/>
    <n v="1474339696"/>
    <d v="2016-09-19T21:48:16"/>
    <b v="0"/>
    <x v="3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x v="2413"/>
    <x v="0"/>
    <s v="US"/>
    <s v="USD"/>
    <n v="1441167586"/>
    <x v="3670"/>
    <n v="1438575586"/>
    <d v="2015-08-02T23:19:46"/>
    <b v="0"/>
    <x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x v="2414"/>
    <x v="0"/>
    <s v="US"/>
    <s v="USD"/>
    <n v="1400533200"/>
    <x v="3671"/>
    <n v="1398348859"/>
    <d v="2014-04-24T09:14:19"/>
    <b v="0"/>
    <x v="149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x v="2415"/>
    <x v="0"/>
    <s v="US"/>
    <s v="USD"/>
    <n v="1440820740"/>
    <x v="3672"/>
    <n v="1439567660"/>
    <d v="2015-08-14T10:54:20"/>
    <b v="0"/>
    <x v="79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x v="2416"/>
    <x v="0"/>
    <s v="US"/>
    <s v="USD"/>
    <n v="1403846055"/>
    <x v="3673"/>
    <n v="1401254055"/>
    <d v="2014-05-28T00:14:15"/>
    <b v="0"/>
    <x v="20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x v="1980"/>
    <x v="0"/>
    <s v="GB"/>
    <s v="GBP"/>
    <n v="1407524004"/>
    <x v="3674"/>
    <n v="1404932004"/>
    <d v="2014-07-09T13:53:24"/>
    <b v="0"/>
    <x v="70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x v="504"/>
    <x v="0"/>
    <s v="US"/>
    <s v="USD"/>
    <n v="1434925500"/>
    <x v="3675"/>
    <n v="1432410639"/>
    <d v="2015-05-23T14:50:39"/>
    <b v="0"/>
    <x v="95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x v="1122"/>
    <x v="0"/>
    <s v="US"/>
    <s v="USD"/>
    <n v="1417101683"/>
    <x v="3676"/>
    <n v="1414506083"/>
    <d v="2014-10-28T09:21:23"/>
    <b v="0"/>
    <x v="162"/>
    <b v="1"/>
    <s v="theater/plays"/>
    <n v="120"/>
    <n v="58.064516129032256"/>
    <x v="1"/>
    <s v="plays"/>
  </r>
  <r>
    <n v="3691"/>
    <x v="3687"/>
    <s v="World Premiere of last play written by Amiri Baraka"/>
    <n v="40000"/>
    <x v="2417"/>
    <x v="0"/>
    <s v="US"/>
    <s v="USD"/>
    <n v="1425272340"/>
    <x v="3677"/>
    <n v="1421426929"/>
    <d v="2015-01-16T11:48:49"/>
    <b v="0"/>
    <x v="220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x v="2343"/>
    <x v="0"/>
    <s v="US"/>
    <s v="USD"/>
    <n v="1411084800"/>
    <x v="3678"/>
    <n v="1410304179"/>
    <d v="2014-09-09T18:09:39"/>
    <b v="0"/>
    <x v="5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x v="357"/>
    <x v="0"/>
    <s v="GB"/>
    <s v="GBP"/>
    <n v="1448922600"/>
    <x v="3679"/>
    <n v="1446352529"/>
    <d v="2015-10-31T23:35:29"/>
    <b v="0"/>
    <x v="25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x v="2418"/>
    <x v="0"/>
    <s v="US"/>
    <s v="USD"/>
    <n v="1465178400"/>
    <x v="3680"/>
    <n v="1461985967"/>
    <d v="2016-04-29T22:12:47"/>
    <b v="0"/>
    <x v="65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x v="2419"/>
    <x v="0"/>
    <s v="US"/>
    <s v="USD"/>
    <n v="1421009610"/>
    <x v="3681"/>
    <n v="1419281610"/>
    <d v="2014-12-22T15:53:30"/>
    <b v="0"/>
    <x v="51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x v="109"/>
    <x v="0"/>
    <s v="GB"/>
    <s v="GBP"/>
    <n v="1423838916"/>
    <x v="3682"/>
    <n v="1418654916"/>
    <d v="2014-12-15T09:48:36"/>
    <b v="0"/>
    <x v="76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x v="2420"/>
    <x v="0"/>
    <s v="GB"/>
    <s v="GBP"/>
    <n v="1462878648"/>
    <x v="3683"/>
    <n v="1461064248"/>
    <d v="2016-04-19T06:10:48"/>
    <b v="0"/>
    <x v="209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x v="2421"/>
    <x v="0"/>
    <s v="US"/>
    <s v="USD"/>
    <n v="1456946487"/>
    <x v="3684"/>
    <n v="1454354487"/>
    <d v="2016-02-01T14:21:27"/>
    <b v="0"/>
    <x v="327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x v="2381"/>
    <x v="0"/>
    <s v="US"/>
    <s v="USD"/>
    <n v="1413383216"/>
    <x v="3685"/>
    <n v="1410791216"/>
    <d v="2014-09-15T09:26:56"/>
    <b v="0"/>
    <x v="244"/>
    <b v="1"/>
    <s v="theater/plays"/>
    <n v="100.8"/>
    <n v="63"/>
    <x v="1"/>
    <s v="plays"/>
  </r>
  <r>
    <n v="3700"/>
    <x v="3696"/>
    <s v="Help me produce the play I have written for my senior project!"/>
    <n v="500"/>
    <x v="2422"/>
    <x v="0"/>
    <s v="US"/>
    <s v="USD"/>
    <n v="1412092800"/>
    <x v="3686"/>
    <n v="1409493800"/>
    <d v="2014-08-31T09:03:20"/>
    <b v="0"/>
    <x v="59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x v="2423"/>
    <x v="0"/>
    <s v="GB"/>
    <s v="GBP"/>
    <n v="1433422793"/>
    <x v="3687"/>
    <n v="1430830793"/>
    <d v="2015-05-05T07:59:53"/>
    <b v="0"/>
    <x v="70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x v="3688"/>
    <n v="1464958484"/>
    <d v="2016-06-03T07:54:44"/>
    <b v="0"/>
    <x v="64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x v="2044"/>
    <x v="0"/>
    <s v="US"/>
    <s v="USD"/>
    <n v="1471071540"/>
    <x v="3689"/>
    <n v="1467720388"/>
    <d v="2016-07-05T07:06:28"/>
    <b v="0"/>
    <x v="209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x v="2424"/>
    <x v="0"/>
    <s v="GB"/>
    <s v="GBP"/>
    <n v="1464712394"/>
    <x v="3690"/>
    <n v="1459528394"/>
    <d v="2016-04-01T11:33:14"/>
    <b v="0"/>
    <x v="74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x v="2425"/>
    <x v="0"/>
    <s v="US"/>
    <s v="USD"/>
    <n v="1403546400"/>
    <x v="3691"/>
    <n v="1401714114"/>
    <d v="2014-06-02T08:01:54"/>
    <b v="0"/>
    <x v="2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x v="2426"/>
    <x v="0"/>
    <s v="US"/>
    <s v="USD"/>
    <n v="1410558949"/>
    <x v="3692"/>
    <n v="1409262949"/>
    <d v="2014-08-28T16:55:49"/>
    <b v="0"/>
    <x v="62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x v="586"/>
    <x v="0"/>
    <s v="US"/>
    <s v="USD"/>
    <n v="1469165160"/>
    <x v="3693"/>
    <n v="1467335378"/>
    <d v="2016-06-30T20:09:38"/>
    <b v="0"/>
    <x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x v="1740"/>
    <x v="0"/>
    <s v="US"/>
    <s v="USD"/>
    <n v="1404444286"/>
    <x v="3694"/>
    <n v="1403234686"/>
    <d v="2014-06-19T22:24:46"/>
    <b v="0"/>
    <x v="70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x v="2427"/>
    <x v="0"/>
    <s v="GB"/>
    <s v="GBP"/>
    <n v="1403715546"/>
    <x v="3695"/>
    <n v="1401123546"/>
    <d v="2014-05-26T11:59:06"/>
    <b v="0"/>
    <x v="2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x v="2428"/>
    <x v="0"/>
    <s v="US"/>
    <s v="USD"/>
    <n v="1428068988"/>
    <x v="3696"/>
    <n v="1425908988"/>
    <d v="2015-03-09T08:49:48"/>
    <b v="0"/>
    <x v="74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x v="365"/>
    <x v="0"/>
    <s v="US"/>
    <s v="USD"/>
    <n v="1402848000"/>
    <x v="3174"/>
    <n v="1400606573"/>
    <d v="2014-05-20T12:22:53"/>
    <b v="0"/>
    <x v="64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x v="2429"/>
    <x v="0"/>
    <s v="US"/>
    <s v="USD"/>
    <n v="1433055540"/>
    <x v="3697"/>
    <n v="1431230867"/>
    <d v="2015-05-09T23:07:47"/>
    <b v="0"/>
    <x v="201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x v="1944"/>
    <x v="0"/>
    <s v="US"/>
    <s v="USD"/>
    <n v="1465062166"/>
    <x v="3698"/>
    <n v="1463334166"/>
    <d v="2016-05-15T12:42:46"/>
    <b v="0"/>
    <x v="10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x v="990"/>
    <x v="0"/>
    <s v="US"/>
    <s v="USD"/>
    <n v="1432612740"/>
    <x v="3699"/>
    <n v="1429881667"/>
    <d v="2015-04-24T08:21:07"/>
    <b v="0"/>
    <x v="174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x v="2430"/>
    <x v="0"/>
    <s v="GB"/>
    <s v="GBP"/>
    <n v="1427806320"/>
    <x v="3700"/>
    <n v="1422834819"/>
    <d v="2015-02-01T18:53:39"/>
    <b v="0"/>
    <x v="74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x v="2431"/>
    <x v="0"/>
    <s v="US"/>
    <s v="USD"/>
    <n v="1453411109"/>
    <x v="3701"/>
    <n v="1450819109"/>
    <d v="2015-12-22T16:18:29"/>
    <b v="0"/>
    <x v="5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x v="2432"/>
    <x v="0"/>
    <s v="GB"/>
    <s v="GBP"/>
    <n v="1431204449"/>
    <x v="3702"/>
    <n v="1428526049"/>
    <d v="2015-04-08T15:47:29"/>
    <b v="0"/>
    <x v="62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x v="1890"/>
    <x v="0"/>
    <s v="GB"/>
    <s v="GBP"/>
    <n v="1425057075"/>
    <x v="3703"/>
    <n v="1422465075"/>
    <d v="2015-01-28T12:11:15"/>
    <b v="0"/>
    <x v="67"/>
    <b v="1"/>
    <s v="theater/plays"/>
    <n v="239.4"/>
    <n v="26.021739130434781"/>
    <x v="1"/>
    <s v="plays"/>
  </r>
  <r>
    <n v="3719"/>
    <x v="3715"/>
    <s v="A new piece of physical theatre about love, regret and longing."/>
    <n v="200"/>
    <x v="2433"/>
    <x v="0"/>
    <s v="GB"/>
    <s v="GBP"/>
    <n v="1434994266"/>
    <x v="3704"/>
    <n v="1432402266"/>
    <d v="2015-05-23T12:31:06"/>
    <b v="0"/>
    <x v="80"/>
    <b v="1"/>
    <s v="theater/plays"/>
    <n v="210"/>
    <n v="105"/>
    <x v="1"/>
    <s v="plays"/>
  </r>
  <r>
    <n v="3720"/>
    <x v="3716"/>
    <s v="Breaking the American Indian stereotype in the American Theatre."/>
    <n v="3300"/>
    <x v="2434"/>
    <x v="0"/>
    <s v="US"/>
    <s v="USD"/>
    <n v="1435881006"/>
    <x v="3705"/>
    <n v="1433980206"/>
    <d v="2015-06-10T18:50:06"/>
    <b v="0"/>
    <x v="244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x v="2435"/>
    <x v="0"/>
    <s v="US"/>
    <s v="USD"/>
    <n v="1415230084"/>
    <x v="3706"/>
    <n v="1413412084"/>
    <d v="2014-10-15T17:28:04"/>
    <b v="0"/>
    <x v="3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x v="2436"/>
    <x v="0"/>
    <s v="CA"/>
    <s v="CAD"/>
    <n v="1455231540"/>
    <x v="3707"/>
    <n v="1452614847"/>
    <d v="2016-01-12T11:07:27"/>
    <b v="0"/>
    <x v="2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x v="2437"/>
    <x v="0"/>
    <s v="GB"/>
    <s v="GBP"/>
    <n v="1417374262"/>
    <x v="3708"/>
    <n v="1414778662"/>
    <d v="2014-10-31T13:04:22"/>
    <b v="0"/>
    <x v="287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x v="2438"/>
    <x v="0"/>
    <s v="GB"/>
    <s v="GBP"/>
    <n v="1462402800"/>
    <x v="3709"/>
    <n v="1459856860"/>
    <d v="2016-04-05T06:47:40"/>
    <b v="0"/>
    <x v="30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x v="1363"/>
    <x v="0"/>
    <s v="GB"/>
    <s v="GBP"/>
    <n v="1455831000"/>
    <x v="3710"/>
    <n v="1454366467"/>
    <d v="2016-02-01T17:41:07"/>
    <b v="0"/>
    <x v="41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x v="2439"/>
    <x v="0"/>
    <s v="US"/>
    <s v="USD"/>
    <n v="1461963600"/>
    <x v="3711"/>
    <n v="1459567371"/>
    <d v="2016-04-01T22:22:51"/>
    <b v="0"/>
    <x v="67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x v="1132"/>
    <x v="0"/>
    <s v="US"/>
    <s v="USD"/>
    <n v="1476939300"/>
    <x v="3712"/>
    <n v="1474273294"/>
    <d v="2016-09-19T03:21:34"/>
    <b v="0"/>
    <x v="51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x v="2440"/>
    <x v="2"/>
    <s v="US"/>
    <s v="USD"/>
    <n v="1439957176"/>
    <x v="3713"/>
    <n v="1437365176"/>
    <d v="2015-07-19T23:06:16"/>
    <b v="0"/>
    <x v="162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x v="2441"/>
    <x v="2"/>
    <s v="US"/>
    <s v="USD"/>
    <n v="1427082912"/>
    <x v="3714"/>
    <n v="1423198512"/>
    <d v="2015-02-05T23:55:12"/>
    <b v="0"/>
    <x v="81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x v="173"/>
    <x v="2"/>
    <s v="US"/>
    <s v="USD"/>
    <n v="1439828159"/>
    <x v="3715"/>
    <n v="1437236159"/>
    <d v="2015-07-18T11:15:59"/>
    <b v="0"/>
    <x v="29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x v="972"/>
    <x v="2"/>
    <s v="US"/>
    <s v="USD"/>
    <n v="1420860180"/>
    <x v="3716"/>
    <n v="1418234646"/>
    <d v="2014-12-10T13:04:06"/>
    <b v="0"/>
    <x v="8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x v="449"/>
    <x v="2"/>
    <s v="NL"/>
    <s v="EUR"/>
    <n v="1422100800"/>
    <x v="3717"/>
    <n v="1416932133"/>
    <d v="2014-11-25T11:15:33"/>
    <b v="0"/>
    <x v="80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x v="117"/>
    <x v="2"/>
    <s v="US"/>
    <s v="USD"/>
    <n v="1429396200"/>
    <x v="3718"/>
    <n v="1428539708"/>
    <d v="2015-04-08T19:35:08"/>
    <b v="0"/>
    <x v="78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x v="2442"/>
    <x v="2"/>
    <s v="US"/>
    <s v="USD"/>
    <n v="1432589896"/>
    <x v="3719"/>
    <n v="1427405896"/>
    <d v="2015-03-26T16:38:16"/>
    <b v="0"/>
    <x v="63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x v="170"/>
    <x v="2"/>
    <s v="GB"/>
    <s v="GBP"/>
    <n v="1432831089"/>
    <x v="3720"/>
    <n v="1430239089"/>
    <d v="2015-04-28T11:38:09"/>
    <b v="0"/>
    <x v="84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x v="115"/>
    <x v="2"/>
    <s v="GB"/>
    <s v="GBP"/>
    <n v="1427133600"/>
    <x v="3721"/>
    <n v="1423847093"/>
    <d v="2015-02-13T12:04:53"/>
    <b v="0"/>
    <x v="29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x v="403"/>
    <x v="2"/>
    <s v="US"/>
    <s v="USD"/>
    <n v="1447311540"/>
    <x v="3722"/>
    <n v="1445358903"/>
    <d v="2015-10-20T11:35:03"/>
    <b v="0"/>
    <x v="80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x v="795"/>
    <x v="2"/>
    <s v="GB"/>
    <s v="GBP"/>
    <n v="1405461600"/>
    <x v="3723"/>
    <n v="1403562705"/>
    <d v="2014-06-23T17:31:45"/>
    <b v="0"/>
    <x v="79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x v="1007"/>
    <x v="2"/>
    <s v="GB"/>
    <s v="GBP"/>
    <n v="1468752468"/>
    <x v="3724"/>
    <n v="1467024468"/>
    <d v="2016-06-27T05:47:48"/>
    <b v="0"/>
    <x v="22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x v="1812"/>
    <x v="2"/>
    <s v="US"/>
    <s v="USD"/>
    <n v="1407808438"/>
    <x v="3725"/>
    <n v="1405217355"/>
    <d v="2014-07-12T21:09:15"/>
    <b v="0"/>
    <x v="25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x v="117"/>
    <x v="2"/>
    <s v="US"/>
    <s v="USD"/>
    <n v="1450389950"/>
    <x v="3726"/>
    <n v="1447797950"/>
    <d v="2015-11-17T17:05:50"/>
    <b v="0"/>
    <x v="78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x v="173"/>
    <x v="2"/>
    <s v="US"/>
    <s v="USD"/>
    <n v="1409980144"/>
    <x v="3727"/>
    <n v="1407388144"/>
    <d v="2014-08-07T00:09:04"/>
    <b v="0"/>
    <x v="80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x v="117"/>
    <x v="2"/>
    <s v="US"/>
    <s v="USD"/>
    <n v="1404406964"/>
    <x v="3728"/>
    <n v="1401814964"/>
    <d v="2014-06-03T12:02:44"/>
    <b v="0"/>
    <x v="78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x v="117"/>
    <x v="2"/>
    <s v="US"/>
    <s v="USD"/>
    <n v="1404532740"/>
    <x v="3729"/>
    <n v="1401823952"/>
    <d v="2014-06-03T14:32:32"/>
    <b v="0"/>
    <x v="78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x v="115"/>
    <x v="2"/>
    <s v="US"/>
    <s v="USD"/>
    <n v="1407689102"/>
    <x v="3730"/>
    <n v="1405097102"/>
    <d v="2014-07-11T11:45:02"/>
    <b v="0"/>
    <x v="29"/>
    <b v="0"/>
    <s v="theater/plays"/>
    <n v="10"/>
    <n v="10"/>
    <x v="1"/>
    <s v="plays"/>
  </r>
  <r>
    <n v="3746"/>
    <x v="3741"/>
    <s v="Generational curses CAN be broken...right?"/>
    <n v="8500"/>
    <x v="1672"/>
    <x v="2"/>
    <s v="US"/>
    <s v="USD"/>
    <n v="1475918439"/>
    <x v="3731"/>
    <n v="1473326439"/>
    <d v="2016-09-08T04:20:39"/>
    <b v="0"/>
    <x v="29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x v="379"/>
    <x v="2"/>
    <s v="GB"/>
    <s v="GBP"/>
    <n v="1436137140"/>
    <x v="3732"/>
    <n v="1433833896"/>
    <d v="2015-06-09T02:11:36"/>
    <b v="0"/>
    <x v="29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x v="2443"/>
    <x v="0"/>
    <s v="US"/>
    <s v="USD"/>
    <n v="1455602340"/>
    <x v="3733"/>
    <n v="1453827436"/>
    <d v="2016-01-26T11:57:16"/>
    <b v="0"/>
    <x v="47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x v="2"/>
    <x v="0"/>
    <s v="US"/>
    <s v="USD"/>
    <n v="1461902340"/>
    <x v="3734"/>
    <n v="1459220588"/>
    <d v="2016-03-28T22:03:08"/>
    <b v="0"/>
    <x v="63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x v="3735"/>
    <n v="1421105608"/>
    <d v="2015-01-12T18:33:28"/>
    <b v="0"/>
    <x v="33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x v="2445"/>
    <x v="0"/>
    <s v="US"/>
    <s v="USD"/>
    <n v="1459641073"/>
    <x v="3736"/>
    <n v="1454460673"/>
    <d v="2016-02-02T19:51:13"/>
    <b v="0"/>
    <x v="202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x v="1941"/>
    <x v="0"/>
    <s v="GB"/>
    <s v="GBP"/>
    <n v="1476651600"/>
    <x v="3737"/>
    <n v="1473189335"/>
    <d v="2016-09-06T14:15:35"/>
    <b v="0"/>
    <x v="41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x v="2446"/>
    <x v="0"/>
    <s v="US"/>
    <s v="USD"/>
    <n v="1433289600"/>
    <x v="3738"/>
    <n v="1430768800"/>
    <d v="2015-05-04T14:46:40"/>
    <b v="0"/>
    <x v="209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x v="142"/>
    <x v="0"/>
    <s v="US"/>
    <s v="USD"/>
    <n v="1406350740"/>
    <x v="3739"/>
    <n v="1403125737"/>
    <d v="2014-06-18T16:08:57"/>
    <b v="0"/>
    <x v="74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x v="2447"/>
    <x v="0"/>
    <s v="GB"/>
    <s v="GBP"/>
    <n v="1460753307"/>
    <x v="3740"/>
    <n v="1458161307"/>
    <d v="2016-03-16T15:48:27"/>
    <b v="0"/>
    <x v="33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x v="2448"/>
    <x v="0"/>
    <s v="US"/>
    <s v="USD"/>
    <n v="1402515198"/>
    <x v="3741"/>
    <n v="1399923198"/>
    <d v="2014-05-12T14:33:18"/>
    <b v="0"/>
    <x v="5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x v="2449"/>
    <x v="0"/>
    <s v="US"/>
    <s v="USD"/>
    <n v="1417465515"/>
    <x v="3742"/>
    <n v="1415737515"/>
    <d v="2014-11-11T15:25:15"/>
    <b v="0"/>
    <x v="133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x v="317"/>
    <x v="0"/>
    <s v="US"/>
    <s v="USD"/>
    <n v="1400475600"/>
    <x v="3743"/>
    <n v="1397819938"/>
    <d v="2014-04-18T06:18:58"/>
    <b v="0"/>
    <x v="55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x v="2450"/>
    <x v="0"/>
    <s v="US"/>
    <s v="USD"/>
    <n v="1440556553"/>
    <x v="3744"/>
    <n v="1435372553"/>
    <d v="2015-06-26T21:35:53"/>
    <b v="0"/>
    <x v="106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x v="2451"/>
    <x v="0"/>
    <s v="US"/>
    <s v="USD"/>
    <n v="1399293386"/>
    <x v="3745"/>
    <n v="1397133386"/>
    <d v="2014-04-10T07:36:26"/>
    <b v="0"/>
    <x v="110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x v="83"/>
    <x v="0"/>
    <s v="GB"/>
    <s v="GBP"/>
    <n v="1439247600"/>
    <x v="3746"/>
    <n v="1434625937"/>
    <d v="2015-06-18T06:12:17"/>
    <b v="0"/>
    <x v="8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x v="2452"/>
    <x v="0"/>
    <s v="GB"/>
    <s v="GBP"/>
    <n v="1438543889"/>
    <x v="3747"/>
    <n v="1436383889"/>
    <d v="2015-07-08T14:31:29"/>
    <b v="0"/>
    <x v="33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x v="97"/>
    <x v="0"/>
    <s v="US"/>
    <s v="USD"/>
    <n v="1427907626"/>
    <x v="3748"/>
    <n v="1425319226"/>
    <d v="2015-03-02T13:00:26"/>
    <b v="0"/>
    <x v="99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x v="646"/>
    <x v="0"/>
    <s v="US"/>
    <s v="USD"/>
    <n v="1464482160"/>
    <x v="3749"/>
    <n v="1462824832"/>
    <d v="2016-05-09T15:13:52"/>
    <b v="0"/>
    <x v="74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x v="2453"/>
    <x v="0"/>
    <s v="US"/>
    <s v="USD"/>
    <n v="1406745482"/>
    <x v="3750"/>
    <n v="1404153482"/>
    <d v="2014-06-30T13:38:02"/>
    <b v="0"/>
    <x v="329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x v="2454"/>
    <x v="0"/>
    <s v="US"/>
    <s v="USD"/>
    <n v="1404360045"/>
    <x v="3751"/>
    <n v="1401336045"/>
    <d v="2014-05-28T23:00:45"/>
    <b v="0"/>
    <x v="93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x v="2455"/>
    <x v="0"/>
    <s v="US"/>
    <s v="USD"/>
    <n v="1425185940"/>
    <x v="3566"/>
    <n v="1423960097"/>
    <d v="2015-02-14T19:28:17"/>
    <b v="0"/>
    <x v="6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x v="2456"/>
    <x v="0"/>
    <s v="US"/>
    <s v="USD"/>
    <n v="1402594090"/>
    <x v="3752"/>
    <n v="1400002090"/>
    <d v="2014-05-13T12:28:10"/>
    <b v="0"/>
    <x v="6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x v="1742"/>
    <x v="0"/>
    <s v="US"/>
    <s v="USD"/>
    <n v="1460730079"/>
    <x v="3753"/>
    <n v="1458138079"/>
    <d v="2016-03-16T09:21:19"/>
    <b v="0"/>
    <x v="41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x v="41"/>
    <x v="0"/>
    <s v="GB"/>
    <s v="GBP"/>
    <n v="1434234010"/>
    <x v="3754"/>
    <n v="1431642010"/>
    <d v="2015-05-14T17:20:10"/>
    <b v="0"/>
    <x v="9"/>
    <b v="1"/>
    <s v="theater/musical"/>
    <n v="100"/>
    <n v="100"/>
    <x v="1"/>
    <s v="musical"/>
  </r>
  <r>
    <n v="3771"/>
    <x v="3766"/>
    <s v="I would like to make a demo recording of six songs from COME OUT SWINGIN'!"/>
    <n v="1000"/>
    <x v="2457"/>
    <x v="0"/>
    <s v="US"/>
    <s v="USD"/>
    <n v="1463529600"/>
    <x v="3755"/>
    <n v="1462307652"/>
    <d v="2016-05-03T15:34:12"/>
    <b v="0"/>
    <x v="44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x v="2458"/>
    <x v="0"/>
    <s v="US"/>
    <s v="USD"/>
    <n v="1480399200"/>
    <x v="3756"/>
    <n v="1478616506"/>
    <d v="2016-11-08T09:48:26"/>
    <b v="0"/>
    <x v="51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x v="106"/>
    <x v="0"/>
    <s v="US"/>
    <s v="USD"/>
    <n v="1479175680"/>
    <x v="3757"/>
    <n v="1476317247"/>
    <d v="2016-10-12T19:07:27"/>
    <b v="0"/>
    <x v="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x v="911"/>
    <x v="0"/>
    <s v="CA"/>
    <s v="CAD"/>
    <n v="1428606055"/>
    <x v="3758"/>
    <n v="1427223655"/>
    <d v="2015-03-24T14:00:55"/>
    <b v="0"/>
    <x v="20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x v="557"/>
    <x v="0"/>
    <s v="US"/>
    <s v="USD"/>
    <n v="1428552000"/>
    <x v="3759"/>
    <n v="1426199843"/>
    <d v="2015-03-12T17:37:23"/>
    <b v="0"/>
    <x v="25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x v="763"/>
    <x v="0"/>
    <s v="US"/>
    <s v="USD"/>
    <n v="1406854800"/>
    <x v="3760"/>
    <n v="1403599778"/>
    <d v="2014-06-24T03:49:38"/>
    <b v="0"/>
    <x v="225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x v="2459"/>
    <x v="0"/>
    <s v="US"/>
    <s v="USD"/>
    <n v="1411790400"/>
    <x v="3761"/>
    <n v="1409884821"/>
    <d v="2014-09-04T21:40:21"/>
    <b v="0"/>
    <x v="211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x v="570"/>
    <x v="0"/>
    <s v="US"/>
    <s v="USD"/>
    <n v="1423942780"/>
    <x v="3762"/>
    <n v="1418758780"/>
    <d v="2014-12-16T14:39:40"/>
    <b v="0"/>
    <x v="17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x v="2460"/>
    <x v="0"/>
    <s v="US"/>
    <s v="USD"/>
    <n v="1459010340"/>
    <x v="3763"/>
    <n v="1456421940"/>
    <d v="2016-02-25T12:39:00"/>
    <b v="0"/>
    <x v="248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x v="142"/>
    <x v="0"/>
    <s v="US"/>
    <s v="USD"/>
    <n v="1436817960"/>
    <x v="3764"/>
    <n v="1433999785"/>
    <d v="2015-06-11T00:16:25"/>
    <b v="0"/>
    <x v="209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x v="2461"/>
    <x v="0"/>
    <s v="US"/>
    <s v="USD"/>
    <n v="1410210685"/>
    <x v="3765"/>
    <n v="1408050685"/>
    <d v="2014-08-14T16:11:25"/>
    <b v="0"/>
    <x v="47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x v="1256"/>
    <x v="0"/>
    <s v="GB"/>
    <s v="GBP"/>
    <n v="1469401200"/>
    <x v="3766"/>
    <n v="1466887297"/>
    <d v="2016-06-25T15:41:37"/>
    <b v="0"/>
    <x v="74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x v="2462"/>
    <x v="0"/>
    <s v="US"/>
    <s v="USD"/>
    <n v="1458057600"/>
    <x v="3767"/>
    <n v="1455938520"/>
    <d v="2016-02-19T22:22:00"/>
    <b v="0"/>
    <x v="5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x v="1900"/>
    <x v="0"/>
    <s v="CA"/>
    <s v="CAD"/>
    <n v="1468193532"/>
    <x v="3768"/>
    <n v="1465601532"/>
    <d v="2016-06-10T18:32:12"/>
    <b v="0"/>
    <x v="73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x v="10"/>
    <x v="0"/>
    <s v="GB"/>
    <s v="GBP"/>
    <n v="1470132180"/>
    <x v="3769"/>
    <n v="1467040769"/>
    <d v="2016-06-27T10:19:29"/>
    <b v="0"/>
    <x v="209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x v="2463"/>
    <x v="0"/>
    <s v="US"/>
    <s v="USD"/>
    <n v="1464310475"/>
    <x v="3770"/>
    <n v="1461718475"/>
    <d v="2016-04-26T19:54:35"/>
    <b v="0"/>
    <x v="26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x v="574"/>
    <x v="0"/>
    <s v="US"/>
    <s v="USD"/>
    <n v="1436587140"/>
    <x v="3514"/>
    <n v="1434113406"/>
    <d v="2015-06-12T07:50:06"/>
    <b v="0"/>
    <x v="73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x v="83"/>
    <x v="2"/>
    <s v="US"/>
    <s v="USD"/>
    <n v="1450887480"/>
    <x v="3771"/>
    <n v="1448469719"/>
    <d v="2015-11-25T11:41:59"/>
    <b v="0"/>
    <x v="29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x v="851"/>
    <x v="2"/>
    <s v="GB"/>
    <s v="GBP"/>
    <n v="1434395418"/>
    <x v="3772"/>
    <n v="1431630618"/>
    <d v="2015-05-14T14:10:18"/>
    <b v="0"/>
    <x v="80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x v="117"/>
    <x v="2"/>
    <s v="US"/>
    <s v="USD"/>
    <n v="1479834023"/>
    <x v="3773"/>
    <n v="1477238423"/>
    <d v="2016-10-23T11:00:23"/>
    <b v="0"/>
    <x v="78"/>
    <b v="0"/>
    <s v="theater/musical"/>
    <n v="0"/>
    <n v="0"/>
    <x v="1"/>
    <s v="musical"/>
  </r>
  <r>
    <n v="3791"/>
    <x v="3786"/>
    <s v="Spin! is an original musical comedy-drama presented by Blue Palm Productions."/>
    <n v="1500"/>
    <x v="117"/>
    <x v="2"/>
    <s v="US"/>
    <s v="USD"/>
    <n v="1404664592"/>
    <x v="3774"/>
    <n v="1399480592"/>
    <d v="2014-05-07T11:36:32"/>
    <b v="0"/>
    <x v="78"/>
    <b v="0"/>
    <s v="theater/musical"/>
    <n v="0"/>
    <n v="0"/>
    <x v="1"/>
    <s v="musical"/>
  </r>
  <r>
    <n v="3792"/>
    <x v="3787"/>
    <s v="A cultural and historic journey through Puerto Rico's music and dance!"/>
    <n v="12500"/>
    <x v="428"/>
    <x v="2"/>
    <s v="US"/>
    <s v="USD"/>
    <n v="1436957022"/>
    <x v="3775"/>
    <n v="1434365022"/>
    <d v="2015-06-15T05:43:42"/>
    <b v="0"/>
    <x v="84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x v="2411"/>
    <x v="2"/>
    <s v="US"/>
    <s v="USD"/>
    <n v="1418769129"/>
    <x v="3776"/>
    <n v="1416954729"/>
    <d v="2014-11-25T17:32:09"/>
    <b v="0"/>
    <x v="5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x v="155"/>
    <x v="2"/>
    <s v="GB"/>
    <s v="GBP"/>
    <n v="1433685354"/>
    <x v="3777"/>
    <n v="1431093354"/>
    <d v="2015-05-08T08:55:54"/>
    <b v="0"/>
    <x v="29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x v="115"/>
    <x v="2"/>
    <s v="GB"/>
    <s v="GBP"/>
    <n v="1440801000"/>
    <x v="3778"/>
    <n v="1437042490"/>
    <d v="2015-07-16T05:28:10"/>
    <b v="0"/>
    <x v="84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x v="116"/>
    <x v="2"/>
    <s v="US"/>
    <s v="USD"/>
    <n v="1484354556"/>
    <x v="3779"/>
    <n v="1479170556"/>
    <d v="2016-11-14T19:42:36"/>
    <b v="0"/>
    <x v="29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x v="2464"/>
    <x v="2"/>
    <s v="US"/>
    <s v="USD"/>
    <n v="1429564165"/>
    <x v="3780"/>
    <n v="1426972165"/>
    <d v="2015-03-21T16:09:25"/>
    <b v="0"/>
    <x v="7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x v="581"/>
    <x v="2"/>
    <s v="US"/>
    <s v="USD"/>
    <n v="1407691248"/>
    <x v="3781"/>
    <n v="1405099248"/>
    <d v="2014-07-11T12:20:48"/>
    <b v="0"/>
    <x v="81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x v="2465"/>
    <x v="2"/>
    <s v="US"/>
    <s v="USD"/>
    <n v="1457734843"/>
    <x v="3782"/>
    <n v="1455142843"/>
    <d v="2016-02-10T17:20:43"/>
    <b v="0"/>
    <x v="80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x v="695"/>
    <x v="2"/>
    <s v="US"/>
    <s v="USD"/>
    <n v="1420952340"/>
    <x v="3783"/>
    <n v="1418146883"/>
    <d v="2014-12-09T12:41:23"/>
    <b v="0"/>
    <x v="38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x v="446"/>
    <x v="2"/>
    <s v="US"/>
    <s v="USD"/>
    <n v="1420215216"/>
    <x v="3784"/>
    <n v="1417536816"/>
    <d v="2014-12-02T11:13:36"/>
    <b v="0"/>
    <x v="82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x v="117"/>
    <x v="2"/>
    <s v="US"/>
    <s v="USD"/>
    <n v="1445482906"/>
    <x v="3785"/>
    <n v="1442890906"/>
    <d v="2015-09-21T22:01:46"/>
    <b v="0"/>
    <x v="78"/>
    <b v="0"/>
    <s v="theater/musical"/>
    <n v="0"/>
    <n v="0"/>
    <x v="1"/>
    <s v="musical"/>
  </r>
  <r>
    <n v="3803"/>
    <x v="3798"/>
    <s v="A fully orchestrated concept album of Benjamin Button the Musical!"/>
    <n v="12000"/>
    <x v="2466"/>
    <x v="2"/>
    <s v="US"/>
    <s v="USD"/>
    <n v="1457133568"/>
    <x v="3786"/>
    <n v="1454541568"/>
    <d v="2016-02-03T18:19:28"/>
    <b v="0"/>
    <x v="244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x v="117"/>
    <x v="2"/>
    <s v="US"/>
    <s v="USD"/>
    <n v="1469948400"/>
    <x v="3787"/>
    <n v="1465172024"/>
    <d v="2016-06-05T19:13:44"/>
    <b v="0"/>
    <x v="78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x v="158"/>
    <x v="2"/>
    <s v="US"/>
    <s v="USD"/>
    <n v="1411852640"/>
    <x v="3788"/>
    <n v="1406668640"/>
    <d v="2014-07-29T16:17:20"/>
    <b v="0"/>
    <x v="84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x v="139"/>
    <x v="2"/>
    <s v="AU"/>
    <s v="AUD"/>
    <n v="1404022381"/>
    <x v="3789"/>
    <n v="1402294381"/>
    <d v="2014-06-09T01:13:01"/>
    <b v="0"/>
    <x v="29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x v="2467"/>
    <x v="2"/>
    <s v="US"/>
    <s v="USD"/>
    <n v="1428097739"/>
    <x v="3790"/>
    <n v="1427492939"/>
    <d v="2015-03-27T16:48:59"/>
    <b v="0"/>
    <x v="82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x v="325"/>
    <x v="0"/>
    <s v="GB"/>
    <s v="GBP"/>
    <n v="1429955619"/>
    <x v="3791"/>
    <n v="1424775219"/>
    <d v="2015-02-24T05:53:39"/>
    <b v="0"/>
    <x v="5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x v="874"/>
    <x v="0"/>
    <s v="GB"/>
    <s v="GBP"/>
    <n v="1406761200"/>
    <x v="3792"/>
    <n v="1402403907"/>
    <d v="2014-06-10T07:38:27"/>
    <b v="0"/>
    <x v="44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x v="2468"/>
    <x v="0"/>
    <s v="US"/>
    <s v="USD"/>
    <n v="1426965758"/>
    <x v="3793"/>
    <n v="1424377358"/>
    <d v="2015-02-19T15:22:38"/>
    <b v="0"/>
    <x v="55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x v="2469"/>
    <x v="0"/>
    <s v="GB"/>
    <s v="GBP"/>
    <n v="1464692400"/>
    <x v="3794"/>
    <n v="1461769373"/>
    <d v="2016-04-27T10:02:53"/>
    <b v="0"/>
    <x v="10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x v="1539"/>
    <x v="0"/>
    <s v="CA"/>
    <s v="CAD"/>
    <n v="1433131140"/>
    <x v="2551"/>
    <n v="1429120908"/>
    <d v="2015-04-15T13:01:48"/>
    <b v="0"/>
    <x v="202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x v="2470"/>
    <x v="0"/>
    <s v="US"/>
    <s v="USD"/>
    <n v="1465940580"/>
    <x v="3795"/>
    <n v="1462603021"/>
    <d v="2016-05-07T01:37:01"/>
    <b v="0"/>
    <x v="74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x v="2083"/>
    <x v="0"/>
    <s v="US"/>
    <s v="USD"/>
    <n v="1427860740"/>
    <x v="3532"/>
    <n v="1424727712"/>
    <d v="2015-02-23T16:41:52"/>
    <b v="0"/>
    <x v="69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x v="2471"/>
    <x v="0"/>
    <s v="GB"/>
    <s v="GBP"/>
    <n v="1440111600"/>
    <x v="3796"/>
    <n v="1437545657"/>
    <d v="2015-07-22T01:14:17"/>
    <b v="0"/>
    <x v="9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x v="2472"/>
    <x v="0"/>
    <s v="US"/>
    <s v="USD"/>
    <n v="1405614823"/>
    <x v="3797"/>
    <n v="1403022823"/>
    <d v="2014-06-17T11:33:43"/>
    <b v="0"/>
    <x v="7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x v="2473"/>
    <x v="0"/>
    <s v="US"/>
    <s v="USD"/>
    <n v="1445659140"/>
    <x v="3798"/>
    <n v="1444236216"/>
    <d v="2015-10-07T11:43:36"/>
    <b v="0"/>
    <x v="9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x v="365"/>
    <x v="0"/>
    <s v="US"/>
    <s v="USD"/>
    <n v="1426187582"/>
    <x v="3799"/>
    <n v="1423599182"/>
    <d v="2015-02-10T15:13:02"/>
    <b v="0"/>
    <x v="73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x v="2474"/>
    <x v="0"/>
    <s v="US"/>
    <s v="USD"/>
    <n v="1437166920"/>
    <x v="3800"/>
    <n v="1435554104"/>
    <d v="2015-06-29T00:01:44"/>
    <b v="0"/>
    <x v="55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x v="357"/>
    <x v="0"/>
    <s v="GB"/>
    <s v="GBP"/>
    <n v="1436110717"/>
    <x v="3801"/>
    <n v="1433518717"/>
    <d v="2015-06-05T10:38:37"/>
    <b v="0"/>
    <x v="9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x v="2475"/>
    <x v="0"/>
    <s v="US"/>
    <s v="USD"/>
    <n v="1451881207"/>
    <x v="3802"/>
    <n v="1449116407"/>
    <d v="2015-12-02T23:20:07"/>
    <b v="0"/>
    <x v="67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x v="2476"/>
    <x v="0"/>
    <s v="DE"/>
    <s v="EUR"/>
    <n v="1453244340"/>
    <x v="3803"/>
    <n v="1448136417"/>
    <d v="2015-11-21T15:06:57"/>
    <b v="0"/>
    <x v="88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x v="2477"/>
    <x v="0"/>
    <s v="US"/>
    <s v="USD"/>
    <n v="1437364740"/>
    <x v="3804"/>
    <n v="1434405044"/>
    <d v="2015-06-15T16:50:44"/>
    <b v="0"/>
    <x v="14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x v="795"/>
    <x v="0"/>
    <s v="GB"/>
    <s v="GBP"/>
    <n v="1470058860"/>
    <x v="3805"/>
    <n v="1469026903"/>
    <d v="2016-07-20T10:01:43"/>
    <b v="0"/>
    <x v="63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x v="2478"/>
    <x v="0"/>
    <s v="US"/>
    <s v="USD"/>
    <n v="1434505214"/>
    <x v="3806"/>
    <n v="1432690814"/>
    <d v="2015-05-26T20:40:14"/>
    <b v="0"/>
    <x v="72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x v="526"/>
    <x v="0"/>
    <s v="GB"/>
    <s v="GBP"/>
    <n v="1430993394"/>
    <x v="3807"/>
    <n v="1428401394"/>
    <d v="2015-04-07T05:09:54"/>
    <b v="0"/>
    <x v="55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x v="2479"/>
    <x v="0"/>
    <s v="GB"/>
    <s v="GBP"/>
    <n v="1427414400"/>
    <x v="3808"/>
    <n v="1422656201"/>
    <d v="2015-01-30T17:16:41"/>
    <b v="0"/>
    <x v="71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x v="97"/>
    <x v="0"/>
    <s v="US"/>
    <s v="USD"/>
    <n v="1420033187"/>
    <x v="3809"/>
    <n v="1414845587"/>
    <d v="2014-11-01T07:39:47"/>
    <b v="0"/>
    <x v="33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x v="2480"/>
    <x v="0"/>
    <s v="US"/>
    <s v="USD"/>
    <n v="1472676371"/>
    <x v="3810"/>
    <n v="1470948371"/>
    <d v="2016-08-11T15:46:11"/>
    <b v="0"/>
    <x v="22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x v="1175"/>
    <x v="0"/>
    <s v="US"/>
    <s v="USD"/>
    <n v="1464371211"/>
    <x v="3811"/>
    <n v="1463161611"/>
    <d v="2016-05-13T12:46:51"/>
    <b v="0"/>
    <x v="8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x v="2481"/>
    <x v="0"/>
    <s v="US"/>
    <s v="USD"/>
    <n v="1415222545"/>
    <x v="3812"/>
    <n v="1413404545"/>
    <d v="2014-10-15T15:22:25"/>
    <b v="0"/>
    <x v="82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x v="2482"/>
    <x v="0"/>
    <s v="US"/>
    <s v="USD"/>
    <n v="1455936335"/>
    <x v="3813"/>
    <n v="1452048335"/>
    <d v="2016-01-05T21:45:35"/>
    <b v="0"/>
    <x v="82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x v="2483"/>
    <x v="0"/>
    <s v="CA"/>
    <s v="CAD"/>
    <n v="1417460940"/>
    <x v="3814"/>
    <n v="1416516972"/>
    <d v="2014-11-20T15:56:12"/>
    <b v="0"/>
    <x v="9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x v="2484"/>
    <x v="0"/>
    <s v="GB"/>
    <s v="GBP"/>
    <n v="1434624067"/>
    <x v="3815"/>
    <n v="1432032067"/>
    <d v="2015-05-19T05:41:07"/>
    <b v="0"/>
    <x v="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x v="1002"/>
    <x v="0"/>
    <s v="GB"/>
    <s v="GBP"/>
    <n v="1461278208"/>
    <x v="3816"/>
    <n v="1459463808"/>
    <d v="2016-03-31T17:36:48"/>
    <b v="0"/>
    <x v="22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x v="72"/>
    <x v="0"/>
    <s v="US"/>
    <s v="USD"/>
    <n v="1470197340"/>
    <x v="3817"/>
    <n v="1467497652"/>
    <d v="2016-07-02T17:14:12"/>
    <b v="0"/>
    <x v="25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x v="2485"/>
    <x v="0"/>
    <s v="GB"/>
    <s v="GBP"/>
    <n v="1435947758"/>
    <x v="3818"/>
    <n v="1432837358"/>
    <d v="2015-05-28T13:22:38"/>
    <b v="0"/>
    <x v="5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x v="3819"/>
    <n v="1429722209"/>
    <d v="2015-04-22T12:03:29"/>
    <b v="0"/>
    <x v="61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x v="874"/>
    <x v="0"/>
    <s v="US"/>
    <s v="USD"/>
    <n v="1438226724"/>
    <x v="3820"/>
    <n v="1433042724"/>
    <d v="2015-05-30T22:25:24"/>
    <b v="0"/>
    <x v="58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x v="654"/>
    <x v="0"/>
    <s v="GB"/>
    <s v="GBP"/>
    <n v="1459180229"/>
    <x v="3821"/>
    <n v="1457023829"/>
    <d v="2016-03-03T11:50:29"/>
    <b v="0"/>
    <x v="8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x v="3822"/>
    <n v="1400698287"/>
    <d v="2014-05-21T13:51:27"/>
    <b v="1"/>
    <x v="69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x v="2488"/>
    <x v="2"/>
    <s v="GB"/>
    <s v="GBP"/>
    <n v="1399809052"/>
    <x v="3823"/>
    <n v="1397217052"/>
    <d v="2014-04-11T06:50:52"/>
    <b v="1"/>
    <x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x v="2489"/>
    <x v="2"/>
    <s v="US"/>
    <s v="USD"/>
    <n v="1401587064"/>
    <x v="3824"/>
    <n v="1399427064"/>
    <d v="2014-05-06T20:44:24"/>
    <b v="1"/>
    <x v="10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x v="2490"/>
    <x v="2"/>
    <s v="US"/>
    <s v="USD"/>
    <n v="1401778740"/>
    <x v="3825"/>
    <n v="1399474134"/>
    <d v="2014-05-07T09:48:54"/>
    <b v="1"/>
    <x v="133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x v="2491"/>
    <x v="2"/>
    <s v="US"/>
    <s v="USD"/>
    <n v="1443711774"/>
    <x v="3826"/>
    <n v="1441119774"/>
    <d v="2015-09-01T10:02:54"/>
    <b v="1"/>
    <x v="8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x v="2492"/>
    <x v="2"/>
    <s v="US"/>
    <s v="USD"/>
    <n v="1412405940"/>
    <x v="3827"/>
    <n v="1409721542"/>
    <d v="2014-09-03T00:19:02"/>
    <b v="1"/>
    <x v="22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x v="1230"/>
    <x v="2"/>
    <s v="US"/>
    <s v="USD"/>
    <n v="1437283391"/>
    <x v="3828"/>
    <n v="1433395391"/>
    <d v="2015-06-04T00:23:11"/>
    <b v="1"/>
    <x v="82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x v="2493"/>
    <x v="2"/>
    <s v="US"/>
    <s v="USD"/>
    <n v="1445196989"/>
    <x v="3829"/>
    <n v="1442604989"/>
    <d v="2015-09-18T14:36:29"/>
    <b v="1"/>
    <x v="68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x v="2494"/>
    <x v="2"/>
    <s v="DE"/>
    <s v="EUR"/>
    <n v="1434047084"/>
    <x v="3830"/>
    <n v="1431455084"/>
    <d v="2015-05-12T13:24:44"/>
    <b v="1"/>
    <x v="33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x v="2495"/>
    <x v="2"/>
    <s v="US"/>
    <s v="USD"/>
    <n v="1420081143"/>
    <x v="3831"/>
    <n v="1417489143"/>
    <d v="2014-12-01T21:59:03"/>
    <b v="1"/>
    <x v="80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x v="1483"/>
    <x v="2"/>
    <s v="GB"/>
    <s v="GBP"/>
    <n v="1437129179"/>
    <x v="3832"/>
    <n v="1434537179"/>
    <d v="2015-06-17T05:32:59"/>
    <b v="1"/>
    <x v="5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x v="170"/>
    <x v="2"/>
    <s v="US"/>
    <s v="USD"/>
    <n v="1427427276"/>
    <x v="3833"/>
    <n v="1425270876"/>
    <d v="2015-03-01T23:34:36"/>
    <b v="0"/>
    <x v="84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x v="375"/>
    <x v="2"/>
    <s v="US"/>
    <s v="USD"/>
    <n v="1409602178"/>
    <x v="3834"/>
    <n v="1406578178"/>
    <d v="2014-07-28T15:09:38"/>
    <b v="0"/>
    <x v="84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x v="2496"/>
    <x v="2"/>
    <s v="US"/>
    <s v="USD"/>
    <n v="1431206058"/>
    <x v="3835"/>
    <n v="1428614058"/>
    <d v="2015-04-09T16:14:18"/>
    <b v="0"/>
    <x v="9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x v="379"/>
    <x v="2"/>
    <s v="US"/>
    <s v="USD"/>
    <n v="1427408271"/>
    <x v="3836"/>
    <n v="1424819871"/>
    <d v="2015-02-24T18:17:51"/>
    <b v="0"/>
    <x v="29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x v="116"/>
    <x v="2"/>
    <s v="US"/>
    <s v="USD"/>
    <n v="1425833403"/>
    <x v="3837"/>
    <n v="1423245003"/>
    <d v="2015-02-06T12:50:03"/>
    <b v="0"/>
    <x v="29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x v="92"/>
    <x v="2"/>
    <s v="US"/>
    <s v="USD"/>
    <n v="1406913120"/>
    <x v="3838"/>
    <n v="1404927690"/>
    <d v="2014-07-09T12:41:30"/>
    <b v="0"/>
    <x v="80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x v="115"/>
    <x v="2"/>
    <s v="GB"/>
    <s v="GBP"/>
    <n v="1432328400"/>
    <x v="3839"/>
    <n v="1430734844"/>
    <d v="2015-05-04T05:20:44"/>
    <b v="0"/>
    <x v="29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x v="116"/>
    <x v="2"/>
    <s v="US"/>
    <s v="USD"/>
    <n v="1403730000"/>
    <x v="3840"/>
    <n v="1401485207"/>
    <d v="2014-05-30T16:26:47"/>
    <b v="0"/>
    <x v="29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x v="848"/>
    <x v="2"/>
    <s v="US"/>
    <s v="USD"/>
    <n v="1407858710"/>
    <x v="3841"/>
    <n v="1405266710"/>
    <d v="2014-07-13T10:51:50"/>
    <b v="0"/>
    <x v="62"/>
    <b v="0"/>
    <s v="theater/plays"/>
    <n v="17.666666666666668"/>
    <n v="81.538461538461533"/>
    <x v="1"/>
    <s v="plays"/>
  </r>
  <r>
    <n v="3861"/>
    <x v="3856"/>
    <s v="THE COMING OF THE LORD!"/>
    <n v="2000"/>
    <x v="173"/>
    <x v="2"/>
    <s v="US"/>
    <s v="USD"/>
    <n v="1415828820"/>
    <x v="3842"/>
    <n v="1412258977"/>
    <d v="2014-10-02T09:09:37"/>
    <b v="0"/>
    <x v="29"/>
    <b v="0"/>
    <s v="theater/plays"/>
    <n v="5"/>
    <n v="100"/>
    <x v="1"/>
    <s v="plays"/>
  </r>
  <r>
    <n v="3862"/>
    <x v="3857"/>
    <s v="The hit immersive theatre experience of England comes to Corpus Christi!"/>
    <n v="7500"/>
    <x v="116"/>
    <x v="2"/>
    <s v="US"/>
    <s v="USD"/>
    <n v="1473699540"/>
    <x v="3843"/>
    <n v="1472451356"/>
    <d v="2016-08-29T01:15:56"/>
    <b v="0"/>
    <x v="29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x v="117"/>
    <x v="2"/>
    <s v="US"/>
    <s v="USD"/>
    <n v="1446739905"/>
    <x v="3844"/>
    <n v="1441552305"/>
    <d v="2015-09-06T10:11:45"/>
    <b v="0"/>
    <x v="78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x v="177"/>
    <x v="2"/>
    <s v="US"/>
    <s v="USD"/>
    <n v="1447799054"/>
    <x v="3845"/>
    <n v="1445203454"/>
    <d v="2015-10-18T16:24:14"/>
    <b v="0"/>
    <x v="8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x v="1084"/>
    <x v="2"/>
    <s v="CA"/>
    <s v="CAD"/>
    <n v="1409376600"/>
    <x v="3846"/>
    <n v="1405957098"/>
    <d v="2014-07-21T10:38:18"/>
    <b v="0"/>
    <x v="25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x v="143"/>
    <x v="2"/>
    <s v="US"/>
    <s v="USD"/>
    <n v="1458703740"/>
    <x v="3847"/>
    <n v="1454453021"/>
    <d v="2016-02-02T17:43:41"/>
    <b v="0"/>
    <x v="84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x v="2345"/>
    <x v="2"/>
    <s v="US"/>
    <s v="USD"/>
    <n v="1466278339"/>
    <x v="3848"/>
    <n v="1463686339"/>
    <d v="2016-05-19T14:32:19"/>
    <b v="0"/>
    <x v="81"/>
    <b v="0"/>
    <s v="theater/plays"/>
    <n v="12.55"/>
    <n v="50.2"/>
    <x v="1"/>
    <s v="plays"/>
  </r>
  <r>
    <n v="3868"/>
    <x v="3863"/>
    <s v="New collection of music by Scott Evan Davis!"/>
    <n v="5000"/>
    <x v="115"/>
    <x v="1"/>
    <s v="GB"/>
    <s v="GBP"/>
    <n v="1410191405"/>
    <x v="3849"/>
    <n v="1408031405"/>
    <d v="2014-08-14T10:50:05"/>
    <b v="0"/>
    <x v="29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x v="2497"/>
    <x v="1"/>
    <s v="US"/>
    <s v="USD"/>
    <n v="1426302660"/>
    <x v="3850"/>
    <n v="1423761792"/>
    <d v="2015-02-12T12:23:12"/>
    <b v="0"/>
    <x v="41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x v="646"/>
    <x v="1"/>
    <s v="US"/>
    <s v="USD"/>
    <n v="1404360478"/>
    <x v="3851"/>
    <n v="1401768478"/>
    <d v="2014-06-02T23:07:58"/>
    <b v="0"/>
    <x v="73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x v="130"/>
    <x v="1"/>
    <s v="US"/>
    <s v="USD"/>
    <n v="1490809450"/>
    <x v="3852"/>
    <n v="1485629050"/>
    <d v="2017-01-28T13:44:10"/>
    <b v="0"/>
    <x v="8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x v="117"/>
    <x v="1"/>
    <s v="US"/>
    <s v="USD"/>
    <n v="1439522996"/>
    <x v="3853"/>
    <n v="1435202996"/>
    <d v="2015-06-24T22:29:56"/>
    <b v="0"/>
    <x v="78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x v="117"/>
    <x v="1"/>
    <s v="US"/>
    <s v="USD"/>
    <n v="1444322535"/>
    <x v="3854"/>
    <n v="1441730535"/>
    <d v="2015-09-08T11:42:15"/>
    <b v="0"/>
    <x v="78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x v="117"/>
    <x v="1"/>
    <s v="NZ"/>
    <s v="NZD"/>
    <n v="1422061200"/>
    <x v="3855"/>
    <n v="1420244622"/>
    <d v="2015-01-02T19:23:42"/>
    <b v="0"/>
    <x v="78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x v="117"/>
    <x v="1"/>
    <s v="DK"/>
    <s v="DKK"/>
    <n v="1472896800"/>
    <x v="3856"/>
    <n v="1472804365"/>
    <d v="2016-09-02T03:19:25"/>
    <b v="0"/>
    <x v="78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x v="2498"/>
    <x v="1"/>
    <s v="GB"/>
    <s v="GBP"/>
    <n v="1454425128"/>
    <x v="3857"/>
    <n v="1451833128"/>
    <d v="2016-01-03T09:58:48"/>
    <b v="0"/>
    <x v="67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x v="2499"/>
    <x v="1"/>
    <s v="US"/>
    <s v="USD"/>
    <n v="1481213752"/>
    <x v="3858"/>
    <n v="1478621752"/>
    <d v="2016-11-08T11:15:52"/>
    <b v="0"/>
    <x v="25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x v="115"/>
    <x v="1"/>
    <s v="US"/>
    <s v="USD"/>
    <n v="1435636740"/>
    <x v="3859"/>
    <n v="1433014746"/>
    <d v="2015-05-30T14:39:06"/>
    <b v="0"/>
    <x v="29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x v="117"/>
    <x v="1"/>
    <s v="GB"/>
    <s v="GBP"/>
    <n v="1422218396"/>
    <x v="3860"/>
    <n v="1419626396"/>
    <d v="2014-12-26T15:39:56"/>
    <b v="0"/>
    <x v="78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x v="1255"/>
    <x v="1"/>
    <s v="GB"/>
    <s v="GBP"/>
    <n v="1406761200"/>
    <x v="3792"/>
    <n v="1403724820"/>
    <d v="2014-06-25T14:33:40"/>
    <b v="0"/>
    <x v="5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x v="379"/>
    <x v="1"/>
    <s v="US"/>
    <s v="USD"/>
    <n v="1487550399"/>
    <x v="3861"/>
    <n v="1484958399"/>
    <d v="2017-01-20T19:26:39"/>
    <b v="0"/>
    <x v="29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x v="117"/>
    <x v="1"/>
    <s v="AU"/>
    <s v="AUD"/>
    <n v="1454281380"/>
    <x v="3862"/>
    <n v="1451950570"/>
    <d v="2016-01-04T18:36:10"/>
    <b v="0"/>
    <x v="78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x v="117"/>
    <x v="1"/>
    <s v="GB"/>
    <s v="GBP"/>
    <n v="1409668069"/>
    <x v="3863"/>
    <n v="1407076069"/>
    <d v="2014-08-03T09:27:49"/>
    <b v="0"/>
    <x v="78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x v="117"/>
    <x v="1"/>
    <s v="US"/>
    <s v="USD"/>
    <n v="1427479192"/>
    <x v="3864"/>
    <n v="1425322792"/>
    <d v="2015-03-02T13:59:52"/>
    <b v="0"/>
    <x v="78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x v="117"/>
    <x v="1"/>
    <s v="US"/>
    <s v="USD"/>
    <n v="1462834191"/>
    <x v="3865"/>
    <n v="1460242191"/>
    <d v="2016-04-09T17:49:51"/>
    <b v="0"/>
    <x v="78"/>
    <b v="0"/>
    <s v="theater/musical"/>
    <n v="0"/>
    <n v="0"/>
    <x v="1"/>
    <s v="musical"/>
  </r>
  <r>
    <n v="3886"/>
    <x v="3881"/>
    <n v="1"/>
    <n v="10000"/>
    <x v="117"/>
    <x v="1"/>
    <s v="AU"/>
    <s v="AUD"/>
    <n v="1418275702"/>
    <x v="3866"/>
    <n v="1415683702"/>
    <d v="2014-11-11T00:28:22"/>
    <b v="0"/>
    <x v="78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x v="428"/>
    <x v="1"/>
    <s v="US"/>
    <s v="USD"/>
    <n v="1430517600"/>
    <x v="3867"/>
    <n v="1426538129"/>
    <d v="2015-03-16T15:35:29"/>
    <b v="0"/>
    <x v="84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x v="2500"/>
    <x v="2"/>
    <s v="GB"/>
    <s v="GBP"/>
    <n v="1488114358"/>
    <x v="3868"/>
    <n v="1485522358"/>
    <d v="2017-01-27T08:05:58"/>
    <b v="0"/>
    <x v="25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x v="1497"/>
    <x v="2"/>
    <s v="US"/>
    <s v="USD"/>
    <n v="1420413960"/>
    <x v="3869"/>
    <n v="1417651630"/>
    <d v="2014-12-03T19:07:10"/>
    <b v="0"/>
    <x v="82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x v="2501"/>
    <x v="2"/>
    <s v="US"/>
    <s v="USD"/>
    <n v="1439662344"/>
    <x v="3870"/>
    <n v="1434478344"/>
    <d v="2015-06-16T13:12:24"/>
    <b v="0"/>
    <x v="22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x v="92"/>
    <x v="2"/>
    <s v="US"/>
    <s v="USD"/>
    <n v="1427086740"/>
    <x v="3871"/>
    <n v="1424488244"/>
    <d v="2015-02-20T22:10:44"/>
    <b v="0"/>
    <x v="63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x v="117"/>
    <x v="2"/>
    <s v="US"/>
    <s v="USD"/>
    <n v="1408863600"/>
    <x v="3872"/>
    <n v="1408203557"/>
    <d v="2014-08-16T10:39:17"/>
    <b v="0"/>
    <x v="78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x v="2502"/>
    <x v="2"/>
    <s v="US"/>
    <s v="USD"/>
    <n v="1404194400"/>
    <x v="3873"/>
    <n v="1400600840"/>
    <d v="2014-05-20T10:47:20"/>
    <b v="0"/>
    <x v="87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x v="624"/>
    <x v="2"/>
    <s v="US"/>
    <s v="USD"/>
    <n v="1481000340"/>
    <x v="3874"/>
    <n v="1478386812"/>
    <d v="2016-11-05T18:00:12"/>
    <b v="0"/>
    <x v="202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x v="155"/>
    <x v="2"/>
    <s v="US"/>
    <s v="USD"/>
    <n v="1425103218"/>
    <x v="3875"/>
    <n v="1422424818"/>
    <d v="2015-01-28T01:00:18"/>
    <b v="0"/>
    <x v="29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x v="575"/>
    <x v="2"/>
    <s v="US"/>
    <s v="USD"/>
    <n v="1402979778"/>
    <x v="3876"/>
    <n v="1401770178"/>
    <d v="2014-06-02T23:36:18"/>
    <b v="0"/>
    <x v="80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x v="1901"/>
    <x v="2"/>
    <s v="NZ"/>
    <s v="NZD"/>
    <n v="1420750683"/>
    <x v="3877"/>
    <n v="1418158683"/>
    <d v="2014-12-09T15:58:03"/>
    <b v="0"/>
    <x v="73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x v="552"/>
    <x v="2"/>
    <s v="GB"/>
    <s v="GBP"/>
    <n v="1439827200"/>
    <x v="3878"/>
    <n v="1436355270"/>
    <d v="2015-07-08T06:34:30"/>
    <b v="0"/>
    <x v="38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x v="366"/>
    <x v="2"/>
    <s v="US"/>
    <s v="USD"/>
    <n v="1407868561"/>
    <x v="3879"/>
    <n v="1406140561"/>
    <d v="2014-07-23T13:36:01"/>
    <b v="0"/>
    <x v="84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x v="2503"/>
    <x v="2"/>
    <s v="US"/>
    <s v="USD"/>
    <n v="1433988791"/>
    <x v="3880"/>
    <n v="1431396791"/>
    <d v="2015-05-11T21:13:11"/>
    <b v="0"/>
    <x v="81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x v="379"/>
    <x v="2"/>
    <s v="US"/>
    <s v="USD"/>
    <n v="1450554599"/>
    <x v="3881"/>
    <n v="1447098599"/>
    <d v="2015-11-09T14:49:59"/>
    <b v="0"/>
    <x v="29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x v="159"/>
    <x v="2"/>
    <s v="GB"/>
    <s v="GBP"/>
    <n v="1479125642"/>
    <x v="3882"/>
    <n v="1476962042"/>
    <d v="2016-10-20T06:14:02"/>
    <b v="0"/>
    <x v="162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x v="117"/>
    <x v="2"/>
    <s v="US"/>
    <s v="USD"/>
    <n v="1439581080"/>
    <x v="3883"/>
    <n v="1435709765"/>
    <d v="2015-06-30T19:16:05"/>
    <b v="0"/>
    <x v="78"/>
    <b v="0"/>
    <s v="theater/plays"/>
    <n v="0"/>
    <n v="0"/>
    <x v="1"/>
    <s v="plays"/>
  </r>
  <r>
    <n v="3904"/>
    <x v="3899"/>
    <s v="A play that will cover 4000 years of black history."/>
    <n v="10000"/>
    <x v="158"/>
    <x v="2"/>
    <s v="US"/>
    <s v="USD"/>
    <n v="1429074240"/>
    <x v="3884"/>
    <n v="1427866200"/>
    <d v="2015-04-01T00:30:00"/>
    <b v="0"/>
    <x v="84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x v="2504"/>
    <x v="2"/>
    <s v="GB"/>
    <s v="GBP"/>
    <n v="1434063600"/>
    <x v="3885"/>
    <n v="1430405903"/>
    <d v="2015-04-30T09:58:23"/>
    <b v="0"/>
    <x v="63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x v="2373"/>
    <x v="2"/>
    <s v="GB"/>
    <s v="GBP"/>
    <n v="1435325100"/>
    <x v="3886"/>
    <n v="1432072893"/>
    <d v="2015-05-19T17:01:33"/>
    <b v="0"/>
    <x v="38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x v="358"/>
    <x v="2"/>
    <s v="US"/>
    <s v="USD"/>
    <n v="1414354080"/>
    <x v="3887"/>
    <n v="1411587606"/>
    <d v="2014-09-24T14:40:06"/>
    <b v="0"/>
    <x v="80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x v="654"/>
    <x v="2"/>
    <s v="US"/>
    <s v="USD"/>
    <n v="1406603696"/>
    <x v="3888"/>
    <n v="1405307696"/>
    <d v="2014-07-13T22:14:56"/>
    <b v="0"/>
    <x v="80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x v="2503"/>
    <x v="2"/>
    <s v="US"/>
    <s v="USD"/>
    <n v="1410424642"/>
    <x v="3889"/>
    <n v="1407832642"/>
    <d v="2014-08-12T03:37:22"/>
    <b v="0"/>
    <x v="80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x v="1935"/>
    <x v="2"/>
    <s v="US"/>
    <s v="USD"/>
    <n v="1441649397"/>
    <x v="3890"/>
    <n v="1439057397"/>
    <d v="2015-08-08T13:09:57"/>
    <b v="0"/>
    <x v="8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x v="2505"/>
    <x v="2"/>
    <s v="US"/>
    <s v="USD"/>
    <n v="1417033777"/>
    <x v="3891"/>
    <n v="1414438177"/>
    <d v="2014-10-27T14:29:37"/>
    <b v="0"/>
    <x v="17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x v="116"/>
    <x v="2"/>
    <s v="US"/>
    <s v="USD"/>
    <n v="1429936500"/>
    <x v="3892"/>
    <n v="1424759330"/>
    <d v="2015-02-24T01:28:50"/>
    <b v="0"/>
    <x v="29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x v="325"/>
    <x v="2"/>
    <s v="US"/>
    <s v="USD"/>
    <n v="1448863449"/>
    <x v="3893"/>
    <n v="1446267849"/>
    <d v="2015-10-31T00:04:09"/>
    <b v="0"/>
    <x v="63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x v="711"/>
    <x v="2"/>
    <s v="GB"/>
    <s v="GBP"/>
    <n v="1431298740"/>
    <x v="3894"/>
    <n v="1429558756"/>
    <d v="2015-04-20T14:39:16"/>
    <b v="0"/>
    <x v="74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x v="139"/>
    <x v="2"/>
    <s v="GB"/>
    <s v="GBP"/>
    <n v="1464824309"/>
    <x v="3895"/>
    <n v="1462232309"/>
    <d v="2016-05-02T18:38:29"/>
    <b v="0"/>
    <x v="29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x v="117"/>
    <x v="2"/>
    <s v="DK"/>
    <s v="DKK"/>
    <n v="1464952752"/>
    <x v="3896"/>
    <n v="1462360752"/>
    <d v="2016-05-04T06:19:12"/>
    <b v="0"/>
    <x v="78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x v="115"/>
    <x v="2"/>
    <s v="GB"/>
    <s v="GBP"/>
    <n v="1410439161"/>
    <x v="3897"/>
    <n v="1407847161"/>
    <d v="2014-08-12T07:39:21"/>
    <b v="0"/>
    <x v="29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x v="678"/>
    <x v="2"/>
    <s v="GB"/>
    <s v="GBP"/>
    <n v="1407168000"/>
    <x v="3898"/>
    <n v="1406131023"/>
    <d v="2014-07-23T10:57:03"/>
    <b v="0"/>
    <x v="8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x v="456"/>
    <x v="2"/>
    <s v="GB"/>
    <s v="GBP"/>
    <n v="1453075200"/>
    <x v="3899"/>
    <n v="1450628773"/>
    <d v="2015-12-20T11:26:13"/>
    <b v="0"/>
    <x v="8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x v="2503"/>
    <x v="2"/>
    <s v="GB"/>
    <s v="GBP"/>
    <n v="1479032260"/>
    <x v="3900"/>
    <n v="1476436660"/>
    <d v="2016-10-14T04:17:40"/>
    <b v="0"/>
    <x v="8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x v="117"/>
    <x v="2"/>
    <s v="GB"/>
    <s v="GBP"/>
    <n v="1414346400"/>
    <x v="3901"/>
    <n v="1413291655"/>
    <d v="2014-10-14T08:00:55"/>
    <b v="0"/>
    <x v="78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x v="377"/>
    <x v="2"/>
    <s v="US"/>
    <s v="USD"/>
    <n v="1425337200"/>
    <x v="3902"/>
    <n v="1421432810"/>
    <d v="2015-01-16T13:26:50"/>
    <b v="0"/>
    <x v="79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x v="2506"/>
    <x v="2"/>
    <s v="GB"/>
    <s v="GBP"/>
    <n v="1428622271"/>
    <x v="3903"/>
    <n v="1426203071"/>
    <d v="2015-03-12T18:31:11"/>
    <b v="0"/>
    <x v="5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x v="2507"/>
    <x v="2"/>
    <s v="US"/>
    <s v="USD"/>
    <n v="1403823722"/>
    <x v="3904"/>
    <n v="1401231722"/>
    <d v="2014-05-27T18:02:02"/>
    <b v="0"/>
    <x v="244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x v="493"/>
    <x v="2"/>
    <s v="US"/>
    <s v="USD"/>
    <n v="1406753639"/>
    <x v="3905"/>
    <n v="1404161639"/>
    <d v="2014-06-30T15:53:59"/>
    <b v="0"/>
    <x v="8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x v="493"/>
    <x v="2"/>
    <s v="AU"/>
    <s v="AUD"/>
    <n v="1419645748"/>
    <x v="3906"/>
    <n v="1417053748"/>
    <d v="2014-11-26T21:02:28"/>
    <b v="0"/>
    <x v="29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x v="379"/>
    <x v="2"/>
    <s v="GB"/>
    <s v="GBP"/>
    <n v="1407565504"/>
    <x v="3907"/>
    <n v="1404973504"/>
    <d v="2014-07-10T01:25:04"/>
    <b v="0"/>
    <x v="84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x v="1208"/>
    <x v="2"/>
    <s v="US"/>
    <s v="USD"/>
    <n v="1444971540"/>
    <x v="3908"/>
    <n v="1442593427"/>
    <d v="2015-09-18T11:23:47"/>
    <b v="0"/>
    <x v="63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x v="2508"/>
    <x v="2"/>
    <s v="US"/>
    <s v="USD"/>
    <n v="1474228265"/>
    <x v="3909"/>
    <n v="1471636265"/>
    <d v="2016-08-19T14:51:05"/>
    <b v="0"/>
    <x v="25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x v="117"/>
    <x v="2"/>
    <s v="AU"/>
    <s v="AUD"/>
    <n v="1459490400"/>
    <x v="3910"/>
    <n v="1457078868"/>
    <d v="2016-03-04T03:07:48"/>
    <b v="0"/>
    <x v="78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x v="117"/>
    <x v="2"/>
    <s v="US"/>
    <s v="USD"/>
    <n v="1441510707"/>
    <x v="3911"/>
    <n v="1439350707"/>
    <d v="2015-08-11T22:38:27"/>
    <b v="0"/>
    <x v="78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x v="116"/>
    <x v="2"/>
    <s v="US"/>
    <s v="USD"/>
    <n v="1458097364"/>
    <x v="3912"/>
    <n v="1455508964"/>
    <d v="2016-02-14T23:02:44"/>
    <b v="0"/>
    <x v="29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x v="2509"/>
    <x v="2"/>
    <s v="US"/>
    <s v="USD"/>
    <n v="1468716180"/>
    <x v="3913"/>
    <n v="1466205262"/>
    <d v="2016-06-17T18:14:22"/>
    <b v="0"/>
    <x v="8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x v="1100"/>
    <x v="2"/>
    <s v="US"/>
    <s v="USD"/>
    <n v="1443704400"/>
    <x v="3914"/>
    <n v="1439827639"/>
    <d v="2015-08-17T11:07:19"/>
    <b v="0"/>
    <x v="8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x v="2510"/>
    <x v="2"/>
    <s v="GB"/>
    <s v="GBP"/>
    <n v="1443973546"/>
    <x v="3915"/>
    <n v="1438789546"/>
    <d v="2015-08-05T10:45:46"/>
    <b v="0"/>
    <x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x v="117"/>
    <x v="2"/>
    <s v="US"/>
    <s v="USD"/>
    <n v="1480576720"/>
    <x v="3916"/>
    <n v="1477981120"/>
    <d v="2016-11-01T01:18:40"/>
    <b v="0"/>
    <x v="78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x v="2511"/>
    <x v="2"/>
    <s v="US"/>
    <s v="USD"/>
    <n v="1468249760"/>
    <x v="3917"/>
    <n v="1465830560"/>
    <d v="2016-06-13T10:09:20"/>
    <b v="0"/>
    <x v="73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x v="2512"/>
    <x v="2"/>
    <s v="US"/>
    <s v="USD"/>
    <n v="1435441454"/>
    <x v="3918"/>
    <n v="1432763054"/>
    <d v="2015-05-27T16:44:14"/>
    <b v="0"/>
    <x v="81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x v="139"/>
    <x v="2"/>
    <s v="AU"/>
    <s v="AUD"/>
    <n v="1412656200"/>
    <x v="3919"/>
    <n v="1412328979"/>
    <d v="2014-10-03T04:36:19"/>
    <b v="0"/>
    <x v="29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x v="143"/>
    <x v="2"/>
    <s v="US"/>
    <s v="USD"/>
    <n v="1420199351"/>
    <x v="3920"/>
    <n v="1416311351"/>
    <d v="2014-11-18T06:49:11"/>
    <b v="0"/>
    <x v="84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x v="3921"/>
    <n v="1414505137"/>
    <d v="2014-10-28T09:05:37"/>
    <b v="0"/>
    <x v="84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x v="117"/>
    <x v="2"/>
    <s v="US"/>
    <s v="USD"/>
    <n v="1434490914"/>
    <x v="3922"/>
    <n v="1429306914"/>
    <d v="2015-04-17T16:41:54"/>
    <b v="0"/>
    <x v="78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x v="2513"/>
    <x v="2"/>
    <s v="US"/>
    <s v="USD"/>
    <n v="1446483000"/>
    <x v="3923"/>
    <n v="1443811268"/>
    <d v="2015-10-02T13:41:08"/>
    <b v="0"/>
    <x v="62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x v="117"/>
    <x v="2"/>
    <s v="US"/>
    <s v="USD"/>
    <n v="1440690875"/>
    <x v="3924"/>
    <n v="1438098875"/>
    <d v="2015-07-28T10:54:35"/>
    <b v="0"/>
    <x v="78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x v="139"/>
    <x v="2"/>
    <s v="US"/>
    <s v="USD"/>
    <n v="1431717268"/>
    <x v="3925"/>
    <n v="1429125268"/>
    <d v="2015-04-15T14:14:28"/>
    <b v="0"/>
    <x v="29"/>
    <b v="0"/>
    <s v="theater/plays"/>
    <n v="0.25"/>
    <n v="5"/>
    <x v="1"/>
    <s v="plays"/>
  </r>
  <r>
    <n v="3946"/>
    <x v="3941"/>
    <s v="Dr. Mecurio's is an original work of fantasy designed and written for the stage."/>
    <n v="6000"/>
    <x v="666"/>
    <x v="2"/>
    <s v="US"/>
    <s v="USD"/>
    <n v="1425110400"/>
    <x v="3926"/>
    <n v="1422388822"/>
    <d v="2015-01-27T15:00:22"/>
    <b v="0"/>
    <x v="81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x v="462"/>
    <x v="2"/>
    <s v="US"/>
    <s v="USD"/>
    <n v="1475378744"/>
    <x v="3927"/>
    <n v="1472786744"/>
    <d v="2016-09-01T22:25:44"/>
    <b v="0"/>
    <x v="84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x v="117"/>
    <x v="2"/>
    <s v="AU"/>
    <s v="AUD"/>
    <n v="1410076123"/>
    <x v="3928"/>
    <n v="1404892123"/>
    <d v="2014-07-09T02:48:43"/>
    <b v="0"/>
    <x v="78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x v="2514"/>
    <x v="2"/>
    <s v="AU"/>
    <s v="AUD"/>
    <n v="1423623221"/>
    <x v="3929"/>
    <n v="1421031221"/>
    <d v="2015-01-11T21:53:41"/>
    <b v="0"/>
    <x v="58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x v="379"/>
    <x v="2"/>
    <s v="US"/>
    <s v="USD"/>
    <n v="1460140500"/>
    <x v="3930"/>
    <n v="1457628680"/>
    <d v="2016-03-10T11:51:20"/>
    <b v="0"/>
    <x v="29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x v="116"/>
    <x v="2"/>
    <s v="IE"/>
    <s v="EUR"/>
    <n v="1462301342"/>
    <x v="3931"/>
    <n v="1457120942"/>
    <d v="2016-03-04T14:49:02"/>
    <b v="0"/>
    <x v="29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x v="379"/>
    <x v="2"/>
    <s v="US"/>
    <s v="USD"/>
    <n v="1445885890"/>
    <x v="3932"/>
    <n v="1440701890"/>
    <d v="2015-08-27T13:58:10"/>
    <b v="0"/>
    <x v="29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x v="117"/>
    <x v="2"/>
    <s v="US"/>
    <s v="USD"/>
    <n v="1469834940"/>
    <x v="3933"/>
    <n v="1467162586"/>
    <d v="2016-06-28T20:09:46"/>
    <b v="0"/>
    <x v="78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x v="117"/>
    <x v="2"/>
    <s v="CA"/>
    <s v="CAD"/>
    <n v="1405352264"/>
    <x v="3934"/>
    <n v="1400168264"/>
    <d v="2014-05-15T10:37:44"/>
    <b v="0"/>
    <x v="78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x v="94"/>
    <x v="2"/>
    <s v="US"/>
    <s v="USD"/>
    <n v="1448745741"/>
    <x v="3935"/>
    <n v="1446150141"/>
    <d v="2015-10-29T15:22:21"/>
    <b v="0"/>
    <x v="22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x v="117"/>
    <x v="2"/>
    <s v="US"/>
    <s v="USD"/>
    <n v="1461543600"/>
    <x v="3936"/>
    <n v="1459203727"/>
    <d v="2016-03-28T17:22:07"/>
    <b v="0"/>
    <x v="78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x v="1001"/>
    <x v="2"/>
    <s v="US"/>
    <s v="USD"/>
    <n v="1468020354"/>
    <x v="3937"/>
    <n v="1464045954"/>
    <d v="2016-05-23T18:25:54"/>
    <b v="0"/>
    <x v="29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x v="762"/>
    <x v="2"/>
    <s v="US"/>
    <s v="USD"/>
    <n v="1406988000"/>
    <x v="3938"/>
    <n v="1403822912"/>
    <d v="2014-06-26T17:48:32"/>
    <b v="0"/>
    <x v="38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x v="2515"/>
    <x v="2"/>
    <s v="US"/>
    <s v="USD"/>
    <n v="1411930556"/>
    <x v="3939"/>
    <n v="1409338556"/>
    <d v="2014-08-29T13:55:56"/>
    <b v="0"/>
    <x v="8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x v="372"/>
    <x v="2"/>
    <s v="US"/>
    <s v="USD"/>
    <n v="1451852256"/>
    <x v="3940"/>
    <n v="1449260256"/>
    <d v="2015-12-04T15:17:36"/>
    <b v="0"/>
    <x v="80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x v="577"/>
    <x v="2"/>
    <s v="GB"/>
    <s v="GBP"/>
    <n v="1399584210"/>
    <x v="3941"/>
    <n v="1397683410"/>
    <d v="2014-04-16T16:23:30"/>
    <b v="0"/>
    <x v="84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x v="372"/>
    <x v="2"/>
    <s v="GB"/>
    <s v="GBP"/>
    <n v="1448722494"/>
    <x v="3942"/>
    <n v="1446562494"/>
    <d v="2015-11-03T09:54:54"/>
    <b v="0"/>
    <x v="8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x v="3943"/>
    <n v="1445226117"/>
    <d v="2015-10-18T22:41:57"/>
    <b v="0"/>
    <x v="78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x v="691"/>
    <x v="2"/>
    <s v="US"/>
    <s v="USD"/>
    <n v="1429460386"/>
    <x v="3944"/>
    <n v="1424279986"/>
    <d v="2015-02-18T12:19:46"/>
    <b v="0"/>
    <x v="8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x v="2516"/>
    <x v="2"/>
    <s v="US"/>
    <s v="USD"/>
    <n v="1460608780"/>
    <x v="3945"/>
    <n v="1455428380"/>
    <d v="2016-02-14T00:39:40"/>
    <b v="0"/>
    <x v="80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x v="372"/>
    <x v="2"/>
    <s v="US"/>
    <s v="USD"/>
    <n v="1406170740"/>
    <x v="3946"/>
    <n v="1402506278"/>
    <d v="2014-06-11T12:04:38"/>
    <b v="0"/>
    <x v="84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x v="22"/>
    <x v="2"/>
    <s v="US"/>
    <s v="USD"/>
    <n v="1488783507"/>
    <x v="3947"/>
    <n v="1486191507"/>
    <d v="2017-02-04T01:58:27"/>
    <b v="0"/>
    <x v="73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x v="2517"/>
    <x v="2"/>
    <s v="US"/>
    <s v="USD"/>
    <n v="1463945673"/>
    <x v="3948"/>
    <n v="1458761673"/>
    <d v="2016-03-23T14:34:33"/>
    <b v="0"/>
    <x v="202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x v="2518"/>
    <x v="2"/>
    <s v="US"/>
    <s v="USD"/>
    <n v="1472442900"/>
    <x v="3949"/>
    <n v="1471638646"/>
    <d v="2016-08-19T15:30:46"/>
    <b v="0"/>
    <x v="79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x v="3950"/>
    <n v="1458333811"/>
    <d v="2016-03-18T15:43:31"/>
    <b v="0"/>
    <x v="84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x v="2519"/>
    <x v="2"/>
    <s v="US"/>
    <s v="USD"/>
    <n v="1405947126"/>
    <x v="3951"/>
    <n v="1403355126"/>
    <d v="2014-06-21T07:52:06"/>
    <b v="0"/>
    <x v="79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x v="2518"/>
    <x v="2"/>
    <s v="US"/>
    <s v="USD"/>
    <n v="1423186634"/>
    <x v="3952"/>
    <n v="1418002634"/>
    <d v="2014-12-07T20:37:14"/>
    <b v="0"/>
    <x v="22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x v="2520"/>
    <x v="2"/>
    <s v="US"/>
    <s v="USD"/>
    <n v="1462766400"/>
    <x v="3953"/>
    <n v="1460219110"/>
    <d v="2016-04-09T11:25:10"/>
    <b v="0"/>
    <x v="7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x v="1002"/>
    <x v="2"/>
    <s v="GB"/>
    <s v="GBP"/>
    <n v="1464872848"/>
    <x v="3954"/>
    <n v="1462280848"/>
    <d v="2016-05-03T08:07:28"/>
    <b v="0"/>
    <x v="202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x v="117"/>
    <x v="2"/>
    <s v="US"/>
    <s v="USD"/>
    <n v="1468442898"/>
    <x v="3955"/>
    <n v="1465850898"/>
    <d v="2016-06-13T15:48:18"/>
    <b v="0"/>
    <x v="78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x v="972"/>
    <x v="2"/>
    <s v="US"/>
    <s v="USD"/>
    <n v="1406876400"/>
    <x v="3956"/>
    <n v="1405024561"/>
    <d v="2014-07-10T15:36:01"/>
    <b v="0"/>
    <x v="73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x v="2521"/>
    <x v="2"/>
    <s v="US"/>
    <s v="USD"/>
    <n v="1469213732"/>
    <x v="3957"/>
    <n v="1466621732"/>
    <d v="2016-06-22T13:55:32"/>
    <b v="0"/>
    <x v="79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x v="2522"/>
    <x v="2"/>
    <s v="US"/>
    <s v="USD"/>
    <n v="1422717953"/>
    <x v="3958"/>
    <n v="1417533953"/>
    <d v="2014-12-02T10:25:53"/>
    <b v="0"/>
    <x v="22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x v="178"/>
    <x v="2"/>
    <s v="GB"/>
    <s v="GBP"/>
    <n v="1427659200"/>
    <x v="3959"/>
    <n v="1425678057"/>
    <d v="2015-03-06T16:40:57"/>
    <b v="0"/>
    <x v="79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x v="2202"/>
    <x v="2"/>
    <s v="US"/>
    <s v="USD"/>
    <n v="1404570147"/>
    <x v="3960"/>
    <n v="1401978147"/>
    <d v="2014-06-05T09:22:27"/>
    <b v="0"/>
    <x v="63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x v="1281"/>
    <x v="2"/>
    <s v="US"/>
    <s v="USD"/>
    <n v="1468729149"/>
    <x v="3961"/>
    <n v="1463545149"/>
    <d v="2016-05-17T23:19:09"/>
    <b v="0"/>
    <x v="63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x v="575"/>
    <x v="2"/>
    <s v="GB"/>
    <s v="GBP"/>
    <n v="1436297180"/>
    <x v="3962"/>
    <n v="1431113180"/>
    <d v="2015-05-08T14:26:20"/>
    <b v="0"/>
    <x v="81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x v="2523"/>
    <x v="2"/>
    <s v="US"/>
    <s v="USD"/>
    <n v="1400569140"/>
    <x v="3963"/>
    <n v="1397854356"/>
    <d v="2014-04-18T15:52:36"/>
    <b v="0"/>
    <x v="67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x v="483"/>
    <x v="2"/>
    <s v="GB"/>
    <s v="GBP"/>
    <n v="1415404800"/>
    <x v="3964"/>
    <n v="1412809644"/>
    <d v="2014-10-08T18:07:24"/>
    <b v="0"/>
    <x v="73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x v="3965"/>
    <n v="1454173120"/>
    <d v="2016-01-30T11:58:40"/>
    <b v="0"/>
    <x v="10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x v="2524"/>
    <x v="2"/>
    <s v="GB"/>
    <s v="GBP"/>
    <n v="1462539840"/>
    <x v="3966"/>
    <n v="1460034594"/>
    <d v="2016-04-07T08:09:54"/>
    <b v="0"/>
    <x v="62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x v="118"/>
    <x v="2"/>
    <s v="GB"/>
    <s v="GBP"/>
    <n v="1400278290"/>
    <x v="3967"/>
    <n v="1399414290"/>
    <d v="2014-05-06T17:11:30"/>
    <b v="0"/>
    <x v="62"/>
    <b v="0"/>
    <s v="theater/plays"/>
    <n v="37.75"/>
    <n v="11.615384615384615"/>
    <x v="1"/>
    <s v="plays"/>
  </r>
  <r>
    <n v="3988"/>
    <x v="3982"/>
    <s v="An evening of of stories based both in myth and truth."/>
    <n v="1500"/>
    <x v="573"/>
    <x v="2"/>
    <s v="US"/>
    <s v="USD"/>
    <n v="1440813413"/>
    <x v="3968"/>
    <n v="1439517413"/>
    <d v="2015-08-13T20:56:53"/>
    <b v="0"/>
    <x v="80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x v="117"/>
    <x v="2"/>
    <s v="US"/>
    <s v="USD"/>
    <n v="1447009181"/>
    <x v="3969"/>
    <n v="1444413581"/>
    <d v="2015-10-09T12:59:41"/>
    <b v="0"/>
    <x v="78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x v="2525"/>
    <x v="2"/>
    <s v="GB"/>
    <s v="GBP"/>
    <n v="1456934893"/>
    <x v="3970"/>
    <n v="1454342893"/>
    <d v="2016-02-01T11:08:13"/>
    <b v="0"/>
    <x v="83"/>
    <b v="0"/>
    <s v="theater/plays"/>
    <n v="4.1818181818181817"/>
    <n v="23"/>
    <x v="1"/>
    <s v="plays"/>
  </r>
  <r>
    <n v="3991"/>
    <x v="3985"/>
    <s v="North Texas first actor-driven theatre company needs your help"/>
    <n v="500"/>
    <x v="173"/>
    <x v="2"/>
    <s v="US"/>
    <s v="USD"/>
    <n v="1433086082"/>
    <x v="3971"/>
    <n v="1430494082"/>
    <d v="2015-05-01T10:28:02"/>
    <b v="0"/>
    <x v="29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x v="2526"/>
    <x v="2"/>
    <s v="US"/>
    <s v="USD"/>
    <n v="1449876859"/>
    <x v="3972"/>
    <n v="1444689259"/>
    <d v="2015-10-12T17:34:19"/>
    <b v="0"/>
    <x v="82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x v="158"/>
    <x v="2"/>
    <s v="US"/>
    <s v="USD"/>
    <n v="1431549912"/>
    <x v="3973"/>
    <n v="1428957912"/>
    <d v="2015-04-13T15:45:12"/>
    <b v="0"/>
    <x v="29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x v="139"/>
    <x v="2"/>
    <s v="US"/>
    <s v="USD"/>
    <n v="1405761690"/>
    <x v="3974"/>
    <n v="1403169690"/>
    <d v="2014-06-19T04:21:30"/>
    <b v="0"/>
    <x v="29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x v="119"/>
    <x v="2"/>
    <s v="GB"/>
    <s v="GBP"/>
    <n v="1423913220"/>
    <x v="3975"/>
    <n v="1421339077"/>
    <d v="2015-01-15T11:24:37"/>
    <b v="0"/>
    <x v="80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x v="2527"/>
    <x v="2"/>
    <s v="US"/>
    <s v="USD"/>
    <n v="1416499440"/>
    <x v="3976"/>
    <n v="1415341464"/>
    <d v="2014-11-07T01:24:24"/>
    <b v="0"/>
    <x v="5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x v="117"/>
    <x v="2"/>
    <s v="GB"/>
    <s v="GBP"/>
    <n v="1428222221"/>
    <x v="3977"/>
    <n v="1425633821"/>
    <d v="2015-03-06T04:23:41"/>
    <b v="0"/>
    <x v="78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x v="526"/>
    <x v="2"/>
    <s v="US"/>
    <s v="USD"/>
    <n v="1427580426"/>
    <x v="3978"/>
    <n v="1424992026"/>
    <d v="2015-02-26T18:07:06"/>
    <b v="0"/>
    <x v="8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x v="2528"/>
    <x v="2"/>
    <s v="US"/>
    <s v="USD"/>
    <n v="1409514709"/>
    <x v="3979"/>
    <n v="1406058798"/>
    <d v="2014-07-22T14:53:18"/>
    <b v="0"/>
    <x v="25"/>
    <b v="0"/>
    <s v="theater/plays"/>
    <n v="16.514285714285716"/>
    <n v="82.571428571428569"/>
    <x v="1"/>
    <s v="plays"/>
  </r>
  <r>
    <n v="4000"/>
    <x v="3994"/>
    <s v="An Enticing Trip into the World of Assisted Dying"/>
    <n v="8000"/>
    <x v="115"/>
    <x v="2"/>
    <s v="US"/>
    <s v="USD"/>
    <n v="1462631358"/>
    <x v="3980"/>
    <n v="1457450958"/>
    <d v="2016-03-08T10:29:18"/>
    <b v="0"/>
    <x v="29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x v="2508"/>
    <x v="2"/>
    <s v="GB"/>
    <s v="GBP"/>
    <n v="1488394800"/>
    <x v="1748"/>
    <n v="1486681708"/>
    <d v="2017-02-09T18:08:28"/>
    <b v="0"/>
    <x v="25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x v="1937"/>
    <x v="2"/>
    <s v="US"/>
    <s v="USD"/>
    <n v="1411779761"/>
    <x v="3981"/>
    <n v="1409187761"/>
    <d v="2014-08-27T20:02:41"/>
    <b v="0"/>
    <x v="80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x v="1671"/>
    <x v="2"/>
    <s v="US"/>
    <s v="USD"/>
    <n v="1424009147"/>
    <x v="3982"/>
    <n v="1421417147"/>
    <d v="2015-01-16T09:05:47"/>
    <b v="0"/>
    <x v="84"/>
    <b v="0"/>
    <s v="theater/plays"/>
    <n v="10.050000000000001"/>
    <n v="100.5"/>
    <x v="1"/>
    <s v="plays"/>
  </r>
  <r>
    <n v="4004"/>
    <x v="3998"/>
    <s v="Help Launch The Queen Into South Florida!"/>
    <n v="500"/>
    <x v="116"/>
    <x v="2"/>
    <s v="US"/>
    <s v="USD"/>
    <n v="1412740457"/>
    <x v="3983"/>
    <n v="1410148457"/>
    <d v="2014-09-07T22:54:17"/>
    <b v="0"/>
    <x v="29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x v="130"/>
    <x v="2"/>
    <s v="US"/>
    <s v="USD"/>
    <n v="1413832985"/>
    <x v="3984"/>
    <n v="1408648985"/>
    <d v="2014-08-21T14:23:05"/>
    <b v="0"/>
    <x v="84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x v="369"/>
    <x v="2"/>
    <s v="US"/>
    <s v="USD"/>
    <n v="1455647587"/>
    <x v="3985"/>
    <n v="1453487587"/>
    <d v="2016-01-22T13:33:07"/>
    <b v="0"/>
    <x v="29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x v="139"/>
    <x v="2"/>
    <s v="US"/>
    <s v="USD"/>
    <n v="1409070480"/>
    <x v="3986"/>
    <n v="1406572381"/>
    <d v="2014-07-28T13:33:01"/>
    <b v="0"/>
    <x v="29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x v="177"/>
    <x v="2"/>
    <s v="GB"/>
    <s v="GBP"/>
    <n v="1437606507"/>
    <x v="3987"/>
    <n v="1435014507"/>
    <d v="2015-06-22T18:08:27"/>
    <b v="0"/>
    <x v="80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x v="735"/>
    <x v="2"/>
    <s v="GB"/>
    <s v="GBP"/>
    <n v="1410281360"/>
    <x v="3988"/>
    <n v="1406825360"/>
    <d v="2014-07-31T11:49:20"/>
    <b v="0"/>
    <x v="8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x v="2529"/>
    <x v="2"/>
    <s v="US"/>
    <s v="USD"/>
    <n v="1414348166"/>
    <x v="3989"/>
    <n v="1412879366"/>
    <d v="2014-10-09T13:29:26"/>
    <b v="0"/>
    <x v="44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x v="1820"/>
    <x v="2"/>
    <s v="GB"/>
    <s v="GBP"/>
    <n v="1422450278"/>
    <x v="3990"/>
    <n v="1419858278"/>
    <d v="2014-12-29T08:04:38"/>
    <b v="0"/>
    <x v="80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x v="117"/>
    <x v="2"/>
    <s v="GB"/>
    <s v="GBP"/>
    <n v="1430571849"/>
    <x v="3991"/>
    <n v="1427979849"/>
    <d v="2015-04-02T08:04:09"/>
    <b v="0"/>
    <x v="78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x v="375"/>
    <x v="2"/>
    <s v="US"/>
    <s v="USD"/>
    <n v="1424070823"/>
    <x v="3992"/>
    <n v="1421478823"/>
    <d v="2015-01-17T02:13:43"/>
    <b v="0"/>
    <x v="84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x v="117"/>
    <x v="2"/>
    <s v="US"/>
    <s v="USD"/>
    <n v="1457157269"/>
    <x v="3993"/>
    <n v="1455861269"/>
    <d v="2016-02-19T00:54:29"/>
    <b v="0"/>
    <x v="78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x v="116"/>
    <x v="2"/>
    <s v="US"/>
    <s v="USD"/>
    <n v="1437331463"/>
    <x v="3994"/>
    <n v="1434739463"/>
    <d v="2015-06-19T13:44:23"/>
    <b v="0"/>
    <x v="29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x v="119"/>
    <x v="2"/>
    <s v="GB"/>
    <s v="GBP"/>
    <n v="1410987400"/>
    <x v="3995"/>
    <n v="1408395400"/>
    <d v="2014-08-18T15:56:40"/>
    <b v="0"/>
    <x v="63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x v="522"/>
    <x v="2"/>
    <s v="US"/>
    <s v="USD"/>
    <n v="1409846874"/>
    <x v="3996"/>
    <n v="1407254874"/>
    <d v="2014-08-05T11:07:54"/>
    <b v="0"/>
    <x v="84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x v="176"/>
    <x v="2"/>
    <s v="GB"/>
    <s v="GBP"/>
    <n v="1475877108"/>
    <x v="3997"/>
    <n v="1473285108"/>
    <d v="2016-09-07T16:51:48"/>
    <b v="0"/>
    <x v="80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x v="792"/>
    <x v="2"/>
    <s v="US"/>
    <s v="USD"/>
    <n v="1460737680"/>
    <x v="3998"/>
    <n v="1455725596"/>
    <d v="2016-02-17T11:13:16"/>
    <b v="0"/>
    <x v="80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x v="173"/>
    <x v="2"/>
    <s v="US"/>
    <s v="USD"/>
    <n v="1427168099"/>
    <x v="3999"/>
    <n v="1424579699"/>
    <d v="2015-02-21T23:34:59"/>
    <b v="0"/>
    <x v="8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x v="366"/>
    <x v="2"/>
    <s v="US"/>
    <s v="USD"/>
    <n v="1414360358"/>
    <x v="4000"/>
    <n v="1409176358"/>
    <d v="2014-08-27T16:52:38"/>
    <b v="0"/>
    <x v="84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x v="2530"/>
    <x v="2"/>
    <s v="US"/>
    <s v="USD"/>
    <n v="1422759240"/>
    <x v="4001"/>
    <n v="1418824867"/>
    <d v="2014-12-17T09:01:07"/>
    <b v="0"/>
    <x v="438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x v="117"/>
    <x v="2"/>
    <s v="US"/>
    <s v="USD"/>
    <n v="1458860363"/>
    <x v="4002"/>
    <n v="1454975963"/>
    <d v="2016-02-08T18:59:23"/>
    <b v="0"/>
    <x v="78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x v="115"/>
    <x v="2"/>
    <s v="US"/>
    <s v="USD"/>
    <n v="1441037097"/>
    <x v="4003"/>
    <n v="1438445097"/>
    <d v="2015-08-01T11:04:57"/>
    <b v="0"/>
    <x v="29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x v="156"/>
    <x v="2"/>
    <s v="FR"/>
    <s v="EUR"/>
    <n v="1437889336"/>
    <x v="4004"/>
    <n v="1432705336"/>
    <d v="2015-05-27T00:42:16"/>
    <b v="0"/>
    <x v="80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x v="117"/>
    <x v="2"/>
    <s v="US"/>
    <s v="USD"/>
    <n v="1449247439"/>
    <x v="4005"/>
    <n v="1444059839"/>
    <d v="2015-10-05T10:43:59"/>
    <b v="0"/>
    <x v="78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x v="394"/>
    <x v="2"/>
    <s v="US"/>
    <s v="USD"/>
    <n v="1487811600"/>
    <x v="4006"/>
    <n v="1486077481"/>
    <d v="2017-02-02T18:18:01"/>
    <b v="0"/>
    <x v="63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x v="2531"/>
    <x v="2"/>
    <s v="US"/>
    <s v="USD"/>
    <n v="1402007500"/>
    <x v="4007"/>
    <n v="1399415500"/>
    <d v="2014-05-06T17:31:40"/>
    <b v="0"/>
    <x v="202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x v="117"/>
    <x v="2"/>
    <s v="US"/>
    <s v="USD"/>
    <n v="1450053370"/>
    <x v="4008"/>
    <n v="1447461370"/>
    <d v="2015-11-13T19:36:10"/>
    <b v="0"/>
    <x v="78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x v="402"/>
    <x v="2"/>
    <s v="US"/>
    <s v="USD"/>
    <n v="1454525340"/>
    <x v="4009"/>
    <n v="1452008599"/>
    <d v="2016-01-05T10:43:19"/>
    <b v="0"/>
    <x v="79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x v="117"/>
    <x v="2"/>
    <s v="US"/>
    <s v="USD"/>
    <n v="1418914964"/>
    <x v="4010"/>
    <n v="1414591364"/>
    <d v="2014-10-29T09:02:44"/>
    <b v="0"/>
    <x v="78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x v="2532"/>
    <x v="2"/>
    <s v="US"/>
    <s v="USD"/>
    <n v="1450211116"/>
    <x v="4011"/>
    <n v="1445023516"/>
    <d v="2015-10-16T14:25:16"/>
    <b v="0"/>
    <x v="63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x v="2533"/>
    <x v="2"/>
    <s v="GB"/>
    <s v="GBP"/>
    <n v="1475398800"/>
    <x v="4012"/>
    <n v="1472711224"/>
    <d v="2016-09-01T01:27:04"/>
    <b v="0"/>
    <x v="225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x v="148"/>
    <x v="2"/>
    <s v="US"/>
    <s v="USD"/>
    <n v="1428097450"/>
    <x v="4013"/>
    <n v="1425509050"/>
    <d v="2015-03-04T17:44:10"/>
    <b v="0"/>
    <x v="84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x v="2534"/>
    <x v="2"/>
    <s v="US"/>
    <s v="USD"/>
    <n v="1413925887"/>
    <x v="4014"/>
    <n v="1411333887"/>
    <d v="2014-09-21T16:11:27"/>
    <b v="0"/>
    <x v="20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x v="4015"/>
    <n v="1402784964"/>
    <d v="2014-06-14T17:29:24"/>
    <b v="0"/>
    <x v="5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x v="439"/>
    <x v="2"/>
    <s v="US"/>
    <s v="USD"/>
    <n v="1464099900"/>
    <x v="4016"/>
    <n v="1462585315"/>
    <d v="2016-05-06T20:41:55"/>
    <b v="0"/>
    <x v="84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x v="356"/>
    <x v="2"/>
    <s v="US"/>
    <s v="USD"/>
    <n v="1413573010"/>
    <x v="4017"/>
    <n v="1408389010"/>
    <d v="2014-08-18T14:10:10"/>
    <b v="0"/>
    <x v="80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x v="452"/>
    <x v="2"/>
    <s v="US"/>
    <s v="USD"/>
    <n v="1448949540"/>
    <x v="4018"/>
    <n v="1446048367"/>
    <d v="2015-10-28T11:06:07"/>
    <b v="0"/>
    <x v="81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x v="911"/>
    <x v="2"/>
    <s v="US"/>
    <s v="USD"/>
    <n v="1437188400"/>
    <x v="4019"/>
    <n v="1432100004"/>
    <d v="2015-05-20T00:33:24"/>
    <b v="0"/>
    <x v="84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x v="577"/>
    <x v="2"/>
    <s v="GB"/>
    <s v="GBP"/>
    <n v="1473160954"/>
    <x v="4020"/>
    <n v="1467976954"/>
    <d v="2016-07-08T06:22:34"/>
    <b v="0"/>
    <x v="84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x v="577"/>
    <x v="2"/>
    <s v="US"/>
    <s v="USD"/>
    <n v="1421781360"/>
    <x v="4021"/>
    <n v="1419213664"/>
    <d v="2014-12-21T21:01:04"/>
    <b v="0"/>
    <x v="8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x v="117"/>
    <x v="2"/>
    <s v="CA"/>
    <s v="CAD"/>
    <n v="1416524325"/>
    <x v="4022"/>
    <n v="1415228325"/>
    <d v="2014-11-05T17:58:45"/>
    <b v="0"/>
    <x v="78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x v="1175"/>
    <x v="2"/>
    <s v="US"/>
    <s v="USD"/>
    <n v="1428642000"/>
    <x v="4023"/>
    <n v="1426050982"/>
    <d v="2015-03-11T00:16:22"/>
    <b v="0"/>
    <x v="80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x v="116"/>
    <x v="2"/>
    <s v="AU"/>
    <s v="AUD"/>
    <n v="1408596589"/>
    <x v="4024"/>
    <n v="1406004589"/>
    <d v="2014-07-21T23:49:49"/>
    <b v="0"/>
    <x v="29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x v="75"/>
    <x v="2"/>
    <s v="US"/>
    <s v="USD"/>
    <n v="1413992210"/>
    <x v="4025"/>
    <n v="1411400210"/>
    <d v="2014-09-22T10:36:50"/>
    <b v="0"/>
    <x v="8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x v="178"/>
    <x v="2"/>
    <s v="US"/>
    <s v="USD"/>
    <n v="1420938000"/>
    <x v="4026"/>
    <n v="1418862743"/>
    <d v="2014-12-17T19:32:23"/>
    <b v="0"/>
    <x v="80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x v="2536"/>
    <x v="2"/>
    <s v="GB"/>
    <s v="GBP"/>
    <n v="1460373187"/>
    <x v="4027"/>
    <n v="1457352787"/>
    <d v="2016-03-07T07:13:07"/>
    <b v="0"/>
    <x v="110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x v="1486"/>
    <x v="2"/>
    <s v="US"/>
    <s v="USD"/>
    <n v="1436914815"/>
    <x v="4028"/>
    <n v="1434322815"/>
    <d v="2015-06-14T18:00:15"/>
    <b v="0"/>
    <x v="29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x v="116"/>
    <x v="2"/>
    <s v="US"/>
    <s v="USD"/>
    <n v="1414077391"/>
    <x v="4029"/>
    <n v="1411485391"/>
    <d v="2014-09-23T10:16:31"/>
    <b v="0"/>
    <x v="29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x v="117"/>
    <x v="2"/>
    <s v="US"/>
    <s v="USD"/>
    <n v="1399618380"/>
    <x v="4030"/>
    <n v="1399058797"/>
    <d v="2014-05-02T14:26:37"/>
    <b v="0"/>
    <x v="78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x v="4031"/>
    <n v="1408050316"/>
    <d v="2014-08-14T16:05:16"/>
    <b v="0"/>
    <x v="62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x v="178"/>
    <x v="2"/>
    <s v="GB"/>
    <s v="GBP"/>
    <n v="1416081600"/>
    <x v="4032"/>
    <n v="1413477228"/>
    <d v="2014-10-16T11:33:48"/>
    <b v="0"/>
    <x v="84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x v="117"/>
    <x v="2"/>
    <s v="US"/>
    <s v="USD"/>
    <n v="1475294400"/>
    <x v="4033"/>
    <n v="1472674285"/>
    <d v="2016-08-31T15:11:25"/>
    <b v="0"/>
    <x v="78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x v="695"/>
    <x v="2"/>
    <s v="GB"/>
    <s v="GBP"/>
    <n v="1403192031"/>
    <x v="4034"/>
    <n v="1400600031"/>
    <d v="2014-05-20T10:33:51"/>
    <b v="0"/>
    <x v="64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x v="1955"/>
    <x v="2"/>
    <s v="US"/>
    <s v="USD"/>
    <n v="1467575940"/>
    <x v="4035"/>
    <n v="1465856639"/>
    <d v="2016-06-13T17:23:59"/>
    <b v="0"/>
    <x v="82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x v="2537"/>
    <x v="2"/>
    <s v="GB"/>
    <s v="GBP"/>
    <n v="1448492400"/>
    <x v="4036"/>
    <n v="1446506080"/>
    <d v="2015-11-02T18:14:40"/>
    <b v="0"/>
    <x v="79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x v="483"/>
    <x v="2"/>
    <s v="US"/>
    <s v="USD"/>
    <n v="1459483140"/>
    <x v="3268"/>
    <n v="1458178044"/>
    <d v="2016-03-16T20:27:24"/>
    <b v="0"/>
    <x v="80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x v="156"/>
    <x v="2"/>
    <s v="CA"/>
    <s v="CAD"/>
    <n v="1410836400"/>
    <x v="4037"/>
    <n v="1408116152"/>
    <d v="2014-08-15T10:22:32"/>
    <b v="0"/>
    <x v="63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x v="2516"/>
    <x v="2"/>
    <s v="CA"/>
    <s v="CAD"/>
    <n v="1403539200"/>
    <x v="4038"/>
    <n v="1400604056"/>
    <d v="2014-05-20T11:40:56"/>
    <b v="0"/>
    <x v="81"/>
    <b v="0"/>
    <s v="theater/plays"/>
    <n v="2.85"/>
    <n v="57"/>
    <x v="1"/>
    <s v="plays"/>
  </r>
  <r>
    <n v="4061"/>
    <x v="4054"/>
    <s v="SKYLAR'S SYNDROME is a tremendous psychodrama by master playwright Gavin Kayner!"/>
    <n v="525"/>
    <x v="117"/>
    <x v="2"/>
    <s v="US"/>
    <s v="USD"/>
    <n v="1461205423"/>
    <x v="4039"/>
    <n v="1456025023"/>
    <d v="2016-02-20T22:23:43"/>
    <b v="0"/>
    <x v="78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x v="2538"/>
    <x v="2"/>
    <s v="US"/>
    <s v="USD"/>
    <n v="1467481468"/>
    <x v="4040"/>
    <n v="1464889468"/>
    <d v="2016-06-02T12:44:28"/>
    <b v="0"/>
    <x v="8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x v="2503"/>
    <x v="2"/>
    <s v="GB"/>
    <s v="GBP"/>
    <n v="1403886084"/>
    <x v="4041"/>
    <n v="1401294084"/>
    <d v="2014-05-28T11:21:24"/>
    <b v="0"/>
    <x v="82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x v="2285"/>
    <x v="2"/>
    <s v="AU"/>
    <s v="AUD"/>
    <n v="1430316426"/>
    <x v="4042"/>
    <n v="1427724426"/>
    <d v="2015-03-30T09:07:06"/>
    <b v="0"/>
    <x v="79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x v="2539"/>
    <x v="2"/>
    <s v="US"/>
    <s v="USD"/>
    <n v="1407883811"/>
    <x v="4043"/>
    <n v="1405291811"/>
    <d v="2014-07-13T17:50:11"/>
    <b v="0"/>
    <x v="80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x v="379"/>
    <x v="2"/>
    <s v="US"/>
    <s v="USD"/>
    <n v="1463619388"/>
    <x v="4044"/>
    <n v="1461027388"/>
    <d v="2016-04-18T19:56:28"/>
    <b v="0"/>
    <x v="29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x v="631"/>
    <x v="2"/>
    <s v="US"/>
    <s v="USD"/>
    <n v="1443408550"/>
    <x v="4045"/>
    <n v="1439952550"/>
    <d v="2015-08-18T21:49:10"/>
    <b v="0"/>
    <x v="5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x v="2540"/>
    <x v="2"/>
    <s v="US"/>
    <s v="USD"/>
    <n v="1484348700"/>
    <x v="4046"/>
    <n v="1481756855"/>
    <d v="2016-12-14T18:07:35"/>
    <b v="0"/>
    <x v="29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x v="357"/>
    <x v="2"/>
    <s v="GB"/>
    <s v="GBP"/>
    <n v="1425124800"/>
    <x v="4047"/>
    <n v="1421596356"/>
    <d v="2015-01-18T10:52:36"/>
    <b v="0"/>
    <x v="62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x v="785"/>
    <x v="2"/>
    <s v="US"/>
    <s v="USD"/>
    <n v="1425178800"/>
    <x v="4048"/>
    <n v="1422374420"/>
    <d v="2015-01-27T11:00:20"/>
    <b v="0"/>
    <x v="79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x v="117"/>
    <x v="2"/>
    <s v="MX"/>
    <s v="MXN"/>
    <n v="1482779931"/>
    <x v="4049"/>
    <n v="1480187931"/>
    <d v="2016-11-26T14:18:51"/>
    <b v="0"/>
    <x v="78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x v="460"/>
    <x v="2"/>
    <s v="GB"/>
    <s v="GBP"/>
    <n v="1408646111"/>
    <x v="4050"/>
    <n v="1403462111"/>
    <d v="2014-06-22T13:35:11"/>
    <b v="0"/>
    <x v="84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x v="2541"/>
    <x v="2"/>
    <s v="US"/>
    <s v="USD"/>
    <n v="1431144000"/>
    <x v="4051"/>
    <n v="1426407426"/>
    <d v="2015-03-15T03:17:06"/>
    <b v="0"/>
    <x v="84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x v="2542"/>
    <x v="2"/>
    <s v="GB"/>
    <s v="GBP"/>
    <n v="1446732975"/>
    <x v="4052"/>
    <n v="1444137375"/>
    <d v="2015-10-06T08:16:15"/>
    <b v="0"/>
    <x v="64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x v="2543"/>
    <x v="2"/>
    <s v="GB"/>
    <s v="GBP"/>
    <n v="1404149280"/>
    <x v="4053"/>
    <n v="1400547969"/>
    <d v="2014-05-19T20:06:09"/>
    <b v="0"/>
    <x v="62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x v="117"/>
    <x v="2"/>
    <s v="US"/>
    <s v="USD"/>
    <n v="1413921060"/>
    <x v="4054"/>
    <n v="1411499149"/>
    <d v="2014-09-23T14:05:49"/>
    <b v="0"/>
    <x v="78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x v="2544"/>
    <x v="2"/>
    <s v="US"/>
    <s v="USD"/>
    <n v="1482339794"/>
    <x v="4055"/>
    <n v="1479747794"/>
    <d v="2016-11-21T12:03:14"/>
    <b v="0"/>
    <x v="79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x v="117"/>
    <x v="2"/>
    <s v="GB"/>
    <s v="GBP"/>
    <n v="1485543242"/>
    <x v="4056"/>
    <n v="1482951242"/>
    <d v="2016-12-28T13:54:02"/>
    <b v="0"/>
    <x v="78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x v="139"/>
    <x v="2"/>
    <s v="US"/>
    <s v="USD"/>
    <n v="1466375521"/>
    <x v="4057"/>
    <n v="1463783521"/>
    <d v="2016-05-20T17:32:01"/>
    <b v="0"/>
    <x v="29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x v="117"/>
    <x v="2"/>
    <s v="US"/>
    <s v="USD"/>
    <n v="1465930440"/>
    <x v="4058"/>
    <n v="1463849116"/>
    <d v="2016-05-21T11:45:16"/>
    <b v="0"/>
    <x v="78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x v="457"/>
    <x v="2"/>
    <s v="US"/>
    <s v="USD"/>
    <n v="1425819425"/>
    <x v="4059"/>
    <n v="1423231025"/>
    <d v="2015-02-06T08:57:05"/>
    <b v="0"/>
    <x v="8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x v="158"/>
    <x v="2"/>
    <s v="US"/>
    <s v="USD"/>
    <n v="1447542000"/>
    <x v="4060"/>
    <n v="1446179553"/>
    <d v="2015-10-29T23:32:33"/>
    <b v="0"/>
    <x v="84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x v="2545"/>
    <x v="2"/>
    <s v="US"/>
    <s v="USD"/>
    <n v="1452795416"/>
    <x v="4061"/>
    <n v="1450203416"/>
    <d v="2015-12-15T13:16:56"/>
    <b v="0"/>
    <x v="79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x v="115"/>
    <x v="2"/>
    <s v="IT"/>
    <s v="EUR"/>
    <n v="1476008906"/>
    <x v="4062"/>
    <n v="1473416906"/>
    <d v="2016-09-09T05:28:26"/>
    <b v="0"/>
    <x v="29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x v="115"/>
    <x v="2"/>
    <s v="US"/>
    <s v="USD"/>
    <n v="1427169540"/>
    <x v="4063"/>
    <n v="1424701775"/>
    <d v="2015-02-23T09:29:35"/>
    <b v="0"/>
    <x v="29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x v="779"/>
    <x v="2"/>
    <s v="US"/>
    <s v="USD"/>
    <n v="1448078400"/>
    <x v="4064"/>
    <n v="1445985299"/>
    <d v="2015-10-27T17:34:59"/>
    <b v="0"/>
    <x v="81"/>
    <b v="0"/>
    <s v="theater/plays"/>
    <n v="4.7"/>
    <n v="9.4"/>
    <x v="1"/>
    <s v="plays"/>
  </r>
  <r>
    <n v="4087"/>
    <x v="4080"/>
    <s v="Comedy Stage Play"/>
    <n v="9600"/>
    <x v="117"/>
    <x v="2"/>
    <s v="US"/>
    <s v="USD"/>
    <n v="1468777786"/>
    <x v="4065"/>
    <n v="1466185786"/>
    <d v="2016-06-17T12:49:46"/>
    <b v="0"/>
    <x v="78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x v="1168"/>
    <x v="2"/>
    <s v="GB"/>
    <s v="GBP"/>
    <n v="1421403960"/>
    <x v="4066"/>
    <n v="1418827324"/>
    <d v="2014-12-17T09:42:04"/>
    <b v="0"/>
    <x v="8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x v="739"/>
    <x v="2"/>
    <s v="US"/>
    <s v="USD"/>
    <n v="1433093700"/>
    <x v="4067"/>
    <n v="1430242488"/>
    <d v="2015-04-28T12:34:48"/>
    <b v="0"/>
    <x v="22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x v="573"/>
    <x v="2"/>
    <s v="US"/>
    <s v="USD"/>
    <n v="1438959600"/>
    <x v="4068"/>
    <n v="1437754137"/>
    <d v="2015-07-24T11:08:57"/>
    <b v="0"/>
    <x v="8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x v="2546"/>
    <x v="2"/>
    <s v="US"/>
    <s v="USD"/>
    <n v="1421410151"/>
    <x v="4069"/>
    <n v="1418818151"/>
    <d v="2014-12-17T07:09:11"/>
    <b v="0"/>
    <x v="22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x v="170"/>
    <x v="2"/>
    <s v="US"/>
    <s v="USD"/>
    <n v="1428205247"/>
    <x v="4070"/>
    <n v="1423024847"/>
    <d v="2015-02-03T23:40:47"/>
    <b v="0"/>
    <x v="29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x v="177"/>
    <x v="2"/>
    <s v="GB"/>
    <s v="GBP"/>
    <n v="1440272093"/>
    <x v="4071"/>
    <n v="1435088093"/>
    <d v="2015-06-23T14:34:53"/>
    <b v="0"/>
    <x v="80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x v="655"/>
    <x v="2"/>
    <s v="US"/>
    <s v="USD"/>
    <n v="1413953940"/>
    <x v="4072"/>
    <n v="1410141900"/>
    <d v="2014-09-07T21:05:00"/>
    <b v="0"/>
    <x v="22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x v="25"/>
    <x v="2"/>
    <s v="MX"/>
    <s v="MXN"/>
    <n v="1482108350"/>
    <x v="4073"/>
    <n v="1479516350"/>
    <d v="2016-11-18T19:45:50"/>
    <b v="0"/>
    <x v="29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x v="402"/>
    <x v="2"/>
    <s v="GB"/>
    <s v="GBP"/>
    <n v="1488271860"/>
    <x v="4074"/>
    <n v="1484484219"/>
    <d v="2017-01-15T07:43:39"/>
    <b v="0"/>
    <x v="81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x v="117"/>
    <x v="2"/>
    <s v="GB"/>
    <s v="GBP"/>
    <n v="1454284500"/>
    <x v="4075"/>
    <n v="1449431237"/>
    <d v="2015-12-06T14:47:17"/>
    <b v="0"/>
    <x v="78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x v="117"/>
    <x v="2"/>
    <s v="US"/>
    <s v="USD"/>
    <n v="1465060797"/>
    <x v="4076"/>
    <n v="1462468797"/>
    <d v="2016-05-05T12:19:57"/>
    <b v="0"/>
    <x v="78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x v="155"/>
    <x v="2"/>
    <s v="US"/>
    <s v="USD"/>
    <n v="1472847873"/>
    <x v="4077"/>
    <n v="1468959873"/>
    <d v="2016-07-19T15:24:33"/>
    <b v="0"/>
    <x v="29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x v="117"/>
    <x v="2"/>
    <s v="US"/>
    <s v="USD"/>
    <n v="1414205990"/>
    <x v="4078"/>
    <n v="1413341990"/>
    <d v="2014-10-14T21:59:50"/>
    <b v="0"/>
    <x v="78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x v="117"/>
    <x v="2"/>
    <s v="US"/>
    <s v="USD"/>
    <n v="1485380482"/>
    <x v="4079"/>
    <n v="1482788482"/>
    <d v="2016-12-26T16:41:22"/>
    <b v="0"/>
    <x v="78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x v="2547"/>
    <x v="2"/>
    <s v="US"/>
    <s v="USD"/>
    <n v="1463343673"/>
    <x v="4080"/>
    <n v="1460751673"/>
    <d v="2016-04-15T15:21:13"/>
    <b v="0"/>
    <x v="79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x v="173"/>
    <x v="2"/>
    <s v="US"/>
    <s v="USD"/>
    <n v="1440613920"/>
    <x v="4081"/>
    <n v="1435953566"/>
    <d v="2015-07-03T14:59:26"/>
    <b v="0"/>
    <x v="79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x v="762"/>
    <x v="2"/>
    <s v="AU"/>
    <s v="AUD"/>
    <n v="1477550434"/>
    <x v="4082"/>
    <n v="1474958434"/>
    <d v="2016-09-27T01:40:34"/>
    <b v="0"/>
    <x v="25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x v="2094"/>
    <x v="2"/>
    <s v="MX"/>
    <s v="MXN"/>
    <n v="1482711309"/>
    <x v="4083"/>
    <n v="1479860109"/>
    <d v="2016-11-22T19:15:09"/>
    <b v="0"/>
    <x v="79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x v="2404"/>
    <x v="2"/>
    <s v="US"/>
    <s v="USD"/>
    <n v="1427936400"/>
    <x v="4084"/>
    <n v="1424221866"/>
    <d v="2015-02-17T20:11:06"/>
    <b v="0"/>
    <x v="51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x v="781"/>
    <x v="2"/>
    <s v="US"/>
    <s v="USD"/>
    <n v="1411596001"/>
    <x v="4085"/>
    <n v="1409608801"/>
    <d v="2014-09-01T17:00:01"/>
    <b v="0"/>
    <x v="80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x v="1765"/>
    <x v="2"/>
    <s v="US"/>
    <s v="USD"/>
    <n v="1488517200"/>
    <x v="4086"/>
    <n v="1485909937"/>
    <d v="2017-01-31T19:45:37"/>
    <b v="0"/>
    <x v="29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x v="117"/>
    <x v="2"/>
    <s v="GB"/>
    <s v="GBP"/>
    <n v="1448805404"/>
    <x v="4087"/>
    <n v="1446209804"/>
    <d v="2015-10-30T07:56:44"/>
    <b v="0"/>
    <x v="78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x v="1726"/>
    <x v="2"/>
    <s v="GB"/>
    <s v="GBP"/>
    <n v="1469113351"/>
    <x v="4088"/>
    <n v="1463929351"/>
    <d v="2016-05-22T10:02:31"/>
    <b v="0"/>
    <x v="79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x v="1077"/>
    <x v="2"/>
    <s v="US"/>
    <s v="USD"/>
    <n v="1424747740"/>
    <x v="4089"/>
    <n v="1422155740"/>
    <d v="2015-01-24T22:15:40"/>
    <b v="0"/>
    <x v="79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x v="116"/>
    <x v="2"/>
    <s v="IE"/>
    <s v="EUR"/>
    <n v="1456617600"/>
    <x v="4090"/>
    <n v="1454280186"/>
    <d v="2016-01-31T17:43:06"/>
    <b v="0"/>
    <x v="29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x v="158"/>
    <x v="2"/>
    <s v="US"/>
    <s v="USD"/>
    <n v="1452234840"/>
    <x v="4091"/>
    <n v="1450619123"/>
    <d v="2015-12-20T08:45:23"/>
    <b v="0"/>
    <x v="83"/>
    <b v="0"/>
    <s v="theater/plays"/>
    <n v="0.2"/>
    <n v="1"/>
    <x v="1"/>
    <s v="plays"/>
  </r>
  <r>
    <m/>
    <x v="4107"/>
    <m/>
    <m/>
    <x v="2548"/>
    <x v="4"/>
    <m/>
    <m/>
    <m/>
    <x v="4092"/>
    <m/>
    <m/>
    <m/>
    <x v="502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748DB-9317-46E7-8744-5011E85D753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4112" firstHeaderRow="0" firstDataRow="1" firstDataCol="1"/>
  <pivotFields count="22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>
      <items count="2550">
        <item sd="0"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4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8B6CB-41AD-4B5D-8E32-E3851D7D1D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74E31-A755-4225-94E5-9BEF3D09FB6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42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43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44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47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48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49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50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51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52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53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54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55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56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57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58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59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60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61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62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63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64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65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66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67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68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69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6F0AE-F324-4290-A502-7F541C3F8D9C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82A96-7198-4CBA-BA45-98B7ED89303B}">
  <dimension ref="A3:E4112"/>
  <sheetViews>
    <sheetView tabSelected="1" topLeftCell="A4068" workbookViewId="0">
      <selection activeCell="C4085" sqref="C4085"/>
    </sheetView>
  </sheetViews>
  <sheetFormatPr defaultRowHeight="14.4" x14ac:dyDescent="0.3"/>
  <cols>
    <col min="1" max="1" width="79.33203125" bestFit="1" customWidth="1"/>
    <col min="2" max="2" width="20" bestFit="1" customWidth="1"/>
    <col min="3" max="3" width="14.33203125" bestFit="1" customWidth="1"/>
    <col min="4" max="4" width="16.77734375" bestFit="1" customWidth="1"/>
    <col min="5" max="5" width="23.6640625" bestFit="1" customWidth="1"/>
    <col min="6" max="11" width="2" bestFit="1" customWidth="1"/>
    <col min="12" max="16" width="3" bestFit="1" customWidth="1"/>
    <col min="17" max="17" width="5" bestFit="1" customWidth="1"/>
    <col min="18" max="29" width="3" bestFit="1" customWidth="1"/>
    <col min="30" max="30" width="6" bestFit="1" customWidth="1"/>
    <col min="31" max="37" width="3" bestFit="1" customWidth="1"/>
    <col min="38" max="38" width="6" bestFit="1" customWidth="1"/>
    <col min="39" max="46" width="3" bestFit="1" customWidth="1"/>
    <col min="47" max="47" width="6" bestFit="1" customWidth="1"/>
    <col min="48" max="49" width="3" bestFit="1" customWidth="1"/>
    <col min="50" max="50" width="6" bestFit="1" customWidth="1"/>
    <col min="51" max="68" width="3" bestFit="1" customWidth="1"/>
    <col min="69" max="69" width="6" bestFit="1" customWidth="1"/>
    <col min="70" max="81" width="3" bestFit="1" customWidth="1"/>
    <col min="82" max="82" width="6" bestFit="1" customWidth="1"/>
    <col min="83" max="92" width="3" bestFit="1" customWidth="1"/>
    <col min="93" max="141" width="4" bestFit="1" customWidth="1"/>
    <col min="142" max="142" width="7" bestFit="1" customWidth="1"/>
    <col min="143" max="156" width="4" bestFit="1" customWidth="1"/>
    <col min="157" max="157" width="6" bestFit="1" customWidth="1"/>
    <col min="158" max="218" width="4" bestFit="1" customWidth="1"/>
    <col min="219" max="219" width="7" bestFit="1" customWidth="1"/>
    <col min="220" max="250" width="4" bestFit="1" customWidth="1"/>
    <col min="251" max="251" width="7" bestFit="1" customWidth="1"/>
    <col min="252" max="256" width="4" bestFit="1" customWidth="1"/>
    <col min="257" max="257" width="7" bestFit="1" customWidth="1"/>
    <col min="258" max="265" width="4" bestFit="1" customWidth="1"/>
    <col min="266" max="266" width="7" bestFit="1" customWidth="1"/>
    <col min="267" max="288" width="4" bestFit="1" customWidth="1"/>
    <col min="289" max="289" width="6" bestFit="1" customWidth="1"/>
    <col min="290" max="300" width="4" bestFit="1" customWidth="1"/>
    <col min="301" max="301" width="7" bestFit="1" customWidth="1"/>
    <col min="302" max="311" width="4" bestFit="1" customWidth="1"/>
    <col min="312" max="312" width="7" bestFit="1" customWidth="1"/>
    <col min="313" max="313" width="4" bestFit="1" customWidth="1"/>
    <col min="314" max="314" width="7" bestFit="1" customWidth="1"/>
    <col min="315" max="329" width="4" bestFit="1" customWidth="1"/>
    <col min="330" max="330" width="7" bestFit="1" customWidth="1"/>
    <col min="331" max="338" width="4" bestFit="1" customWidth="1"/>
    <col min="339" max="339" width="7" bestFit="1" customWidth="1"/>
    <col min="340" max="358" width="4" bestFit="1" customWidth="1"/>
    <col min="359" max="359" width="7" bestFit="1" customWidth="1"/>
    <col min="360" max="376" width="4" bestFit="1" customWidth="1"/>
    <col min="377" max="377" width="7" bestFit="1" customWidth="1"/>
    <col min="378" max="385" width="4" bestFit="1" customWidth="1"/>
    <col min="386" max="386" width="7" bestFit="1" customWidth="1"/>
    <col min="387" max="400" width="4" bestFit="1" customWidth="1"/>
    <col min="401" max="401" width="7" bestFit="1" customWidth="1"/>
    <col min="402" max="408" width="4" bestFit="1" customWidth="1"/>
    <col min="409" max="409" width="6" bestFit="1" customWidth="1"/>
    <col min="410" max="434" width="4" bestFit="1" customWidth="1"/>
    <col min="435" max="435" width="7" bestFit="1" customWidth="1"/>
    <col min="436" max="472" width="4" bestFit="1" customWidth="1"/>
    <col min="473" max="473" width="7" bestFit="1" customWidth="1"/>
    <col min="474" max="495" width="4" bestFit="1" customWidth="1"/>
    <col min="496" max="496" width="5" bestFit="1" customWidth="1"/>
    <col min="497" max="498" width="8" bestFit="1" customWidth="1"/>
    <col min="499" max="499" width="5" bestFit="1" customWidth="1"/>
    <col min="500" max="500" width="8" bestFit="1" customWidth="1"/>
    <col min="501" max="514" width="5" bestFit="1" customWidth="1"/>
    <col min="515" max="515" width="8" bestFit="1" customWidth="1"/>
    <col min="516" max="518" width="5" bestFit="1" customWidth="1"/>
    <col min="519" max="519" width="8" bestFit="1" customWidth="1"/>
    <col min="520" max="524" width="5" bestFit="1" customWidth="1"/>
    <col min="525" max="525" width="7" bestFit="1" customWidth="1"/>
    <col min="526" max="526" width="5" bestFit="1" customWidth="1"/>
    <col min="527" max="527" width="8" bestFit="1" customWidth="1"/>
    <col min="528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43" width="5" bestFit="1" customWidth="1"/>
    <col min="544" max="544" width="7" bestFit="1" customWidth="1"/>
    <col min="545" max="560" width="5" bestFit="1" customWidth="1"/>
    <col min="561" max="561" width="8" bestFit="1" customWidth="1"/>
    <col min="562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5" width="5" bestFit="1" customWidth="1"/>
    <col min="646" max="647" width="8" bestFit="1" customWidth="1"/>
    <col min="648" max="663" width="5" bestFit="1" customWidth="1"/>
    <col min="664" max="664" width="8" bestFit="1" customWidth="1"/>
    <col min="665" max="680" width="5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716" width="5" bestFit="1" customWidth="1"/>
    <col min="717" max="717" width="8" bestFit="1" customWidth="1"/>
    <col min="718" max="722" width="5" bestFit="1" customWidth="1"/>
    <col min="723" max="723" width="8" bestFit="1" customWidth="1"/>
    <col min="724" max="730" width="5" bestFit="1" customWidth="1"/>
    <col min="731" max="731" width="8" bestFit="1" customWidth="1"/>
    <col min="732" max="738" width="5" bestFit="1" customWidth="1"/>
    <col min="739" max="739" width="8" bestFit="1" customWidth="1"/>
    <col min="740" max="755" width="5" bestFit="1" customWidth="1"/>
    <col min="756" max="756" width="8" bestFit="1" customWidth="1"/>
    <col min="757" max="761" width="5" bestFit="1" customWidth="1"/>
    <col min="762" max="762" width="8" bestFit="1" customWidth="1"/>
    <col min="763" max="767" width="5" bestFit="1" customWidth="1"/>
    <col min="768" max="768" width="8" bestFit="1" customWidth="1"/>
    <col min="769" max="779" width="5" bestFit="1" customWidth="1"/>
    <col min="780" max="780" width="8" bestFit="1" customWidth="1"/>
    <col min="781" max="783" width="5" bestFit="1" customWidth="1"/>
    <col min="784" max="784" width="8" bestFit="1" customWidth="1"/>
    <col min="785" max="800" width="5" bestFit="1" customWidth="1"/>
    <col min="801" max="801" width="8" bestFit="1" customWidth="1"/>
    <col min="802" max="804" width="5" bestFit="1" customWidth="1"/>
    <col min="805" max="805" width="8" bestFit="1" customWidth="1"/>
    <col min="806" max="810" width="5" bestFit="1" customWidth="1"/>
    <col min="811" max="811" width="8" bestFit="1" customWidth="1"/>
    <col min="812" max="819" width="5" bestFit="1" customWidth="1"/>
    <col min="820" max="820" width="8" bestFit="1" customWidth="1"/>
    <col min="821" max="824" width="5" bestFit="1" customWidth="1"/>
    <col min="825" max="825" width="8" bestFit="1" customWidth="1"/>
    <col min="826" max="826" width="5" bestFit="1" customWidth="1"/>
    <col min="827" max="827" width="8" bestFit="1" customWidth="1"/>
    <col min="828" max="831" width="5" bestFit="1" customWidth="1"/>
    <col min="832" max="832" width="8" bestFit="1" customWidth="1"/>
    <col min="833" max="841" width="5" bestFit="1" customWidth="1"/>
    <col min="842" max="842" width="8" bestFit="1" customWidth="1"/>
    <col min="843" max="849" width="5" bestFit="1" customWidth="1"/>
    <col min="850" max="850" width="8" bestFit="1" customWidth="1"/>
    <col min="851" max="855" width="5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72" width="5" bestFit="1" customWidth="1"/>
    <col min="873" max="873" width="7" bestFit="1" customWidth="1"/>
    <col min="874" max="874" width="8" bestFit="1" customWidth="1"/>
    <col min="875" max="876" width="5" bestFit="1" customWidth="1"/>
    <col min="877" max="878" width="8" bestFit="1" customWidth="1"/>
    <col min="879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5" bestFit="1" customWidth="1"/>
    <col min="892" max="892" width="8" bestFit="1" customWidth="1"/>
    <col min="893" max="897" width="5" bestFit="1" customWidth="1"/>
    <col min="898" max="898" width="8" bestFit="1" customWidth="1"/>
    <col min="899" max="913" width="5" bestFit="1" customWidth="1"/>
    <col min="914" max="914" width="8" bestFit="1" customWidth="1"/>
    <col min="915" max="919" width="5" bestFit="1" customWidth="1"/>
    <col min="920" max="920" width="8" bestFit="1" customWidth="1"/>
    <col min="921" max="943" width="5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7" width="5" bestFit="1" customWidth="1"/>
    <col min="968" max="968" width="8" bestFit="1" customWidth="1"/>
    <col min="969" max="972" width="5" bestFit="1" customWidth="1"/>
    <col min="973" max="973" width="8" bestFit="1" customWidth="1"/>
    <col min="974" max="984" width="5" bestFit="1" customWidth="1"/>
    <col min="985" max="985" width="8" bestFit="1" customWidth="1"/>
    <col min="986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23" width="5" bestFit="1" customWidth="1"/>
    <col min="1024" max="1024" width="8" bestFit="1" customWidth="1"/>
    <col min="1025" max="1030" width="5" bestFit="1" customWidth="1"/>
    <col min="1031" max="1031" width="8" bestFit="1" customWidth="1"/>
    <col min="1032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52" width="5" bestFit="1" customWidth="1"/>
    <col min="1053" max="1053" width="8" bestFit="1" customWidth="1"/>
    <col min="1054" max="1065" width="5" bestFit="1" customWidth="1"/>
    <col min="1066" max="1066" width="8" bestFit="1" customWidth="1"/>
    <col min="1067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3" width="5" bestFit="1" customWidth="1"/>
    <col min="1094" max="1094" width="8" bestFit="1" customWidth="1"/>
    <col min="1095" max="1101" width="5" bestFit="1" customWidth="1"/>
    <col min="1102" max="1102" width="8" bestFit="1" customWidth="1"/>
    <col min="1103" max="1108" width="5" bestFit="1" customWidth="1"/>
    <col min="1109" max="1109" width="8" bestFit="1" customWidth="1"/>
    <col min="1110" max="1114" width="5" bestFit="1" customWidth="1"/>
    <col min="1115" max="1115" width="8" bestFit="1" customWidth="1"/>
    <col min="1116" max="1153" width="5" bestFit="1" customWidth="1"/>
    <col min="1154" max="1154" width="8" bestFit="1" customWidth="1"/>
    <col min="1155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8" width="5" bestFit="1" customWidth="1"/>
    <col min="1179" max="1179" width="7" bestFit="1" customWidth="1"/>
    <col min="118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200" width="5" bestFit="1" customWidth="1"/>
    <col min="1201" max="1201" width="8" bestFit="1" customWidth="1"/>
    <col min="1202" max="1213" width="5" bestFit="1" customWidth="1"/>
    <col min="1214" max="1214" width="8" bestFit="1" customWidth="1"/>
    <col min="1215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5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306" width="5" bestFit="1" customWidth="1"/>
    <col min="1307" max="1307" width="8" bestFit="1" customWidth="1"/>
    <col min="1308" max="1308" width="5" bestFit="1" customWidth="1"/>
    <col min="1309" max="1309" width="8" bestFit="1" customWidth="1"/>
    <col min="1310" max="1323" width="5" bestFit="1" customWidth="1"/>
    <col min="1324" max="1324" width="8" bestFit="1" customWidth="1"/>
    <col min="1325" max="1326" width="5" bestFit="1" customWidth="1"/>
    <col min="1327" max="1327" width="8" bestFit="1" customWidth="1"/>
    <col min="1328" max="1333" width="5" bestFit="1" customWidth="1"/>
    <col min="1334" max="1334" width="7" bestFit="1" customWidth="1"/>
    <col min="1335" max="1343" width="5" bestFit="1" customWidth="1"/>
    <col min="1344" max="1345" width="8" bestFit="1" customWidth="1"/>
    <col min="1346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8" width="5" bestFit="1" customWidth="1"/>
    <col min="1369" max="1369" width="8" bestFit="1" customWidth="1"/>
    <col min="1370" max="1372" width="5" bestFit="1" customWidth="1"/>
    <col min="1373" max="1373" width="8" bestFit="1" customWidth="1"/>
    <col min="1374" max="1378" width="5" bestFit="1" customWidth="1"/>
    <col min="1379" max="1379" width="7" bestFit="1" customWidth="1"/>
    <col min="1380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94" width="5" bestFit="1" customWidth="1"/>
    <col min="1395" max="1395" width="8" bestFit="1" customWidth="1"/>
    <col min="1396" max="1401" width="5" bestFit="1" customWidth="1"/>
    <col min="1402" max="1402" width="8" bestFit="1" customWidth="1"/>
    <col min="1403" max="1405" width="5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9" width="5" bestFit="1" customWidth="1"/>
    <col min="1420" max="1420" width="8" bestFit="1" customWidth="1"/>
    <col min="1421" max="1431" width="5" bestFit="1" customWidth="1"/>
    <col min="1432" max="1432" width="8" bestFit="1" customWidth="1"/>
    <col min="1433" max="1441" width="5" bestFit="1" customWidth="1"/>
    <col min="1442" max="1442" width="7" bestFit="1" customWidth="1"/>
    <col min="1443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2" width="5" bestFit="1" customWidth="1"/>
    <col min="1483" max="1483" width="8" bestFit="1" customWidth="1"/>
    <col min="1484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40" width="5" bestFit="1" customWidth="1"/>
    <col min="1541" max="1542" width="8" bestFit="1" customWidth="1"/>
    <col min="1543" max="1544" width="5" bestFit="1" customWidth="1"/>
    <col min="1545" max="1545" width="8" bestFit="1" customWidth="1"/>
    <col min="1546" max="1555" width="5" bestFit="1" customWidth="1"/>
    <col min="1556" max="1556" width="8" bestFit="1" customWidth="1"/>
    <col min="1557" max="1559" width="5" bestFit="1" customWidth="1"/>
    <col min="1560" max="1560" width="8" bestFit="1" customWidth="1"/>
    <col min="1561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6" width="5" bestFit="1" customWidth="1"/>
    <col min="1577" max="1577" width="8" bestFit="1" customWidth="1"/>
    <col min="1578" max="1583" width="5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9" width="5" bestFit="1" customWidth="1"/>
    <col min="1600" max="1600" width="8" bestFit="1" customWidth="1"/>
    <col min="1601" max="1602" width="5" bestFit="1" customWidth="1"/>
    <col min="1603" max="1603" width="8" bestFit="1" customWidth="1"/>
    <col min="1604" max="1604" width="5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23" width="5" bestFit="1" customWidth="1"/>
    <col min="1624" max="1624" width="8" bestFit="1" customWidth="1"/>
    <col min="1625" max="1629" width="5" bestFit="1" customWidth="1"/>
    <col min="1630" max="1630" width="8" bestFit="1" customWidth="1"/>
    <col min="1631" max="1634" width="5" bestFit="1" customWidth="1"/>
    <col min="1635" max="1635" width="8" bestFit="1" customWidth="1"/>
    <col min="1636" max="1643" width="5" bestFit="1" customWidth="1"/>
    <col min="1644" max="1644" width="8" bestFit="1" customWidth="1"/>
    <col min="1645" max="1650" width="5" bestFit="1" customWidth="1"/>
    <col min="1651" max="1651" width="8" bestFit="1" customWidth="1"/>
    <col min="1652" max="1653" width="5" bestFit="1" customWidth="1"/>
    <col min="1654" max="1654" width="8" bestFit="1" customWidth="1"/>
    <col min="1655" max="1661" width="5" bestFit="1" customWidth="1"/>
    <col min="1662" max="1664" width="8" bestFit="1" customWidth="1"/>
    <col min="1665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7" width="5" bestFit="1" customWidth="1"/>
    <col min="1678" max="1678" width="8" bestFit="1" customWidth="1"/>
    <col min="1679" max="1684" width="5" bestFit="1" customWidth="1"/>
    <col min="1685" max="1685" width="8" bestFit="1" customWidth="1"/>
    <col min="1686" max="1692" width="5" bestFit="1" customWidth="1"/>
    <col min="1693" max="1693" width="8" bestFit="1" customWidth="1"/>
    <col min="1694" max="1694" width="7" bestFit="1" customWidth="1"/>
    <col min="1695" max="1710" width="5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5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6" width="5" bestFit="1" customWidth="1"/>
    <col min="1747" max="1747" width="8" bestFit="1" customWidth="1"/>
    <col min="1748" max="1754" width="5" bestFit="1" customWidth="1"/>
    <col min="1755" max="1756" width="8" bestFit="1" customWidth="1"/>
    <col min="1757" max="1768" width="5" bestFit="1" customWidth="1"/>
    <col min="1769" max="1769" width="8" bestFit="1" customWidth="1"/>
    <col min="1770" max="1778" width="5" bestFit="1" customWidth="1"/>
    <col min="1779" max="1779" width="8" bestFit="1" customWidth="1"/>
    <col min="1780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91" width="5" bestFit="1" customWidth="1"/>
    <col min="1792" max="1792" width="8" bestFit="1" customWidth="1"/>
    <col min="1793" max="1804" width="5" bestFit="1" customWidth="1"/>
    <col min="1805" max="1805" width="8" bestFit="1" customWidth="1"/>
    <col min="1806" max="1806" width="5" bestFit="1" customWidth="1"/>
    <col min="1807" max="1807" width="7" bestFit="1" customWidth="1"/>
    <col min="1808" max="1808" width="8" bestFit="1" customWidth="1"/>
    <col min="1809" max="1813" width="5" bestFit="1" customWidth="1"/>
    <col min="1814" max="1814" width="8" bestFit="1" customWidth="1"/>
    <col min="1815" max="1817" width="5" bestFit="1" customWidth="1"/>
    <col min="1818" max="1818" width="8" bestFit="1" customWidth="1"/>
    <col min="1819" max="1828" width="5" bestFit="1" customWidth="1"/>
    <col min="1829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7" width="6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25" width="6" bestFit="1" customWidth="1"/>
    <col min="1926" max="1926" width="8" bestFit="1" customWidth="1"/>
    <col min="1927" max="1927" width="9" bestFit="1" customWidth="1"/>
    <col min="1928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5" width="6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9" width="6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3" width="6" bestFit="1" customWidth="1"/>
    <col min="2084" max="2084" width="9" bestFit="1" customWidth="1"/>
    <col min="2085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200" width="6" bestFit="1" customWidth="1"/>
    <col min="2201" max="2202" width="8" bestFit="1" customWidth="1"/>
    <col min="2203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2" width="6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50" width="6" bestFit="1" customWidth="1"/>
    <col min="2351" max="2351" width="9" bestFit="1" customWidth="1"/>
    <col min="2352" max="2356" width="6" bestFit="1" customWidth="1"/>
    <col min="2357" max="2357" width="9" bestFit="1" customWidth="1"/>
    <col min="2358" max="2358" width="6" bestFit="1" customWidth="1"/>
    <col min="2359" max="2359" width="9" bestFit="1" customWidth="1"/>
    <col min="2360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6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7" bestFit="1" customWidth="1"/>
    <col min="2551" max="2551" width="10.77734375" bestFit="1" customWidth="1"/>
    <col min="2552" max="2552" width="3" bestFit="1" customWidth="1"/>
    <col min="2553" max="2553" width="9.6640625" bestFit="1" customWidth="1"/>
    <col min="2554" max="2554" width="7" bestFit="1" customWidth="1"/>
    <col min="2555" max="2555" width="9.6640625" bestFit="1" customWidth="1"/>
    <col min="2556" max="2556" width="7" bestFit="1" customWidth="1"/>
    <col min="2557" max="2557" width="9.6640625" bestFit="1" customWidth="1"/>
    <col min="2558" max="2558" width="7" bestFit="1" customWidth="1"/>
    <col min="2559" max="2559" width="9.6640625" bestFit="1" customWidth="1"/>
    <col min="2560" max="2560" width="10" bestFit="1" customWidth="1"/>
    <col min="2561" max="2561" width="12.21875" bestFit="1" customWidth="1"/>
    <col min="2562" max="2562" width="7" bestFit="1" customWidth="1"/>
    <col min="2563" max="2563" width="9.6640625" bestFit="1" customWidth="1"/>
    <col min="2564" max="2564" width="7" bestFit="1" customWidth="1"/>
    <col min="2565" max="2566" width="3" bestFit="1" customWidth="1"/>
    <col min="2567" max="2567" width="9.6640625" bestFit="1" customWidth="1"/>
    <col min="2568" max="2568" width="7" bestFit="1" customWidth="1"/>
    <col min="2569" max="2569" width="3" bestFit="1" customWidth="1"/>
    <col min="2570" max="2570" width="9.6640625" bestFit="1" customWidth="1"/>
    <col min="2571" max="2571" width="7" bestFit="1" customWidth="1"/>
    <col min="2572" max="2574" width="3" bestFit="1" customWidth="1"/>
    <col min="2575" max="2575" width="9.6640625" bestFit="1" customWidth="1"/>
    <col min="2576" max="2576" width="7" bestFit="1" customWidth="1"/>
    <col min="2577" max="2578" width="3" bestFit="1" customWidth="1"/>
    <col min="2579" max="2579" width="9.6640625" bestFit="1" customWidth="1"/>
    <col min="2580" max="2580" width="7" bestFit="1" customWidth="1"/>
    <col min="2581" max="2581" width="3" bestFit="1" customWidth="1"/>
    <col min="2582" max="2582" width="9.6640625" bestFit="1" customWidth="1"/>
    <col min="2583" max="2583" width="7" bestFit="1" customWidth="1"/>
    <col min="2584" max="2584" width="9.6640625" bestFit="1" customWidth="1"/>
    <col min="2585" max="2585" width="7" bestFit="1" customWidth="1"/>
    <col min="2586" max="2586" width="9.6640625" bestFit="1" customWidth="1"/>
    <col min="2587" max="2587" width="7" bestFit="1" customWidth="1"/>
    <col min="2588" max="2588" width="9.6640625" bestFit="1" customWidth="1"/>
    <col min="2589" max="2589" width="7" bestFit="1" customWidth="1"/>
    <col min="2590" max="2590" width="3" bestFit="1" customWidth="1"/>
    <col min="2591" max="2591" width="9.6640625" bestFit="1" customWidth="1"/>
    <col min="2592" max="2592" width="7" bestFit="1" customWidth="1"/>
    <col min="2593" max="2593" width="9.6640625" bestFit="1" customWidth="1"/>
    <col min="2594" max="2594" width="7" bestFit="1" customWidth="1"/>
    <col min="2595" max="2595" width="9.6640625" bestFit="1" customWidth="1"/>
    <col min="2596" max="2596" width="7" bestFit="1" customWidth="1"/>
    <col min="2597" max="2597" width="9.6640625" bestFit="1" customWidth="1"/>
    <col min="2598" max="2598" width="7" bestFit="1" customWidth="1"/>
    <col min="2599" max="2599" width="3" bestFit="1" customWidth="1"/>
    <col min="2600" max="2600" width="4" bestFit="1" customWidth="1"/>
    <col min="2601" max="2601" width="9.6640625" bestFit="1" customWidth="1"/>
    <col min="2602" max="2602" width="7" bestFit="1" customWidth="1"/>
    <col min="2603" max="2603" width="9.6640625" bestFit="1" customWidth="1"/>
    <col min="2604" max="2604" width="7" bestFit="1" customWidth="1"/>
    <col min="2605" max="2605" width="9.6640625" bestFit="1" customWidth="1"/>
    <col min="2606" max="2606" width="7" bestFit="1" customWidth="1"/>
    <col min="2607" max="2607" width="9.6640625" bestFit="1" customWidth="1"/>
    <col min="2608" max="2608" width="7" bestFit="1" customWidth="1"/>
    <col min="2609" max="2609" width="3" bestFit="1" customWidth="1"/>
    <col min="2610" max="2610" width="9.6640625" bestFit="1" customWidth="1"/>
    <col min="2611" max="2611" width="7" bestFit="1" customWidth="1"/>
    <col min="2612" max="2612" width="9.6640625" bestFit="1" customWidth="1"/>
    <col min="2613" max="2613" width="7" bestFit="1" customWidth="1"/>
    <col min="2614" max="2614" width="9.6640625" bestFit="1" customWidth="1"/>
    <col min="2615" max="2615" width="7" bestFit="1" customWidth="1"/>
    <col min="2616" max="2616" width="9.6640625" bestFit="1" customWidth="1"/>
    <col min="2617" max="2617" width="7" bestFit="1" customWidth="1"/>
    <col min="2618" max="2618" width="9.6640625" bestFit="1" customWidth="1"/>
    <col min="2619" max="2619" width="7" bestFit="1" customWidth="1"/>
    <col min="2620" max="2620" width="9.6640625" bestFit="1" customWidth="1"/>
    <col min="2621" max="2621" width="7" bestFit="1" customWidth="1"/>
    <col min="2622" max="2623" width="3" bestFit="1" customWidth="1"/>
    <col min="2624" max="2624" width="9.6640625" bestFit="1" customWidth="1"/>
    <col min="2625" max="2625" width="7" bestFit="1" customWidth="1"/>
    <col min="2626" max="2626" width="9.6640625" bestFit="1" customWidth="1"/>
    <col min="2627" max="2627" width="7" bestFit="1" customWidth="1"/>
    <col min="2628" max="2628" width="9.6640625" bestFit="1" customWidth="1"/>
    <col min="2629" max="2629" width="9" bestFit="1" customWidth="1"/>
    <col min="2630" max="2630" width="11.21875" bestFit="1" customWidth="1"/>
    <col min="2631" max="2631" width="7" bestFit="1" customWidth="1"/>
    <col min="2632" max="2632" width="9.6640625" bestFit="1" customWidth="1"/>
    <col min="2633" max="2633" width="9" bestFit="1" customWidth="1"/>
    <col min="2634" max="2634" width="11.21875" bestFit="1" customWidth="1"/>
    <col min="2635" max="2635" width="7" bestFit="1" customWidth="1"/>
    <col min="2636" max="2636" width="9.6640625" bestFit="1" customWidth="1"/>
    <col min="2637" max="2637" width="7" bestFit="1" customWidth="1"/>
    <col min="2638" max="2638" width="9.6640625" bestFit="1" customWidth="1"/>
    <col min="2639" max="2639" width="7" bestFit="1" customWidth="1"/>
    <col min="2640" max="2640" width="3" bestFit="1" customWidth="1"/>
    <col min="2641" max="2641" width="9.6640625" bestFit="1" customWidth="1"/>
    <col min="2642" max="2642" width="7" bestFit="1" customWidth="1"/>
    <col min="2643" max="2643" width="3" bestFit="1" customWidth="1"/>
    <col min="2644" max="2644" width="9.6640625" bestFit="1" customWidth="1"/>
    <col min="2645" max="2645" width="7" bestFit="1" customWidth="1"/>
    <col min="2646" max="2646" width="9.6640625" bestFit="1" customWidth="1"/>
    <col min="2647" max="2647" width="7" bestFit="1" customWidth="1"/>
    <col min="2648" max="2648" width="9.6640625" bestFit="1" customWidth="1"/>
    <col min="2649" max="2649" width="7" bestFit="1" customWidth="1"/>
    <col min="2650" max="2650" width="9.6640625" bestFit="1" customWidth="1"/>
    <col min="2651" max="2651" width="7" bestFit="1" customWidth="1"/>
    <col min="2652" max="2653" width="3" bestFit="1" customWidth="1"/>
    <col min="2654" max="2654" width="9.6640625" bestFit="1" customWidth="1"/>
    <col min="2655" max="2655" width="7" bestFit="1" customWidth="1"/>
    <col min="2656" max="2656" width="9.6640625" bestFit="1" customWidth="1"/>
    <col min="2657" max="2657" width="10" bestFit="1" customWidth="1"/>
    <col min="2658" max="2658" width="12.21875" bestFit="1" customWidth="1"/>
    <col min="2659" max="2659" width="7" bestFit="1" customWidth="1"/>
    <col min="2660" max="2660" width="9.6640625" bestFit="1" customWidth="1"/>
    <col min="2661" max="2661" width="7" bestFit="1" customWidth="1"/>
    <col min="2662" max="2662" width="9.6640625" bestFit="1" customWidth="1"/>
    <col min="2663" max="2663" width="7" bestFit="1" customWidth="1"/>
    <col min="2664" max="2664" width="9.6640625" bestFit="1" customWidth="1"/>
    <col min="2665" max="2665" width="7" bestFit="1" customWidth="1"/>
    <col min="2666" max="2666" width="3" bestFit="1" customWidth="1"/>
    <col min="2667" max="2667" width="9.6640625" bestFit="1" customWidth="1"/>
    <col min="2668" max="2668" width="7" bestFit="1" customWidth="1"/>
    <col min="2669" max="2669" width="9.6640625" bestFit="1" customWidth="1"/>
    <col min="2670" max="2670" width="7" bestFit="1" customWidth="1"/>
    <col min="2671" max="2671" width="9.6640625" bestFit="1" customWidth="1"/>
    <col min="2672" max="2672" width="10" bestFit="1" customWidth="1"/>
    <col min="2673" max="2673" width="12.21875" bestFit="1" customWidth="1"/>
    <col min="2674" max="2674" width="7" bestFit="1" customWidth="1"/>
    <col min="2675" max="2675" width="9.6640625" bestFit="1" customWidth="1"/>
    <col min="2676" max="2676" width="7" bestFit="1" customWidth="1"/>
    <col min="2677" max="2677" width="3" bestFit="1" customWidth="1"/>
    <col min="2678" max="2678" width="9.6640625" bestFit="1" customWidth="1"/>
    <col min="2679" max="2679" width="7" bestFit="1" customWidth="1"/>
    <col min="2680" max="2680" width="9.6640625" bestFit="1" customWidth="1"/>
    <col min="2681" max="2681" width="7" bestFit="1" customWidth="1"/>
    <col min="2682" max="2682" width="9.6640625" bestFit="1" customWidth="1"/>
    <col min="2683" max="2683" width="7" bestFit="1" customWidth="1"/>
    <col min="2684" max="2684" width="9.6640625" bestFit="1" customWidth="1"/>
    <col min="2685" max="2685" width="7" bestFit="1" customWidth="1"/>
    <col min="2686" max="2686" width="9.6640625" bestFit="1" customWidth="1"/>
    <col min="2687" max="2687" width="7" bestFit="1" customWidth="1"/>
    <col min="2688" max="2688" width="9.6640625" bestFit="1" customWidth="1"/>
    <col min="2689" max="2689" width="7" bestFit="1" customWidth="1"/>
    <col min="2690" max="2690" width="3" bestFit="1" customWidth="1"/>
    <col min="2691" max="2691" width="9.6640625" bestFit="1" customWidth="1"/>
    <col min="2692" max="2692" width="7" bestFit="1" customWidth="1"/>
    <col min="2693" max="2693" width="9.6640625" bestFit="1" customWidth="1"/>
    <col min="2694" max="2694" width="10" bestFit="1" customWidth="1"/>
    <col min="2695" max="2695" width="12.21875" bestFit="1" customWidth="1"/>
    <col min="2696" max="2696" width="7" bestFit="1" customWidth="1"/>
    <col min="2697" max="2697" width="9.6640625" bestFit="1" customWidth="1"/>
    <col min="2698" max="2698" width="10" bestFit="1" customWidth="1"/>
    <col min="2699" max="2699" width="12.21875" bestFit="1" customWidth="1"/>
    <col min="2700" max="2700" width="7" bestFit="1" customWidth="1"/>
    <col min="2701" max="2701" width="9.6640625" bestFit="1" customWidth="1"/>
    <col min="2702" max="2702" width="7" bestFit="1" customWidth="1"/>
    <col min="2703" max="2703" width="9.6640625" bestFit="1" customWidth="1"/>
    <col min="2704" max="2704" width="7" bestFit="1" customWidth="1"/>
    <col min="2705" max="2705" width="9.6640625" bestFit="1" customWidth="1"/>
    <col min="2706" max="2706" width="7" bestFit="1" customWidth="1"/>
    <col min="2707" max="2707" width="9.6640625" bestFit="1" customWidth="1"/>
    <col min="2708" max="2708" width="7" bestFit="1" customWidth="1"/>
    <col min="2709" max="2709" width="9.6640625" bestFit="1" customWidth="1"/>
    <col min="2710" max="2710" width="7" bestFit="1" customWidth="1"/>
    <col min="2711" max="2711" width="3" bestFit="1" customWidth="1"/>
    <col min="2712" max="2712" width="9.6640625" bestFit="1" customWidth="1"/>
    <col min="2713" max="2713" width="7" bestFit="1" customWidth="1"/>
    <col min="2714" max="2714" width="9.6640625" bestFit="1" customWidth="1"/>
    <col min="2715" max="2715" width="7" bestFit="1" customWidth="1"/>
    <col min="2716" max="2716" width="9.6640625" bestFit="1" customWidth="1"/>
    <col min="2717" max="2717" width="7" bestFit="1" customWidth="1"/>
    <col min="2718" max="2718" width="9.6640625" bestFit="1" customWidth="1"/>
    <col min="2719" max="2719" width="10" bestFit="1" customWidth="1"/>
    <col min="2720" max="2720" width="12.21875" bestFit="1" customWidth="1"/>
    <col min="2721" max="2721" width="7" bestFit="1" customWidth="1"/>
    <col min="2722" max="2722" width="9.6640625" bestFit="1" customWidth="1"/>
    <col min="2723" max="2723" width="7" bestFit="1" customWidth="1"/>
    <col min="2724" max="2724" width="9.6640625" bestFit="1" customWidth="1"/>
    <col min="2725" max="2725" width="7" bestFit="1" customWidth="1"/>
    <col min="2726" max="2726" width="9.6640625" bestFit="1" customWidth="1"/>
    <col min="2727" max="2727" width="7" bestFit="1" customWidth="1"/>
    <col min="2728" max="2728" width="9.6640625" bestFit="1" customWidth="1"/>
    <col min="2729" max="2729" width="7" bestFit="1" customWidth="1"/>
    <col min="2730" max="2730" width="9.6640625" bestFit="1" customWidth="1"/>
    <col min="2731" max="2731" width="7" bestFit="1" customWidth="1"/>
    <col min="2732" max="2732" width="9.6640625" bestFit="1" customWidth="1"/>
    <col min="2733" max="2733" width="7" bestFit="1" customWidth="1"/>
    <col min="2734" max="2734" width="9.6640625" bestFit="1" customWidth="1"/>
    <col min="2735" max="2735" width="7" bestFit="1" customWidth="1"/>
    <col min="2736" max="2736" width="9.6640625" bestFit="1" customWidth="1"/>
    <col min="2737" max="2737" width="7" bestFit="1" customWidth="1"/>
    <col min="2738" max="2738" width="9.6640625" bestFit="1" customWidth="1"/>
    <col min="2739" max="2739" width="7" bestFit="1" customWidth="1"/>
    <col min="2740" max="2740" width="9.6640625" bestFit="1" customWidth="1"/>
    <col min="2741" max="2741" width="7" bestFit="1" customWidth="1"/>
    <col min="2742" max="2742" width="9.6640625" bestFit="1" customWidth="1"/>
    <col min="2743" max="2743" width="7" bestFit="1" customWidth="1"/>
    <col min="2744" max="2744" width="9.6640625" bestFit="1" customWidth="1"/>
    <col min="2745" max="2745" width="10" bestFit="1" customWidth="1"/>
    <col min="2746" max="2746" width="12.21875" bestFit="1" customWidth="1"/>
    <col min="2747" max="2747" width="7" bestFit="1" customWidth="1"/>
    <col min="2748" max="2748" width="9.6640625" bestFit="1" customWidth="1"/>
    <col min="2749" max="2749" width="7" bestFit="1" customWidth="1"/>
    <col min="2750" max="2750" width="9.6640625" bestFit="1" customWidth="1"/>
    <col min="2751" max="2751" width="7" bestFit="1" customWidth="1"/>
    <col min="2752" max="2752" width="9.6640625" bestFit="1" customWidth="1"/>
    <col min="2753" max="2753" width="7" bestFit="1" customWidth="1"/>
    <col min="2754" max="2754" width="9.6640625" bestFit="1" customWidth="1"/>
    <col min="2755" max="2755" width="7" bestFit="1" customWidth="1"/>
    <col min="2756" max="2756" width="9.6640625" bestFit="1" customWidth="1"/>
    <col min="2757" max="2757" width="7" bestFit="1" customWidth="1"/>
    <col min="2758" max="2758" width="9.6640625" bestFit="1" customWidth="1"/>
    <col min="2759" max="2759" width="7" bestFit="1" customWidth="1"/>
    <col min="2760" max="2760" width="9.6640625" bestFit="1" customWidth="1"/>
    <col min="2761" max="2761" width="7" bestFit="1" customWidth="1"/>
    <col min="2762" max="2762" width="9.6640625" bestFit="1" customWidth="1"/>
    <col min="2763" max="2763" width="7" bestFit="1" customWidth="1"/>
    <col min="2764" max="2764" width="9.6640625" bestFit="1" customWidth="1"/>
    <col min="2765" max="2765" width="7" bestFit="1" customWidth="1"/>
    <col min="2766" max="2766" width="9.6640625" bestFit="1" customWidth="1"/>
    <col min="2767" max="2767" width="7" bestFit="1" customWidth="1"/>
    <col min="2768" max="2768" width="9.6640625" bestFit="1" customWidth="1"/>
    <col min="2769" max="2769" width="7" bestFit="1" customWidth="1"/>
    <col min="2770" max="2777" width="3" bestFit="1" customWidth="1"/>
    <col min="2778" max="2778" width="9.6640625" bestFit="1" customWidth="1"/>
    <col min="2779" max="2779" width="7" bestFit="1" customWidth="1"/>
    <col min="2780" max="2780" width="9.6640625" bestFit="1" customWidth="1"/>
    <col min="2781" max="2781" width="7" bestFit="1" customWidth="1"/>
    <col min="2782" max="2782" width="9.6640625" bestFit="1" customWidth="1"/>
    <col min="2783" max="2783" width="7" bestFit="1" customWidth="1"/>
    <col min="2784" max="2784" width="9.6640625" bestFit="1" customWidth="1"/>
    <col min="2785" max="2785" width="7" bestFit="1" customWidth="1"/>
    <col min="2786" max="2786" width="9.6640625" bestFit="1" customWidth="1"/>
    <col min="2787" max="2787" width="10" bestFit="1" customWidth="1"/>
    <col min="2788" max="2788" width="12.21875" bestFit="1" customWidth="1"/>
    <col min="2789" max="2789" width="7" bestFit="1" customWidth="1"/>
    <col min="2790" max="2790" width="9.6640625" bestFit="1" customWidth="1"/>
    <col min="2791" max="2791" width="7" bestFit="1" customWidth="1"/>
    <col min="2792" max="2792" width="9.6640625" bestFit="1" customWidth="1"/>
    <col min="2793" max="2793" width="7" bestFit="1" customWidth="1"/>
    <col min="2794" max="2794" width="3" bestFit="1" customWidth="1"/>
    <col min="2795" max="2795" width="9.6640625" bestFit="1" customWidth="1"/>
    <col min="2796" max="2796" width="10" bestFit="1" customWidth="1"/>
    <col min="2797" max="2797" width="12.21875" bestFit="1" customWidth="1"/>
    <col min="2798" max="2798" width="7" bestFit="1" customWidth="1"/>
    <col min="2799" max="2799" width="3" bestFit="1" customWidth="1"/>
    <col min="2800" max="2800" width="9.6640625" bestFit="1" customWidth="1"/>
    <col min="2801" max="2801" width="7" bestFit="1" customWidth="1"/>
    <col min="2802" max="2802" width="9.6640625" bestFit="1" customWidth="1"/>
    <col min="2803" max="2803" width="10" bestFit="1" customWidth="1"/>
    <col min="2804" max="2804" width="12.21875" bestFit="1" customWidth="1"/>
    <col min="2805" max="2805" width="7" bestFit="1" customWidth="1"/>
    <col min="2806" max="2807" width="3" bestFit="1" customWidth="1"/>
    <col min="2808" max="2808" width="9.6640625" bestFit="1" customWidth="1"/>
    <col min="2809" max="2809" width="7" bestFit="1" customWidth="1"/>
    <col min="2810" max="2810" width="9.6640625" bestFit="1" customWidth="1"/>
    <col min="2811" max="2811" width="7" bestFit="1" customWidth="1"/>
    <col min="2812" max="2813" width="3" bestFit="1" customWidth="1"/>
    <col min="2814" max="2814" width="9.6640625" bestFit="1" customWidth="1"/>
    <col min="2815" max="2815" width="10" bestFit="1" customWidth="1"/>
    <col min="2816" max="2816" width="12.21875" bestFit="1" customWidth="1"/>
    <col min="2817" max="2817" width="7" bestFit="1" customWidth="1"/>
    <col min="2818" max="2818" width="9.6640625" bestFit="1" customWidth="1"/>
    <col min="2819" max="2819" width="7" bestFit="1" customWidth="1"/>
    <col min="2820" max="2821" width="3" bestFit="1" customWidth="1"/>
    <col min="2822" max="2822" width="9.6640625" bestFit="1" customWidth="1"/>
    <col min="2823" max="2823" width="7" bestFit="1" customWidth="1"/>
    <col min="2824" max="2824" width="9.6640625" bestFit="1" customWidth="1"/>
    <col min="2825" max="2825" width="7" bestFit="1" customWidth="1"/>
    <col min="2826" max="2826" width="9.6640625" bestFit="1" customWidth="1"/>
    <col min="2827" max="2827" width="7" bestFit="1" customWidth="1"/>
    <col min="2828" max="2828" width="3" bestFit="1" customWidth="1"/>
    <col min="2829" max="2829" width="9.6640625" bestFit="1" customWidth="1"/>
    <col min="2830" max="2830" width="7" bestFit="1" customWidth="1"/>
    <col min="2831" max="2831" width="9.6640625" bestFit="1" customWidth="1"/>
    <col min="2832" max="2832" width="7" bestFit="1" customWidth="1"/>
    <col min="2833" max="2833" width="9.6640625" bestFit="1" customWidth="1"/>
    <col min="2834" max="2834" width="10" bestFit="1" customWidth="1"/>
    <col min="2835" max="2835" width="12.21875" bestFit="1" customWidth="1"/>
    <col min="2836" max="2836" width="7" bestFit="1" customWidth="1"/>
    <col min="2837" max="2837" width="9.6640625" bestFit="1" customWidth="1"/>
    <col min="2838" max="2838" width="7" bestFit="1" customWidth="1"/>
    <col min="2839" max="2839" width="9.6640625" bestFit="1" customWidth="1"/>
    <col min="2840" max="2840" width="7" bestFit="1" customWidth="1"/>
    <col min="2841" max="2841" width="9.6640625" bestFit="1" customWidth="1"/>
    <col min="2842" max="2842" width="7" bestFit="1" customWidth="1"/>
    <col min="2843" max="2843" width="3" bestFit="1" customWidth="1"/>
    <col min="2844" max="2844" width="9.6640625" bestFit="1" customWidth="1"/>
    <col min="2845" max="2845" width="7" bestFit="1" customWidth="1"/>
    <col min="2846" max="2846" width="9.6640625" bestFit="1" customWidth="1"/>
    <col min="2847" max="2847" width="7" bestFit="1" customWidth="1"/>
    <col min="2848" max="2848" width="9.6640625" bestFit="1" customWidth="1"/>
    <col min="2849" max="2849" width="10" bestFit="1" customWidth="1"/>
    <col min="2850" max="2850" width="12.21875" bestFit="1" customWidth="1"/>
    <col min="2851" max="2851" width="7" bestFit="1" customWidth="1"/>
    <col min="2852" max="2854" width="3" bestFit="1" customWidth="1"/>
    <col min="2855" max="2855" width="9.6640625" bestFit="1" customWidth="1"/>
    <col min="2856" max="2856" width="7" bestFit="1" customWidth="1"/>
    <col min="2857" max="2857" width="3" bestFit="1" customWidth="1"/>
    <col min="2858" max="2858" width="9.6640625" bestFit="1" customWidth="1"/>
    <col min="2859" max="2859" width="7" bestFit="1" customWidth="1"/>
    <col min="2860" max="2860" width="3" bestFit="1" customWidth="1"/>
    <col min="2861" max="2861" width="9.6640625" bestFit="1" customWidth="1"/>
    <col min="2862" max="2862" width="7" bestFit="1" customWidth="1"/>
    <col min="2863" max="2863" width="9.6640625" bestFit="1" customWidth="1"/>
    <col min="2864" max="2864" width="7" bestFit="1" customWidth="1"/>
    <col min="2865" max="2865" width="9.6640625" bestFit="1" customWidth="1"/>
    <col min="2866" max="2866" width="10" bestFit="1" customWidth="1"/>
    <col min="2867" max="2867" width="12.21875" bestFit="1" customWidth="1"/>
    <col min="2868" max="2868" width="7" bestFit="1" customWidth="1"/>
    <col min="2869" max="2869" width="9.6640625" bestFit="1" customWidth="1"/>
    <col min="2870" max="2870" width="7" bestFit="1" customWidth="1"/>
    <col min="2871" max="2871" width="9.6640625" bestFit="1" customWidth="1"/>
    <col min="2872" max="2872" width="7" bestFit="1" customWidth="1"/>
    <col min="2873" max="2873" width="9.6640625" bestFit="1" customWidth="1"/>
    <col min="2874" max="2874" width="7" bestFit="1" customWidth="1"/>
    <col min="2875" max="2875" width="9.6640625" bestFit="1" customWidth="1"/>
    <col min="2876" max="2876" width="7" bestFit="1" customWidth="1"/>
    <col min="2877" max="2877" width="9.6640625" bestFit="1" customWidth="1"/>
    <col min="2878" max="2878" width="7" bestFit="1" customWidth="1"/>
    <col min="2879" max="2879" width="9.6640625" bestFit="1" customWidth="1"/>
    <col min="2880" max="2880" width="7" bestFit="1" customWidth="1"/>
    <col min="2881" max="2881" width="9.6640625" bestFit="1" customWidth="1"/>
    <col min="2882" max="2882" width="7" bestFit="1" customWidth="1"/>
    <col min="2883" max="2883" width="9.6640625" bestFit="1" customWidth="1"/>
    <col min="2884" max="2884" width="7" bestFit="1" customWidth="1"/>
    <col min="2885" max="2885" width="9.6640625" bestFit="1" customWidth="1"/>
    <col min="2886" max="2886" width="7" bestFit="1" customWidth="1"/>
    <col min="2887" max="2887" width="9.6640625" bestFit="1" customWidth="1"/>
    <col min="2888" max="2888" width="7" bestFit="1" customWidth="1"/>
    <col min="2889" max="2889" width="9.6640625" bestFit="1" customWidth="1"/>
    <col min="2890" max="2890" width="7" bestFit="1" customWidth="1"/>
    <col min="2891" max="2891" width="9.6640625" bestFit="1" customWidth="1"/>
    <col min="2892" max="2892" width="7" bestFit="1" customWidth="1"/>
    <col min="2893" max="2893" width="9.6640625" bestFit="1" customWidth="1"/>
    <col min="2894" max="2894" width="7" bestFit="1" customWidth="1"/>
    <col min="2895" max="2895" width="9.6640625" bestFit="1" customWidth="1"/>
    <col min="2896" max="2896" width="7" bestFit="1" customWidth="1"/>
    <col min="2897" max="2897" width="9.6640625" bestFit="1" customWidth="1"/>
    <col min="2898" max="2898" width="7" bestFit="1" customWidth="1"/>
    <col min="2899" max="2899" width="9.6640625" bestFit="1" customWidth="1"/>
    <col min="2900" max="2900" width="7" bestFit="1" customWidth="1"/>
    <col min="2901" max="2901" width="9.6640625" bestFit="1" customWidth="1"/>
    <col min="2902" max="2902" width="7" bestFit="1" customWidth="1"/>
    <col min="2903" max="2903" width="3" bestFit="1" customWidth="1"/>
    <col min="2904" max="2904" width="9.6640625" bestFit="1" customWidth="1"/>
    <col min="2905" max="2905" width="7" bestFit="1" customWidth="1"/>
    <col min="2906" max="2906" width="9.6640625" bestFit="1" customWidth="1"/>
    <col min="2907" max="2907" width="7" bestFit="1" customWidth="1"/>
    <col min="2908" max="2908" width="9.6640625" bestFit="1" customWidth="1"/>
    <col min="2909" max="2909" width="7" bestFit="1" customWidth="1"/>
    <col min="2910" max="2910" width="9.6640625" bestFit="1" customWidth="1"/>
    <col min="2911" max="2911" width="7" bestFit="1" customWidth="1"/>
    <col min="2912" max="2912" width="3" bestFit="1" customWidth="1"/>
    <col min="2913" max="2913" width="9.6640625" bestFit="1" customWidth="1"/>
    <col min="2914" max="2914" width="7" bestFit="1" customWidth="1"/>
    <col min="2915" max="2915" width="9.6640625" bestFit="1" customWidth="1"/>
    <col min="2916" max="2916" width="7" bestFit="1" customWidth="1"/>
    <col min="2917" max="2917" width="9.6640625" bestFit="1" customWidth="1"/>
    <col min="2918" max="2918" width="7" bestFit="1" customWidth="1"/>
    <col min="2919" max="2919" width="9.6640625" bestFit="1" customWidth="1"/>
    <col min="2920" max="2920" width="7" bestFit="1" customWidth="1"/>
    <col min="2921" max="2921" width="9.6640625" bestFit="1" customWidth="1"/>
    <col min="2922" max="2922" width="7" bestFit="1" customWidth="1"/>
    <col min="2923" max="2923" width="3" bestFit="1" customWidth="1"/>
    <col min="2924" max="2924" width="9.6640625" bestFit="1" customWidth="1"/>
    <col min="2925" max="2925" width="7" bestFit="1" customWidth="1"/>
    <col min="2926" max="2926" width="9.6640625" bestFit="1" customWidth="1"/>
    <col min="2927" max="2927" width="7" bestFit="1" customWidth="1"/>
    <col min="2928" max="2928" width="9.6640625" bestFit="1" customWidth="1"/>
    <col min="2929" max="2929" width="7" bestFit="1" customWidth="1"/>
    <col min="2930" max="2930" width="9.6640625" bestFit="1" customWidth="1"/>
    <col min="2931" max="2931" width="7" bestFit="1" customWidth="1"/>
    <col min="2932" max="2932" width="3" bestFit="1" customWidth="1"/>
    <col min="2933" max="2933" width="9.6640625" bestFit="1" customWidth="1"/>
    <col min="2934" max="2934" width="7" bestFit="1" customWidth="1"/>
    <col min="2935" max="2935" width="3" bestFit="1" customWidth="1"/>
    <col min="2936" max="2936" width="9.6640625" bestFit="1" customWidth="1"/>
    <col min="2937" max="2937" width="7" bestFit="1" customWidth="1"/>
    <col min="2938" max="2938" width="9.6640625" bestFit="1" customWidth="1"/>
    <col min="2939" max="2939" width="7" bestFit="1" customWidth="1"/>
    <col min="2940" max="2940" width="9.6640625" bestFit="1" customWidth="1"/>
    <col min="2941" max="2941" width="7" bestFit="1" customWidth="1"/>
    <col min="2942" max="2942" width="9.6640625" bestFit="1" customWidth="1"/>
    <col min="2943" max="2943" width="7" bestFit="1" customWidth="1"/>
    <col min="2944" max="2945" width="3" bestFit="1" customWidth="1"/>
    <col min="2946" max="2946" width="9.6640625" bestFit="1" customWidth="1"/>
    <col min="2947" max="2947" width="7" bestFit="1" customWidth="1"/>
    <col min="2948" max="2948" width="9.6640625" bestFit="1" customWidth="1"/>
    <col min="2949" max="2949" width="7" bestFit="1" customWidth="1"/>
    <col min="2950" max="2950" width="9.6640625" bestFit="1" customWidth="1"/>
    <col min="2951" max="2951" width="10" bestFit="1" customWidth="1"/>
    <col min="2952" max="2952" width="12.21875" bestFit="1" customWidth="1"/>
    <col min="2953" max="2953" width="7" bestFit="1" customWidth="1"/>
    <col min="2954" max="2954" width="9.6640625" bestFit="1" customWidth="1"/>
    <col min="2955" max="2955" width="7" bestFit="1" customWidth="1"/>
    <col min="2956" max="2956" width="9.6640625" bestFit="1" customWidth="1"/>
    <col min="2957" max="2957" width="7" bestFit="1" customWidth="1"/>
    <col min="2958" max="2958" width="3" bestFit="1" customWidth="1"/>
    <col min="2959" max="2959" width="9.6640625" bestFit="1" customWidth="1"/>
    <col min="2960" max="2960" width="7" bestFit="1" customWidth="1"/>
    <col min="2961" max="2961" width="9.6640625" bestFit="1" customWidth="1"/>
    <col min="2962" max="2962" width="7" bestFit="1" customWidth="1"/>
    <col min="2963" max="2963" width="9.6640625" bestFit="1" customWidth="1"/>
    <col min="2964" max="2964" width="7" bestFit="1" customWidth="1"/>
    <col min="2965" max="2965" width="3" bestFit="1" customWidth="1"/>
    <col min="2966" max="2966" width="9.6640625" bestFit="1" customWidth="1"/>
    <col min="2967" max="2967" width="7" bestFit="1" customWidth="1"/>
    <col min="2968" max="2968" width="9.6640625" bestFit="1" customWidth="1"/>
    <col min="2969" max="2969" width="10" bestFit="1" customWidth="1"/>
    <col min="2970" max="2970" width="12.21875" bestFit="1" customWidth="1"/>
    <col min="2971" max="2971" width="7" bestFit="1" customWidth="1"/>
    <col min="2972" max="2972" width="9.6640625" bestFit="1" customWidth="1"/>
    <col min="2973" max="2973" width="7" bestFit="1" customWidth="1"/>
    <col min="2974" max="2974" width="9.6640625" bestFit="1" customWidth="1"/>
    <col min="2975" max="2975" width="7" bestFit="1" customWidth="1"/>
    <col min="2976" max="2977" width="3" bestFit="1" customWidth="1"/>
    <col min="2978" max="2978" width="9.6640625" bestFit="1" customWidth="1"/>
    <col min="2979" max="2979" width="7" bestFit="1" customWidth="1"/>
    <col min="2980" max="2980" width="9.6640625" bestFit="1" customWidth="1"/>
    <col min="2981" max="2981" width="10" bestFit="1" customWidth="1"/>
    <col min="2982" max="2982" width="12.21875" bestFit="1" customWidth="1"/>
    <col min="2983" max="2983" width="7" bestFit="1" customWidth="1"/>
    <col min="2984" max="2984" width="9.6640625" bestFit="1" customWidth="1"/>
    <col min="2985" max="2985" width="7" bestFit="1" customWidth="1"/>
    <col min="2986" max="2986" width="9.6640625" bestFit="1" customWidth="1"/>
    <col min="2987" max="2987" width="7" bestFit="1" customWidth="1"/>
    <col min="2988" max="2988" width="9.6640625" bestFit="1" customWidth="1"/>
    <col min="2989" max="2989" width="10" bestFit="1" customWidth="1"/>
    <col min="2990" max="2990" width="12.21875" bestFit="1" customWidth="1"/>
    <col min="2991" max="2991" width="7" bestFit="1" customWidth="1"/>
    <col min="2992" max="2992" width="9.6640625" bestFit="1" customWidth="1"/>
    <col min="2993" max="2993" width="7" bestFit="1" customWidth="1"/>
    <col min="2994" max="2994" width="9.6640625" bestFit="1" customWidth="1"/>
    <col min="2995" max="2995" width="7" bestFit="1" customWidth="1"/>
    <col min="2996" max="2996" width="3" bestFit="1" customWidth="1"/>
    <col min="2997" max="2997" width="9.6640625" bestFit="1" customWidth="1"/>
    <col min="2998" max="2998" width="7" bestFit="1" customWidth="1"/>
    <col min="2999" max="2999" width="9.6640625" bestFit="1" customWidth="1"/>
    <col min="3000" max="3000" width="7" bestFit="1" customWidth="1"/>
    <col min="3001" max="3001" width="9.6640625" bestFit="1" customWidth="1"/>
    <col min="3002" max="3002" width="7" bestFit="1" customWidth="1"/>
    <col min="3003" max="3003" width="9.6640625" bestFit="1" customWidth="1"/>
    <col min="3004" max="3004" width="7" bestFit="1" customWidth="1"/>
    <col min="3005" max="3005" width="9.6640625" bestFit="1" customWidth="1"/>
    <col min="3006" max="3006" width="9" bestFit="1" customWidth="1"/>
    <col min="3007" max="3007" width="11.21875" bestFit="1" customWidth="1"/>
    <col min="3008" max="3008" width="7" bestFit="1" customWidth="1"/>
    <col min="3009" max="3009" width="3" bestFit="1" customWidth="1"/>
    <col min="3010" max="3010" width="9.6640625" bestFit="1" customWidth="1"/>
    <col min="3011" max="3011" width="7" bestFit="1" customWidth="1"/>
    <col min="3012" max="3012" width="9.6640625" bestFit="1" customWidth="1"/>
    <col min="3013" max="3013" width="7" bestFit="1" customWidth="1"/>
    <col min="3014" max="3014" width="9.6640625" bestFit="1" customWidth="1"/>
    <col min="3015" max="3015" width="7" bestFit="1" customWidth="1"/>
    <col min="3016" max="3016" width="9.6640625" bestFit="1" customWidth="1"/>
    <col min="3017" max="3017" width="7" bestFit="1" customWidth="1"/>
    <col min="3018" max="3018" width="9.6640625" bestFit="1" customWidth="1"/>
    <col min="3019" max="3019" width="7" bestFit="1" customWidth="1"/>
    <col min="3020" max="3020" width="9.6640625" bestFit="1" customWidth="1"/>
    <col min="3021" max="3021" width="7" bestFit="1" customWidth="1"/>
    <col min="3022" max="3022" width="9.6640625" bestFit="1" customWidth="1"/>
    <col min="3023" max="3023" width="7" bestFit="1" customWidth="1"/>
    <col min="3024" max="3024" width="9.6640625" bestFit="1" customWidth="1"/>
    <col min="3025" max="3025" width="7" bestFit="1" customWidth="1"/>
    <col min="3026" max="3026" width="9.6640625" bestFit="1" customWidth="1"/>
    <col min="3027" max="3027" width="7" bestFit="1" customWidth="1"/>
    <col min="3028" max="3028" width="9.6640625" bestFit="1" customWidth="1"/>
    <col min="3029" max="3029" width="7" bestFit="1" customWidth="1"/>
    <col min="3030" max="3030" width="9.6640625" bestFit="1" customWidth="1"/>
    <col min="3031" max="3031" width="10" bestFit="1" customWidth="1"/>
    <col min="3032" max="3032" width="12.21875" bestFit="1" customWidth="1"/>
    <col min="3033" max="3033" width="7" bestFit="1" customWidth="1"/>
    <col min="3034" max="3034" width="9.6640625" bestFit="1" customWidth="1"/>
    <col min="3035" max="3035" width="7" bestFit="1" customWidth="1"/>
    <col min="3036" max="3036" width="9.6640625" bestFit="1" customWidth="1"/>
    <col min="3037" max="3037" width="10" bestFit="1" customWidth="1"/>
    <col min="3038" max="3038" width="12.21875" bestFit="1" customWidth="1"/>
    <col min="3039" max="3039" width="7" bestFit="1" customWidth="1"/>
    <col min="3040" max="3040" width="4" bestFit="1" customWidth="1"/>
    <col min="3041" max="3041" width="9.6640625" bestFit="1" customWidth="1"/>
    <col min="3042" max="3042" width="7" bestFit="1" customWidth="1"/>
    <col min="3043" max="3043" width="9.6640625" bestFit="1" customWidth="1"/>
    <col min="3044" max="3044" width="7" bestFit="1" customWidth="1"/>
    <col min="3045" max="3045" width="9.6640625" bestFit="1" customWidth="1"/>
    <col min="3046" max="3046" width="7" bestFit="1" customWidth="1"/>
    <col min="3047" max="3047" width="9.6640625" bestFit="1" customWidth="1"/>
    <col min="3048" max="3048" width="7" bestFit="1" customWidth="1"/>
    <col min="3049" max="3049" width="9.6640625" bestFit="1" customWidth="1"/>
    <col min="3050" max="3050" width="7" bestFit="1" customWidth="1"/>
    <col min="3051" max="3052" width="3" bestFit="1" customWidth="1"/>
    <col min="3053" max="3053" width="9.6640625" bestFit="1" customWidth="1"/>
    <col min="3054" max="3054" width="10" bestFit="1" customWidth="1"/>
    <col min="3055" max="3055" width="12.21875" bestFit="1" customWidth="1"/>
    <col min="3056" max="3056" width="7" bestFit="1" customWidth="1"/>
    <col min="3057" max="3057" width="9.6640625" bestFit="1" customWidth="1"/>
    <col min="3058" max="3058" width="7" bestFit="1" customWidth="1"/>
    <col min="3059" max="3059" width="9.6640625" bestFit="1" customWidth="1"/>
    <col min="3060" max="3060" width="7" bestFit="1" customWidth="1"/>
    <col min="3061" max="3061" width="9.6640625" bestFit="1" customWidth="1"/>
    <col min="3062" max="3062" width="7" bestFit="1" customWidth="1"/>
    <col min="3063" max="3063" width="9.6640625" bestFit="1" customWidth="1"/>
    <col min="3064" max="3064" width="7" bestFit="1" customWidth="1"/>
    <col min="3065" max="3065" width="9.6640625" bestFit="1" customWidth="1"/>
    <col min="3066" max="3066" width="7" bestFit="1" customWidth="1"/>
    <col min="3067" max="3067" width="3" bestFit="1" customWidth="1"/>
    <col min="3068" max="3068" width="9.6640625" bestFit="1" customWidth="1"/>
    <col min="3069" max="3069" width="7" bestFit="1" customWidth="1"/>
    <col min="3070" max="3070" width="9.6640625" bestFit="1" customWidth="1"/>
    <col min="3071" max="3071" width="7" bestFit="1" customWidth="1"/>
    <col min="3072" max="3072" width="9.6640625" bestFit="1" customWidth="1"/>
    <col min="3073" max="3073" width="7" bestFit="1" customWidth="1"/>
    <col min="3074" max="3074" width="9.6640625" bestFit="1" customWidth="1"/>
    <col min="3075" max="3075" width="7" bestFit="1" customWidth="1"/>
    <col min="3076" max="3076" width="3" bestFit="1" customWidth="1"/>
    <col min="3077" max="3077" width="9.6640625" bestFit="1" customWidth="1"/>
    <col min="3078" max="3078" width="7" bestFit="1" customWidth="1"/>
    <col min="3079" max="3079" width="9.6640625" bestFit="1" customWidth="1"/>
    <col min="3080" max="3080" width="7" bestFit="1" customWidth="1"/>
    <col min="3081" max="3081" width="9.6640625" bestFit="1" customWidth="1"/>
    <col min="3082" max="3082" width="10" bestFit="1" customWidth="1"/>
    <col min="3083" max="3083" width="12.21875" bestFit="1" customWidth="1"/>
    <col min="3084" max="3084" width="7" bestFit="1" customWidth="1"/>
    <col min="3085" max="3085" width="9.6640625" bestFit="1" customWidth="1"/>
    <col min="3086" max="3086" width="7" bestFit="1" customWidth="1"/>
    <col min="3087" max="3087" width="9.6640625" bestFit="1" customWidth="1"/>
    <col min="3088" max="3088" width="7" bestFit="1" customWidth="1"/>
    <col min="3089" max="3089" width="9.6640625" bestFit="1" customWidth="1"/>
    <col min="3090" max="3090" width="7" bestFit="1" customWidth="1"/>
    <col min="3091" max="3091" width="3" bestFit="1" customWidth="1"/>
    <col min="3092" max="3092" width="9.6640625" bestFit="1" customWidth="1"/>
    <col min="3093" max="3093" width="7" bestFit="1" customWidth="1"/>
    <col min="3094" max="3094" width="9.6640625" bestFit="1" customWidth="1"/>
    <col min="3095" max="3095" width="7" bestFit="1" customWidth="1"/>
    <col min="3096" max="3096" width="9.6640625" bestFit="1" customWidth="1"/>
    <col min="3097" max="3097" width="7" bestFit="1" customWidth="1"/>
    <col min="3098" max="3098" width="9.6640625" bestFit="1" customWidth="1"/>
    <col min="3099" max="3099" width="7" bestFit="1" customWidth="1"/>
    <col min="3100" max="3100" width="9.6640625" bestFit="1" customWidth="1"/>
    <col min="3101" max="3101" width="7" bestFit="1" customWidth="1"/>
    <col min="3102" max="3102" width="9.6640625" bestFit="1" customWidth="1"/>
    <col min="3103" max="3103" width="7" bestFit="1" customWidth="1"/>
    <col min="3104" max="3104" width="9.6640625" bestFit="1" customWidth="1"/>
    <col min="3105" max="3105" width="7" bestFit="1" customWidth="1"/>
    <col min="3106" max="3106" width="9.6640625" bestFit="1" customWidth="1"/>
    <col min="3107" max="3107" width="7" bestFit="1" customWidth="1"/>
    <col min="3108" max="3108" width="9.6640625" bestFit="1" customWidth="1"/>
    <col min="3109" max="3109" width="7" bestFit="1" customWidth="1"/>
    <col min="3110" max="3110" width="9.6640625" bestFit="1" customWidth="1"/>
    <col min="3111" max="3111" width="7" bestFit="1" customWidth="1"/>
    <col min="3112" max="3112" width="9.6640625" bestFit="1" customWidth="1"/>
    <col min="3113" max="3113" width="7" bestFit="1" customWidth="1"/>
    <col min="3114" max="3114" width="4" bestFit="1" customWidth="1"/>
    <col min="3115" max="3115" width="9.6640625" bestFit="1" customWidth="1"/>
    <col min="3116" max="3116" width="7" bestFit="1" customWidth="1"/>
    <col min="3117" max="3117" width="9.6640625" bestFit="1" customWidth="1"/>
    <col min="3118" max="3118" width="7" bestFit="1" customWidth="1"/>
    <col min="3119" max="3119" width="9.6640625" bestFit="1" customWidth="1"/>
    <col min="3120" max="3120" width="7" bestFit="1" customWidth="1"/>
    <col min="3121" max="3121" width="9.6640625" bestFit="1" customWidth="1"/>
    <col min="3122" max="3122" width="7" bestFit="1" customWidth="1"/>
    <col min="3123" max="3123" width="9.6640625" bestFit="1" customWidth="1"/>
    <col min="3124" max="3124" width="10" bestFit="1" customWidth="1"/>
    <col min="3125" max="3125" width="12.21875" bestFit="1" customWidth="1"/>
    <col min="3126" max="3126" width="7" bestFit="1" customWidth="1"/>
    <col min="3127" max="3127" width="9.6640625" bestFit="1" customWidth="1"/>
    <col min="3128" max="3128" width="7" bestFit="1" customWidth="1"/>
    <col min="3129" max="3129" width="9.6640625" bestFit="1" customWidth="1"/>
    <col min="3130" max="3130" width="7" bestFit="1" customWidth="1"/>
    <col min="3131" max="3131" width="9.6640625" bestFit="1" customWidth="1"/>
    <col min="3132" max="3132" width="7" bestFit="1" customWidth="1"/>
    <col min="3133" max="3133" width="9.6640625" bestFit="1" customWidth="1"/>
    <col min="3134" max="3134" width="7" bestFit="1" customWidth="1"/>
    <col min="3135" max="3135" width="9.6640625" bestFit="1" customWidth="1"/>
    <col min="3136" max="3136" width="9" bestFit="1" customWidth="1"/>
    <col min="3137" max="3137" width="11.21875" bestFit="1" customWidth="1"/>
    <col min="3138" max="3138" width="7" bestFit="1" customWidth="1"/>
    <col min="3139" max="3139" width="9.6640625" bestFit="1" customWidth="1"/>
    <col min="3140" max="3140" width="7" bestFit="1" customWidth="1"/>
    <col min="3141" max="3141" width="9.6640625" bestFit="1" customWidth="1"/>
    <col min="3142" max="3142" width="7" bestFit="1" customWidth="1"/>
    <col min="3143" max="3143" width="9.6640625" bestFit="1" customWidth="1"/>
    <col min="3144" max="3144" width="7" bestFit="1" customWidth="1"/>
    <col min="3145" max="3145" width="9.6640625" bestFit="1" customWidth="1"/>
    <col min="3146" max="3146" width="7" bestFit="1" customWidth="1"/>
    <col min="3147" max="3147" width="9.6640625" bestFit="1" customWidth="1"/>
    <col min="3148" max="3148" width="10" bestFit="1" customWidth="1"/>
    <col min="3149" max="3149" width="12.21875" bestFit="1" customWidth="1"/>
    <col min="3150" max="3150" width="10" bestFit="1" customWidth="1"/>
    <col min="3151" max="3151" width="12.21875" bestFit="1" customWidth="1"/>
    <col min="3152" max="3152" width="9" bestFit="1" customWidth="1"/>
    <col min="3153" max="3153" width="11.21875" bestFit="1" customWidth="1"/>
    <col min="3154" max="3154" width="10" bestFit="1" customWidth="1"/>
    <col min="3155" max="3155" width="12.21875" bestFit="1" customWidth="1"/>
    <col min="3156" max="3156" width="7" bestFit="1" customWidth="1"/>
    <col min="3157" max="3157" width="9.6640625" bestFit="1" customWidth="1"/>
    <col min="3158" max="3158" width="7" bestFit="1" customWidth="1"/>
    <col min="3159" max="3159" width="9.6640625" bestFit="1" customWidth="1"/>
    <col min="3160" max="3160" width="7" bestFit="1" customWidth="1"/>
    <col min="3161" max="3161" width="9.6640625" bestFit="1" customWidth="1"/>
    <col min="3162" max="3162" width="9" bestFit="1" customWidth="1"/>
    <col min="3163" max="3163" width="11.21875" bestFit="1" customWidth="1"/>
    <col min="3164" max="3164" width="7" bestFit="1" customWidth="1"/>
    <col min="3165" max="3165" width="9.6640625" bestFit="1" customWidth="1"/>
    <col min="3166" max="3166" width="7" bestFit="1" customWidth="1"/>
    <col min="3167" max="3167" width="9.6640625" bestFit="1" customWidth="1"/>
    <col min="3168" max="3168" width="7" bestFit="1" customWidth="1"/>
    <col min="3169" max="3169" width="9.6640625" bestFit="1" customWidth="1"/>
    <col min="3170" max="3170" width="7" bestFit="1" customWidth="1"/>
    <col min="3171" max="3171" width="9.6640625" bestFit="1" customWidth="1"/>
    <col min="3172" max="3172" width="7" bestFit="1" customWidth="1"/>
    <col min="3173" max="3173" width="9.6640625" bestFit="1" customWidth="1"/>
    <col min="3174" max="3174" width="7" bestFit="1" customWidth="1"/>
    <col min="3175" max="3175" width="9.6640625" bestFit="1" customWidth="1"/>
    <col min="3176" max="3176" width="7" bestFit="1" customWidth="1"/>
    <col min="3177" max="3177" width="9.6640625" bestFit="1" customWidth="1"/>
    <col min="3178" max="3178" width="7" bestFit="1" customWidth="1"/>
    <col min="3179" max="3179" width="9.6640625" bestFit="1" customWidth="1"/>
    <col min="3180" max="3180" width="7" bestFit="1" customWidth="1"/>
    <col min="3181" max="3181" width="9.6640625" bestFit="1" customWidth="1"/>
    <col min="3182" max="3182" width="7" bestFit="1" customWidth="1"/>
    <col min="3183" max="3183" width="9.6640625" bestFit="1" customWidth="1"/>
    <col min="3184" max="3184" width="7" bestFit="1" customWidth="1"/>
    <col min="3185" max="3185" width="9.6640625" bestFit="1" customWidth="1"/>
    <col min="3186" max="3186" width="9" bestFit="1" customWidth="1"/>
    <col min="3187" max="3187" width="11.21875" bestFit="1" customWidth="1"/>
    <col min="3188" max="3188" width="7" bestFit="1" customWidth="1"/>
    <col min="3189" max="3189" width="9.6640625" bestFit="1" customWidth="1"/>
    <col min="3190" max="3190" width="7" bestFit="1" customWidth="1"/>
    <col min="3191" max="3192" width="3" bestFit="1" customWidth="1"/>
    <col min="3193" max="3193" width="9.6640625" bestFit="1" customWidth="1"/>
    <col min="3194" max="3194" width="10" bestFit="1" customWidth="1"/>
    <col min="3195" max="3195" width="12.21875" bestFit="1" customWidth="1"/>
    <col min="3196" max="3196" width="9" bestFit="1" customWidth="1"/>
    <col min="3197" max="3197" width="11.21875" bestFit="1" customWidth="1"/>
    <col min="3198" max="3198" width="7" bestFit="1" customWidth="1"/>
    <col min="3199" max="3199" width="9.6640625" bestFit="1" customWidth="1"/>
    <col min="3200" max="3200" width="7" bestFit="1" customWidth="1"/>
    <col min="3201" max="3201" width="9.6640625" bestFit="1" customWidth="1"/>
    <col min="3202" max="3202" width="7" bestFit="1" customWidth="1"/>
    <col min="3203" max="3203" width="9.6640625" bestFit="1" customWidth="1"/>
    <col min="3204" max="3204" width="7" bestFit="1" customWidth="1"/>
    <col min="3205" max="3205" width="9.6640625" bestFit="1" customWidth="1"/>
    <col min="3206" max="3206" width="10" bestFit="1" customWidth="1"/>
    <col min="3207" max="3207" width="12.21875" bestFit="1" customWidth="1"/>
    <col min="3208" max="3208" width="7" bestFit="1" customWidth="1"/>
    <col min="3209" max="3209" width="9.6640625" bestFit="1" customWidth="1"/>
    <col min="3210" max="3210" width="7" bestFit="1" customWidth="1"/>
    <col min="3211" max="3211" width="9.6640625" bestFit="1" customWidth="1"/>
    <col min="3212" max="3212" width="7" bestFit="1" customWidth="1"/>
    <col min="3213" max="3213" width="9.6640625" bestFit="1" customWidth="1"/>
    <col min="3214" max="3214" width="7" bestFit="1" customWidth="1"/>
    <col min="3215" max="3215" width="9.6640625" bestFit="1" customWidth="1"/>
    <col min="3216" max="3216" width="7" bestFit="1" customWidth="1"/>
    <col min="3217" max="3217" width="9.6640625" bestFit="1" customWidth="1"/>
    <col min="3218" max="3218" width="7" bestFit="1" customWidth="1"/>
    <col min="3219" max="3219" width="9.6640625" bestFit="1" customWidth="1"/>
    <col min="3220" max="3220" width="7" bestFit="1" customWidth="1"/>
    <col min="3221" max="3221" width="9.6640625" bestFit="1" customWidth="1"/>
    <col min="3222" max="3222" width="7" bestFit="1" customWidth="1"/>
    <col min="3223" max="3223" width="3" bestFit="1" customWidth="1"/>
    <col min="3224" max="3224" width="9.6640625" bestFit="1" customWidth="1"/>
    <col min="3225" max="3225" width="10" bestFit="1" customWidth="1"/>
    <col min="3226" max="3226" width="12.21875" bestFit="1" customWidth="1"/>
    <col min="3227" max="3227" width="7" bestFit="1" customWidth="1"/>
    <col min="3228" max="3228" width="3" bestFit="1" customWidth="1"/>
    <col min="3229" max="3229" width="9.6640625" bestFit="1" customWidth="1"/>
    <col min="3230" max="3230" width="10" bestFit="1" customWidth="1"/>
    <col min="3231" max="3231" width="12.21875" bestFit="1" customWidth="1"/>
    <col min="3232" max="3232" width="7" bestFit="1" customWidth="1"/>
    <col min="3233" max="3233" width="3" bestFit="1" customWidth="1"/>
    <col min="3234" max="3234" width="9.6640625" bestFit="1" customWidth="1"/>
    <col min="3235" max="3235" width="7" bestFit="1" customWidth="1"/>
    <col min="3236" max="3236" width="9.6640625" bestFit="1" customWidth="1"/>
    <col min="3237" max="3237" width="7" bestFit="1" customWidth="1"/>
    <col min="3238" max="3238" width="9.6640625" bestFit="1" customWidth="1"/>
    <col min="3239" max="3239" width="7" bestFit="1" customWidth="1"/>
    <col min="3240" max="3240" width="9.6640625" bestFit="1" customWidth="1"/>
    <col min="3241" max="3241" width="7" bestFit="1" customWidth="1"/>
    <col min="3242" max="3242" width="9.6640625" bestFit="1" customWidth="1"/>
    <col min="3243" max="3243" width="7" bestFit="1" customWidth="1"/>
    <col min="3244" max="3244" width="9.6640625" bestFit="1" customWidth="1"/>
    <col min="3245" max="3245" width="7" bestFit="1" customWidth="1"/>
    <col min="3246" max="3246" width="9.6640625" bestFit="1" customWidth="1"/>
    <col min="3247" max="3247" width="7" bestFit="1" customWidth="1"/>
    <col min="3248" max="3248" width="3" bestFit="1" customWidth="1"/>
    <col min="3249" max="3249" width="9.6640625" bestFit="1" customWidth="1"/>
    <col min="3250" max="3250" width="7" bestFit="1" customWidth="1"/>
    <col min="3251" max="3251" width="9.6640625" bestFit="1" customWidth="1"/>
    <col min="3252" max="3252" width="7" bestFit="1" customWidth="1"/>
    <col min="3253" max="3253" width="9.6640625" bestFit="1" customWidth="1"/>
    <col min="3254" max="3254" width="7" bestFit="1" customWidth="1"/>
    <col min="3255" max="3255" width="9.6640625" bestFit="1" customWidth="1"/>
    <col min="3256" max="3256" width="7" bestFit="1" customWidth="1"/>
    <col min="3257" max="3257" width="9.6640625" bestFit="1" customWidth="1"/>
    <col min="3258" max="3258" width="7" bestFit="1" customWidth="1"/>
    <col min="3259" max="3259" width="9.6640625" bestFit="1" customWidth="1"/>
    <col min="3260" max="3260" width="7" bestFit="1" customWidth="1"/>
    <col min="3261" max="3261" width="9.6640625" bestFit="1" customWidth="1"/>
    <col min="3262" max="3262" width="7" bestFit="1" customWidth="1"/>
    <col min="3263" max="3263" width="9.6640625" bestFit="1" customWidth="1"/>
    <col min="3264" max="3264" width="7" bestFit="1" customWidth="1"/>
    <col min="3265" max="3265" width="9.6640625" bestFit="1" customWidth="1"/>
    <col min="3266" max="3266" width="7" bestFit="1" customWidth="1"/>
    <col min="3267" max="3267" width="9.6640625" bestFit="1" customWidth="1"/>
    <col min="3268" max="3268" width="7" bestFit="1" customWidth="1"/>
    <col min="3269" max="3269" width="9.6640625" bestFit="1" customWidth="1"/>
    <col min="3270" max="3270" width="7" bestFit="1" customWidth="1"/>
    <col min="3271" max="3271" width="9.6640625" bestFit="1" customWidth="1"/>
    <col min="3272" max="3272" width="7" bestFit="1" customWidth="1"/>
    <col min="3273" max="3273" width="9.6640625" bestFit="1" customWidth="1"/>
    <col min="3274" max="3274" width="7" bestFit="1" customWidth="1"/>
    <col min="3275" max="3275" width="9.6640625" bestFit="1" customWidth="1"/>
    <col min="3276" max="3276" width="10" bestFit="1" customWidth="1"/>
    <col min="3277" max="3277" width="12.21875" bestFit="1" customWidth="1"/>
    <col min="3278" max="3278" width="7" bestFit="1" customWidth="1"/>
    <col min="3279" max="3279" width="3" bestFit="1" customWidth="1"/>
    <col min="3280" max="3280" width="9.6640625" bestFit="1" customWidth="1"/>
    <col min="3281" max="3281" width="10" bestFit="1" customWidth="1"/>
    <col min="3282" max="3282" width="12.21875" bestFit="1" customWidth="1"/>
    <col min="3283" max="3283" width="7" bestFit="1" customWidth="1"/>
    <col min="3284" max="3284" width="9.6640625" bestFit="1" customWidth="1"/>
    <col min="3285" max="3285" width="7" bestFit="1" customWidth="1"/>
    <col min="3286" max="3286" width="9.6640625" bestFit="1" customWidth="1"/>
    <col min="3287" max="3287" width="7" bestFit="1" customWidth="1"/>
    <col min="3288" max="3288" width="9.6640625" bestFit="1" customWidth="1"/>
    <col min="3289" max="3289" width="7" bestFit="1" customWidth="1"/>
    <col min="3290" max="3290" width="9.6640625" bestFit="1" customWidth="1"/>
    <col min="3291" max="3291" width="7" bestFit="1" customWidth="1"/>
    <col min="3292" max="3292" width="9.6640625" bestFit="1" customWidth="1"/>
    <col min="3293" max="3293" width="7" bestFit="1" customWidth="1"/>
    <col min="3294" max="3294" width="9.6640625" bestFit="1" customWidth="1"/>
    <col min="3295" max="3295" width="7" bestFit="1" customWidth="1"/>
    <col min="3296" max="3296" width="9.6640625" bestFit="1" customWidth="1"/>
    <col min="3297" max="3297" width="7" bestFit="1" customWidth="1"/>
    <col min="3298" max="3298" width="9.6640625" bestFit="1" customWidth="1"/>
    <col min="3299" max="3299" width="7" bestFit="1" customWidth="1"/>
    <col min="3300" max="3300" width="9.6640625" bestFit="1" customWidth="1"/>
    <col min="3301" max="3301" width="7" bestFit="1" customWidth="1"/>
    <col min="3302" max="3302" width="9.6640625" bestFit="1" customWidth="1"/>
    <col min="3303" max="3303" width="7" bestFit="1" customWidth="1"/>
    <col min="3304" max="3304" width="9.6640625" bestFit="1" customWidth="1"/>
    <col min="3305" max="3305" width="7" bestFit="1" customWidth="1"/>
    <col min="3306" max="3306" width="9.6640625" bestFit="1" customWidth="1"/>
    <col min="3307" max="3307" width="7" bestFit="1" customWidth="1"/>
    <col min="3308" max="3308" width="9.6640625" bestFit="1" customWidth="1"/>
    <col min="3309" max="3309" width="7" bestFit="1" customWidth="1"/>
    <col min="3310" max="3310" width="3" bestFit="1" customWidth="1"/>
    <col min="3311" max="3311" width="9.6640625" bestFit="1" customWidth="1"/>
    <col min="3312" max="3312" width="10" bestFit="1" customWidth="1"/>
    <col min="3313" max="3313" width="12.21875" bestFit="1" customWidth="1"/>
    <col min="3314" max="3314" width="7" bestFit="1" customWidth="1"/>
    <col min="3315" max="3315" width="9.6640625" bestFit="1" customWidth="1"/>
    <col min="3316" max="3316" width="7" bestFit="1" customWidth="1"/>
    <col min="3317" max="3317" width="9.6640625" bestFit="1" customWidth="1"/>
    <col min="3318" max="3318" width="10" bestFit="1" customWidth="1"/>
    <col min="3319" max="3319" width="12.21875" bestFit="1" customWidth="1"/>
    <col min="3320" max="3320" width="7" bestFit="1" customWidth="1"/>
    <col min="3321" max="3321" width="9.6640625" bestFit="1" customWidth="1"/>
    <col min="3322" max="3322" width="7" bestFit="1" customWidth="1"/>
    <col min="3323" max="3323" width="9.6640625" bestFit="1" customWidth="1"/>
    <col min="3324" max="3324" width="7" bestFit="1" customWidth="1"/>
    <col min="3325" max="3325" width="9.6640625" bestFit="1" customWidth="1"/>
    <col min="3326" max="3326" width="7" bestFit="1" customWidth="1"/>
    <col min="3327" max="3327" width="9.6640625" bestFit="1" customWidth="1"/>
    <col min="3328" max="3328" width="7" bestFit="1" customWidth="1"/>
    <col min="3329" max="3329" width="9.6640625" bestFit="1" customWidth="1"/>
    <col min="3330" max="3330" width="7" bestFit="1" customWidth="1"/>
    <col min="3331" max="3331" width="9.6640625" bestFit="1" customWidth="1"/>
    <col min="3332" max="3332" width="9" bestFit="1" customWidth="1"/>
    <col min="3333" max="3333" width="11.21875" bestFit="1" customWidth="1"/>
    <col min="3334" max="3334" width="7" bestFit="1" customWidth="1"/>
    <col min="3335" max="3335" width="9.6640625" bestFit="1" customWidth="1"/>
    <col min="3336" max="3336" width="7" bestFit="1" customWidth="1"/>
    <col min="3337" max="3337" width="9.6640625" bestFit="1" customWidth="1"/>
    <col min="3338" max="3338" width="7" bestFit="1" customWidth="1"/>
    <col min="3339" max="3339" width="9.6640625" bestFit="1" customWidth="1"/>
    <col min="3340" max="3340" width="7" bestFit="1" customWidth="1"/>
    <col min="3341" max="3341" width="9.6640625" bestFit="1" customWidth="1"/>
    <col min="3342" max="3342" width="7" bestFit="1" customWidth="1"/>
    <col min="3343" max="3343" width="9.6640625" bestFit="1" customWidth="1"/>
    <col min="3344" max="3344" width="7" bestFit="1" customWidth="1"/>
    <col min="3345" max="3345" width="9.6640625" bestFit="1" customWidth="1"/>
    <col min="3346" max="3346" width="7" bestFit="1" customWidth="1"/>
    <col min="3347" max="3347" width="9.6640625" bestFit="1" customWidth="1"/>
    <col min="3348" max="3348" width="7" bestFit="1" customWidth="1"/>
    <col min="3349" max="3349" width="9.6640625" bestFit="1" customWidth="1"/>
    <col min="3350" max="3350" width="7" bestFit="1" customWidth="1"/>
    <col min="3351" max="3351" width="9.6640625" bestFit="1" customWidth="1"/>
    <col min="3352" max="3352" width="10" bestFit="1" customWidth="1"/>
    <col min="3353" max="3353" width="12.21875" bestFit="1" customWidth="1"/>
    <col min="3354" max="3354" width="10" bestFit="1" customWidth="1"/>
    <col min="3355" max="3355" width="12.21875" bestFit="1" customWidth="1"/>
    <col min="3356" max="3356" width="7" bestFit="1" customWidth="1"/>
    <col min="3357" max="3357" width="9.6640625" bestFit="1" customWidth="1"/>
    <col min="3358" max="3358" width="7" bestFit="1" customWidth="1"/>
    <col min="3359" max="3359" width="9.6640625" bestFit="1" customWidth="1"/>
    <col min="3360" max="3360" width="7" bestFit="1" customWidth="1"/>
    <col min="3361" max="3361" width="9.6640625" bestFit="1" customWidth="1"/>
    <col min="3362" max="3362" width="7" bestFit="1" customWidth="1"/>
    <col min="3363" max="3363" width="9.6640625" bestFit="1" customWidth="1"/>
    <col min="3364" max="3364" width="7" bestFit="1" customWidth="1"/>
    <col min="3365" max="3365" width="9.6640625" bestFit="1" customWidth="1"/>
    <col min="3366" max="3366" width="7" bestFit="1" customWidth="1"/>
    <col min="3367" max="3367" width="3" bestFit="1" customWidth="1"/>
    <col min="3368" max="3368" width="9.6640625" bestFit="1" customWidth="1"/>
    <col min="3369" max="3369" width="10" bestFit="1" customWidth="1"/>
    <col min="3370" max="3370" width="12.21875" bestFit="1" customWidth="1"/>
    <col min="3371" max="3371" width="7" bestFit="1" customWidth="1"/>
    <col min="3372" max="3372" width="9.6640625" bestFit="1" customWidth="1"/>
    <col min="3373" max="3373" width="10" bestFit="1" customWidth="1"/>
    <col min="3374" max="3374" width="12.21875" bestFit="1" customWidth="1"/>
    <col min="3375" max="3375" width="7" bestFit="1" customWidth="1"/>
    <col min="3376" max="3376" width="3" bestFit="1" customWidth="1"/>
    <col min="3377" max="3377" width="9.6640625" bestFit="1" customWidth="1"/>
    <col min="3378" max="3378" width="10" bestFit="1" customWidth="1"/>
    <col min="3379" max="3379" width="12.21875" bestFit="1" customWidth="1"/>
    <col min="3380" max="3380" width="10" bestFit="1" customWidth="1"/>
    <col min="3381" max="3381" width="12.21875" bestFit="1" customWidth="1"/>
    <col min="3382" max="3382" width="7" bestFit="1" customWidth="1"/>
    <col min="3383" max="3383" width="9.6640625" bestFit="1" customWidth="1"/>
    <col min="3384" max="3384" width="7" bestFit="1" customWidth="1"/>
    <col min="3385" max="3385" width="9.6640625" bestFit="1" customWidth="1"/>
    <col min="3386" max="3386" width="7" bestFit="1" customWidth="1"/>
    <col min="3387" max="3387" width="9.6640625" bestFit="1" customWidth="1"/>
    <col min="3388" max="3388" width="7" bestFit="1" customWidth="1"/>
    <col min="3389" max="3389" width="9.6640625" bestFit="1" customWidth="1"/>
    <col min="3390" max="3390" width="7" bestFit="1" customWidth="1"/>
    <col min="3391" max="3391" width="9.6640625" bestFit="1" customWidth="1"/>
    <col min="3392" max="3392" width="10" bestFit="1" customWidth="1"/>
    <col min="3393" max="3393" width="12.21875" bestFit="1" customWidth="1"/>
    <col min="3394" max="3394" width="7" bestFit="1" customWidth="1"/>
    <col min="3395" max="3395" width="3" bestFit="1" customWidth="1"/>
    <col min="3396" max="3396" width="9.6640625" bestFit="1" customWidth="1"/>
    <col min="3397" max="3397" width="7" bestFit="1" customWidth="1"/>
    <col min="3398" max="3398" width="9.6640625" bestFit="1" customWidth="1"/>
    <col min="3399" max="3399" width="7" bestFit="1" customWidth="1"/>
    <col min="3400" max="3400" width="9.6640625" bestFit="1" customWidth="1"/>
    <col min="3401" max="3401" width="7" bestFit="1" customWidth="1"/>
    <col min="3402" max="3402" width="9.6640625" bestFit="1" customWidth="1"/>
    <col min="3403" max="3403" width="7" bestFit="1" customWidth="1"/>
    <col min="3404" max="3404" width="9.6640625" bestFit="1" customWidth="1"/>
    <col min="3405" max="3405" width="10" bestFit="1" customWidth="1"/>
    <col min="3406" max="3406" width="12.21875" bestFit="1" customWidth="1"/>
    <col min="3407" max="3407" width="7" bestFit="1" customWidth="1"/>
    <col min="3408" max="3408" width="3" bestFit="1" customWidth="1"/>
    <col min="3409" max="3409" width="9.6640625" bestFit="1" customWidth="1"/>
    <col min="3410" max="3410" width="7" bestFit="1" customWidth="1"/>
    <col min="3411" max="3411" width="9.6640625" bestFit="1" customWidth="1"/>
    <col min="3412" max="3412" width="7" bestFit="1" customWidth="1"/>
    <col min="3413" max="3413" width="9.6640625" bestFit="1" customWidth="1"/>
    <col min="3414" max="3414" width="10" bestFit="1" customWidth="1"/>
    <col min="3415" max="3415" width="12.21875" bestFit="1" customWidth="1"/>
    <col min="3416" max="3416" width="7" bestFit="1" customWidth="1"/>
    <col min="3417" max="3417" width="9.6640625" bestFit="1" customWidth="1"/>
    <col min="3418" max="3418" width="7" bestFit="1" customWidth="1"/>
    <col min="3419" max="3419" width="9.6640625" bestFit="1" customWidth="1"/>
    <col min="3420" max="3420" width="7" bestFit="1" customWidth="1"/>
    <col min="3421" max="3421" width="9.6640625" bestFit="1" customWidth="1"/>
    <col min="3422" max="3422" width="7" bestFit="1" customWidth="1"/>
    <col min="3423" max="3423" width="9.6640625" bestFit="1" customWidth="1"/>
    <col min="3424" max="3424" width="7" bestFit="1" customWidth="1"/>
    <col min="3425" max="3425" width="9.6640625" bestFit="1" customWidth="1"/>
    <col min="3426" max="3426" width="9" bestFit="1" customWidth="1"/>
    <col min="3427" max="3427" width="11.21875" bestFit="1" customWidth="1"/>
    <col min="3428" max="3428" width="7" bestFit="1" customWidth="1"/>
    <col min="3429" max="3429" width="9.6640625" bestFit="1" customWidth="1"/>
    <col min="3430" max="3430" width="7" bestFit="1" customWidth="1"/>
    <col min="3431" max="3431" width="9.6640625" bestFit="1" customWidth="1"/>
    <col min="3432" max="3432" width="7" bestFit="1" customWidth="1"/>
    <col min="3433" max="3433" width="9.6640625" bestFit="1" customWidth="1"/>
    <col min="3434" max="3434" width="7" bestFit="1" customWidth="1"/>
    <col min="3435" max="3435" width="9.6640625" bestFit="1" customWidth="1"/>
    <col min="3436" max="3436" width="10" bestFit="1" customWidth="1"/>
    <col min="3437" max="3437" width="12.21875" bestFit="1" customWidth="1"/>
    <col min="3438" max="3438" width="7" bestFit="1" customWidth="1"/>
    <col min="3439" max="3439" width="9.6640625" bestFit="1" customWidth="1"/>
    <col min="3440" max="3440" width="9" bestFit="1" customWidth="1"/>
    <col min="3441" max="3441" width="11.21875" bestFit="1" customWidth="1"/>
    <col min="3442" max="3442" width="7" bestFit="1" customWidth="1"/>
    <col min="3443" max="3443" width="9.6640625" bestFit="1" customWidth="1"/>
    <col min="3444" max="3444" width="7" bestFit="1" customWidth="1"/>
    <col min="3445" max="3445" width="9.6640625" bestFit="1" customWidth="1"/>
    <col min="3446" max="3446" width="7" bestFit="1" customWidth="1"/>
    <col min="3447" max="3447" width="9.6640625" bestFit="1" customWidth="1"/>
    <col min="3448" max="3448" width="7" bestFit="1" customWidth="1"/>
    <col min="3449" max="3449" width="9.6640625" bestFit="1" customWidth="1"/>
    <col min="3450" max="3450" width="7" bestFit="1" customWidth="1"/>
    <col min="3451" max="3451" width="9.6640625" bestFit="1" customWidth="1"/>
    <col min="3452" max="3452" width="7" bestFit="1" customWidth="1"/>
    <col min="3453" max="3453" width="9.6640625" bestFit="1" customWidth="1"/>
    <col min="3454" max="3454" width="7" bestFit="1" customWidth="1"/>
    <col min="3455" max="3455" width="9.6640625" bestFit="1" customWidth="1"/>
    <col min="3456" max="3456" width="7" bestFit="1" customWidth="1"/>
    <col min="3457" max="3457" width="9.6640625" bestFit="1" customWidth="1"/>
    <col min="3458" max="3458" width="10" bestFit="1" customWidth="1"/>
    <col min="3459" max="3459" width="12.21875" bestFit="1" customWidth="1"/>
    <col min="3460" max="3460" width="7" bestFit="1" customWidth="1"/>
    <col min="3461" max="3461" width="9.6640625" bestFit="1" customWidth="1"/>
    <col min="3462" max="3462" width="7" bestFit="1" customWidth="1"/>
    <col min="3463" max="3463" width="9.6640625" bestFit="1" customWidth="1"/>
    <col min="3464" max="3464" width="7" bestFit="1" customWidth="1"/>
    <col min="3465" max="3465" width="9.6640625" bestFit="1" customWidth="1"/>
    <col min="3466" max="3466" width="7" bestFit="1" customWidth="1"/>
    <col min="3467" max="3467" width="9.6640625" bestFit="1" customWidth="1"/>
    <col min="3468" max="3468" width="7" bestFit="1" customWidth="1"/>
    <col min="3469" max="3469" width="9.6640625" bestFit="1" customWidth="1"/>
    <col min="3470" max="3470" width="7" bestFit="1" customWidth="1"/>
    <col min="3471" max="3474" width="3" bestFit="1" customWidth="1"/>
    <col min="3475" max="3475" width="9.6640625" bestFit="1" customWidth="1"/>
    <col min="3476" max="3476" width="10" bestFit="1" customWidth="1"/>
    <col min="3477" max="3477" width="12.21875" bestFit="1" customWidth="1"/>
    <col min="3478" max="3478" width="7" bestFit="1" customWidth="1"/>
    <col min="3479" max="3479" width="9.6640625" bestFit="1" customWidth="1"/>
    <col min="3480" max="3480" width="7" bestFit="1" customWidth="1"/>
    <col min="3481" max="3481" width="9.6640625" bestFit="1" customWidth="1"/>
    <col min="3482" max="3482" width="7" bestFit="1" customWidth="1"/>
    <col min="3483" max="3483" width="9.6640625" bestFit="1" customWidth="1"/>
    <col min="3484" max="3484" width="10" bestFit="1" customWidth="1"/>
    <col min="3485" max="3485" width="12.21875" bestFit="1" customWidth="1"/>
    <col min="3486" max="3486" width="7" bestFit="1" customWidth="1"/>
    <col min="3487" max="3487" width="9.6640625" bestFit="1" customWidth="1"/>
    <col min="3488" max="3488" width="7" bestFit="1" customWidth="1"/>
    <col min="3489" max="3489" width="9.6640625" bestFit="1" customWidth="1"/>
    <col min="3490" max="3490" width="7" bestFit="1" customWidth="1"/>
    <col min="3491" max="3491" width="9.6640625" bestFit="1" customWidth="1"/>
    <col min="3492" max="3492" width="10" bestFit="1" customWidth="1"/>
    <col min="3493" max="3493" width="12.21875" bestFit="1" customWidth="1"/>
    <col min="3494" max="3494" width="7" bestFit="1" customWidth="1"/>
    <col min="3495" max="3495" width="9.6640625" bestFit="1" customWidth="1"/>
    <col min="3496" max="3496" width="7" bestFit="1" customWidth="1"/>
    <col min="3497" max="3497" width="9.6640625" bestFit="1" customWidth="1"/>
    <col min="3498" max="3498" width="7" bestFit="1" customWidth="1"/>
    <col min="3499" max="3499" width="9.6640625" bestFit="1" customWidth="1"/>
    <col min="3500" max="3500" width="10" bestFit="1" customWidth="1"/>
    <col min="3501" max="3501" width="12.21875" bestFit="1" customWidth="1"/>
    <col min="3502" max="3502" width="7" bestFit="1" customWidth="1"/>
    <col min="3503" max="3503" width="9.6640625" bestFit="1" customWidth="1"/>
    <col min="3504" max="3504" width="10" bestFit="1" customWidth="1"/>
    <col min="3505" max="3505" width="12.21875" bestFit="1" customWidth="1"/>
    <col min="3506" max="3506" width="7" bestFit="1" customWidth="1"/>
    <col min="3507" max="3507" width="4" bestFit="1" customWidth="1"/>
    <col min="3508" max="3508" width="9.6640625" bestFit="1" customWidth="1"/>
    <col min="3509" max="3509" width="7" bestFit="1" customWidth="1"/>
    <col min="3510" max="3510" width="9.6640625" bestFit="1" customWidth="1"/>
    <col min="3511" max="3511" width="7" bestFit="1" customWidth="1"/>
    <col min="3512" max="3512" width="9.6640625" bestFit="1" customWidth="1"/>
    <col min="3513" max="3513" width="10" bestFit="1" customWidth="1"/>
    <col min="3514" max="3514" width="12.21875" bestFit="1" customWidth="1"/>
    <col min="3515" max="3515" width="7" bestFit="1" customWidth="1"/>
    <col min="3516" max="3516" width="9.6640625" bestFit="1" customWidth="1"/>
    <col min="3517" max="3517" width="7" bestFit="1" customWidth="1"/>
    <col min="3518" max="3518" width="4" bestFit="1" customWidth="1"/>
    <col min="3519" max="3519" width="9.6640625" bestFit="1" customWidth="1"/>
    <col min="3520" max="3520" width="7" bestFit="1" customWidth="1"/>
    <col min="3521" max="3521" width="9.6640625" bestFit="1" customWidth="1"/>
    <col min="3522" max="3522" width="7" bestFit="1" customWidth="1"/>
    <col min="3523" max="3523" width="9.6640625" bestFit="1" customWidth="1"/>
    <col min="3524" max="3524" width="7" bestFit="1" customWidth="1"/>
    <col min="3525" max="3525" width="9.6640625" bestFit="1" customWidth="1"/>
    <col min="3526" max="3526" width="7" bestFit="1" customWidth="1"/>
    <col min="3527" max="3527" width="9.6640625" bestFit="1" customWidth="1"/>
    <col min="3528" max="3528" width="7" bestFit="1" customWidth="1"/>
    <col min="3529" max="3529" width="9.6640625" bestFit="1" customWidth="1"/>
    <col min="3530" max="3530" width="7" bestFit="1" customWidth="1"/>
    <col min="3531" max="3531" width="3" bestFit="1" customWidth="1"/>
    <col min="3532" max="3532" width="9.6640625" bestFit="1" customWidth="1"/>
    <col min="3533" max="3533" width="7" bestFit="1" customWidth="1"/>
    <col min="3534" max="3534" width="9.6640625" bestFit="1" customWidth="1"/>
    <col min="3535" max="3535" width="7" bestFit="1" customWidth="1"/>
    <col min="3536" max="3536" width="9.6640625" bestFit="1" customWidth="1"/>
    <col min="3537" max="3537" width="7" bestFit="1" customWidth="1"/>
    <col min="3538" max="3538" width="9.6640625" bestFit="1" customWidth="1"/>
    <col min="3539" max="3539" width="10" bestFit="1" customWidth="1"/>
    <col min="3540" max="3540" width="12.21875" bestFit="1" customWidth="1"/>
    <col min="3541" max="3541" width="7" bestFit="1" customWidth="1"/>
    <col min="3542" max="3542" width="9.6640625" bestFit="1" customWidth="1"/>
    <col min="3543" max="3543" width="7" bestFit="1" customWidth="1"/>
    <col min="3544" max="3544" width="9.6640625" bestFit="1" customWidth="1"/>
    <col min="3545" max="3545" width="7" bestFit="1" customWidth="1"/>
    <col min="3546" max="3546" width="9.6640625" bestFit="1" customWidth="1"/>
    <col min="3547" max="3547" width="7" bestFit="1" customWidth="1"/>
    <col min="3548" max="3548" width="9.6640625" bestFit="1" customWidth="1"/>
    <col min="3549" max="3549" width="7" bestFit="1" customWidth="1"/>
    <col min="3550" max="3550" width="9.6640625" bestFit="1" customWidth="1"/>
    <col min="3551" max="3551" width="7" bestFit="1" customWidth="1"/>
    <col min="3552" max="3552" width="9.6640625" bestFit="1" customWidth="1"/>
    <col min="3553" max="3553" width="7" bestFit="1" customWidth="1"/>
    <col min="3554" max="3554" width="9.6640625" bestFit="1" customWidth="1"/>
    <col min="3555" max="3555" width="7" bestFit="1" customWidth="1"/>
    <col min="3556" max="3556" width="9.6640625" bestFit="1" customWidth="1"/>
    <col min="3557" max="3557" width="7" bestFit="1" customWidth="1"/>
    <col min="3558" max="3558" width="3" bestFit="1" customWidth="1"/>
    <col min="3559" max="3559" width="9.6640625" bestFit="1" customWidth="1"/>
    <col min="3560" max="3560" width="9" bestFit="1" customWidth="1"/>
    <col min="3561" max="3561" width="11.21875" bestFit="1" customWidth="1"/>
    <col min="3562" max="3562" width="7" bestFit="1" customWidth="1"/>
    <col min="3563" max="3563" width="9.6640625" bestFit="1" customWidth="1"/>
    <col min="3564" max="3564" width="7" bestFit="1" customWidth="1"/>
    <col min="3565" max="3565" width="4" bestFit="1" customWidth="1"/>
    <col min="3566" max="3566" width="9.6640625" bestFit="1" customWidth="1"/>
    <col min="3567" max="3567" width="7" bestFit="1" customWidth="1"/>
    <col min="3568" max="3568" width="9.6640625" bestFit="1" customWidth="1"/>
    <col min="3569" max="3569" width="7" bestFit="1" customWidth="1"/>
    <col min="3570" max="3570" width="4" bestFit="1" customWidth="1"/>
    <col min="3571" max="3571" width="9.6640625" bestFit="1" customWidth="1"/>
    <col min="3572" max="3572" width="7" bestFit="1" customWidth="1"/>
    <col min="3573" max="3573" width="9.6640625" bestFit="1" customWidth="1"/>
    <col min="3574" max="3574" width="7" bestFit="1" customWidth="1"/>
    <col min="3575" max="3575" width="9.6640625" bestFit="1" customWidth="1"/>
    <col min="3576" max="3576" width="7" bestFit="1" customWidth="1"/>
    <col min="3577" max="3577" width="9.6640625" bestFit="1" customWidth="1"/>
    <col min="3578" max="3578" width="7" bestFit="1" customWidth="1"/>
    <col min="3579" max="3579" width="9.6640625" bestFit="1" customWidth="1"/>
    <col min="3580" max="3580" width="7" bestFit="1" customWidth="1"/>
    <col min="3581" max="3581" width="9.6640625" bestFit="1" customWidth="1"/>
    <col min="3582" max="3582" width="7" bestFit="1" customWidth="1"/>
    <col min="3583" max="3583" width="9.6640625" bestFit="1" customWidth="1"/>
    <col min="3584" max="3584" width="7" bestFit="1" customWidth="1"/>
    <col min="3585" max="3585" width="9.6640625" bestFit="1" customWidth="1"/>
    <col min="3586" max="3586" width="7" bestFit="1" customWidth="1"/>
    <col min="3587" max="3587" width="9.6640625" bestFit="1" customWidth="1"/>
    <col min="3588" max="3588" width="7" bestFit="1" customWidth="1"/>
    <col min="3589" max="3589" width="9.6640625" bestFit="1" customWidth="1"/>
    <col min="3590" max="3590" width="7" bestFit="1" customWidth="1"/>
    <col min="3591" max="3591" width="9.6640625" bestFit="1" customWidth="1"/>
    <col min="3592" max="3592" width="10" bestFit="1" customWidth="1"/>
    <col min="3593" max="3593" width="12.21875" bestFit="1" customWidth="1"/>
    <col min="3594" max="3594" width="7" bestFit="1" customWidth="1"/>
    <col min="3595" max="3595" width="9.6640625" bestFit="1" customWidth="1"/>
    <col min="3596" max="3596" width="7" bestFit="1" customWidth="1"/>
    <col min="3597" max="3597" width="9.6640625" bestFit="1" customWidth="1"/>
    <col min="3598" max="3598" width="7" bestFit="1" customWidth="1"/>
    <col min="3599" max="3599" width="9.6640625" bestFit="1" customWidth="1"/>
    <col min="3600" max="3600" width="7" bestFit="1" customWidth="1"/>
    <col min="3601" max="3601" width="9.6640625" bestFit="1" customWidth="1"/>
    <col min="3602" max="3602" width="7" bestFit="1" customWidth="1"/>
    <col min="3603" max="3603" width="9.6640625" bestFit="1" customWidth="1"/>
    <col min="3604" max="3604" width="7" bestFit="1" customWidth="1"/>
    <col min="3605" max="3605" width="9.6640625" bestFit="1" customWidth="1"/>
    <col min="3606" max="3606" width="7" bestFit="1" customWidth="1"/>
    <col min="3607" max="3607" width="9.6640625" bestFit="1" customWidth="1"/>
    <col min="3608" max="3608" width="10" bestFit="1" customWidth="1"/>
    <col min="3609" max="3609" width="12.21875" bestFit="1" customWidth="1"/>
    <col min="3610" max="3610" width="7" bestFit="1" customWidth="1"/>
    <col min="3611" max="3611" width="9.6640625" bestFit="1" customWidth="1"/>
    <col min="3612" max="3612" width="10" bestFit="1" customWidth="1"/>
    <col min="3613" max="3613" width="12.21875" bestFit="1" customWidth="1"/>
    <col min="3614" max="3614" width="7" bestFit="1" customWidth="1"/>
    <col min="3615" max="3615" width="9.6640625" bestFit="1" customWidth="1"/>
    <col min="3616" max="3616" width="7" bestFit="1" customWidth="1"/>
    <col min="3617" max="3617" width="9.6640625" bestFit="1" customWidth="1"/>
    <col min="3618" max="3618" width="7" bestFit="1" customWidth="1"/>
    <col min="3619" max="3619" width="9.6640625" bestFit="1" customWidth="1"/>
    <col min="3620" max="3620" width="7" bestFit="1" customWidth="1"/>
    <col min="3621" max="3621" width="9.6640625" bestFit="1" customWidth="1"/>
    <col min="3622" max="3622" width="7" bestFit="1" customWidth="1"/>
    <col min="3623" max="3623" width="9.6640625" bestFit="1" customWidth="1"/>
    <col min="3624" max="3624" width="7" bestFit="1" customWidth="1"/>
    <col min="3625" max="3625" width="9.6640625" bestFit="1" customWidth="1"/>
    <col min="3626" max="3626" width="10" bestFit="1" customWidth="1"/>
    <col min="3627" max="3627" width="12.21875" bestFit="1" customWidth="1"/>
    <col min="3628" max="3628" width="7" bestFit="1" customWidth="1"/>
    <col min="3629" max="3629" width="9.6640625" bestFit="1" customWidth="1"/>
    <col min="3630" max="3630" width="7" bestFit="1" customWidth="1"/>
    <col min="3631" max="3631" width="9.6640625" bestFit="1" customWidth="1"/>
    <col min="3632" max="3632" width="7" bestFit="1" customWidth="1"/>
    <col min="3633" max="3633" width="9.6640625" bestFit="1" customWidth="1"/>
    <col min="3634" max="3634" width="7" bestFit="1" customWidth="1"/>
    <col min="3635" max="3635" width="9.6640625" bestFit="1" customWidth="1"/>
    <col min="3636" max="3636" width="10" bestFit="1" customWidth="1"/>
    <col min="3637" max="3637" width="12.21875" bestFit="1" customWidth="1"/>
    <col min="3638" max="3638" width="10" bestFit="1" customWidth="1"/>
    <col min="3639" max="3639" width="12.21875" bestFit="1" customWidth="1"/>
    <col min="3640" max="3640" width="7" bestFit="1" customWidth="1"/>
    <col min="3641" max="3641" width="9.6640625" bestFit="1" customWidth="1"/>
    <col min="3642" max="3642" width="7" bestFit="1" customWidth="1"/>
    <col min="3643" max="3643" width="9.6640625" bestFit="1" customWidth="1"/>
    <col min="3644" max="3644" width="10" bestFit="1" customWidth="1"/>
    <col min="3645" max="3645" width="12.21875" bestFit="1" customWidth="1"/>
    <col min="3646" max="3646" width="7" bestFit="1" customWidth="1"/>
    <col min="3647" max="3647" width="3" bestFit="1" customWidth="1"/>
    <col min="3648" max="3648" width="9.6640625" bestFit="1" customWidth="1"/>
    <col min="3649" max="3649" width="7" bestFit="1" customWidth="1"/>
    <col min="3650" max="3650" width="9.6640625" bestFit="1" customWidth="1"/>
    <col min="3651" max="3651" width="7" bestFit="1" customWidth="1"/>
    <col min="3652" max="3652" width="9.6640625" bestFit="1" customWidth="1"/>
    <col min="3653" max="3653" width="7" bestFit="1" customWidth="1"/>
    <col min="3654" max="3654" width="9.6640625" bestFit="1" customWidth="1"/>
    <col min="3655" max="3655" width="7" bestFit="1" customWidth="1"/>
    <col min="3656" max="3656" width="9.6640625" bestFit="1" customWidth="1"/>
    <col min="3657" max="3657" width="7" bestFit="1" customWidth="1"/>
    <col min="3658" max="3658" width="9.6640625" bestFit="1" customWidth="1"/>
    <col min="3659" max="3659" width="7" bestFit="1" customWidth="1"/>
    <col min="3660" max="3660" width="9.6640625" bestFit="1" customWidth="1"/>
    <col min="3661" max="3661" width="7" bestFit="1" customWidth="1"/>
    <col min="3662" max="3662" width="9.6640625" bestFit="1" customWidth="1"/>
    <col min="3663" max="3663" width="7" bestFit="1" customWidth="1"/>
    <col min="3664" max="3664" width="9.6640625" bestFit="1" customWidth="1"/>
    <col min="3665" max="3665" width="7" bestFit="1" customWidth="1"/>
    <col min="3666" max="3666" width="9.6640625" bestFit="1" customWidth="1"/>
    <col min="3667" max="3667" width="7" bestFit="1" customWidth="1"/>
    <col min="3668" max="3668" width="9.6640625" bestFit="1" customWidth="1"/>
    <col min="3669" max="3669" width="7" bestFit="1" customWidth="1"/>
    <col min="3670" max="3670" width="9.6640625" bestFit="1" customWidth="1"/>
    <col min="3671" max="3671" width="7" bestFit="1" customWidth="1"/>
    <col min="3672" max="3672" width="9.6640625" bestFit="1" customWidth="1"/>
    <col min="3673" max="3673" width="7" bestFit="1" customWidth="1"/>
    <col min="3674" max="3674" width="9.6640625" bestFit="1" customWidth="1"/>
    <col min="3675" max="3675" width="7" bestFit="1" customWidth="1"/>
    <col min="3676" max="3676" width="9.6640625" bestFit="1" customWidth="1"/>
    <col min="3677" max="3677" width="7" bestFit="1" customWidth="1"/>
    <col min="3678" max="3678" width="9.6640625" bestFit="1" customWidth="1"/>
    <col min="3679" max="3679" width="7" bestFit="1" customWidth="1"/>
    <col min="3680" max="3680" width="9.6640625" bestFit="1" customWidth="1"/>
    <col min="3681" max="3681" width="7" bestFit="1" customWidth="1"/>
    <col min="3682" max="3682" width="9.6640625" bestFit="1" customWidth="1"/>
    <col min="3683" max="3683" width="7" bestFit="1" customWidth="1"/>
    <col min="3684" max="3684" width="9.6640625" bestFit="1" customWidth="1"/>
    <col min="3685" max="3685" width="7" bestFit="1" customWidth="1"/>
    <col min="3686" max="3686" width="4" bestFit="1" customWidth="1"/>
    <col min="3687" max="3687" width="9.6640625" bestFit="1" customWidth="1"/>
    <col min="3688" max="3688" width="7" bestFit="1" customWidth="1"/>
    <col min="3689" max="3689" width="9.6640625" bestFit="1" customWidth="1"/>
    <col min="3690" max="3690" width="7" bestFit="1" customWidth="1"/>
    <col min="3691" max="3691" width="9.6640625" bestFit="1" customWidth="1"/>
    <col min="3692" max="3692" width="7" bestFit="1" customWidth="1"/>
    <col min="3693" max="3693" width="9.6640625" bestFit="1" customWidth="1"/>
    <col min="3694" max="3694" width="7" bestFit="1" customWidth="1"/>
    <col min="3695" max="3695" width="4" bestFit="1" customWidth="1"/>
    <col min="3696" max="3696" width="9.6640625" bestFit="1" customWidth="1"/>
    <col min="3697" max="3697" width="7" bestFit="1" customWidth="1"/>
    <col min="3698" max="3698" width="9.6640625" bestFit="1" customWidth="1"/>
    <col min="3699" max="3699" width="7" bestFit="1" customWidth="1"/>
    <col min="3700" max="3700" width="9.6640625" bestFit="1" customWidth="1"/>
    <col min="3701" max="3701" width="7" bestFit="1" customWidth="1"/>
    <col min="3702" max="3702" width="9.6640625" bestFit="1" customWidth="1"/>
    <col min="3703" max="3703" width="7" bestFit="1" customWidth="1"/>
    <col min="3704" max="3704" width="9.6640625" bestFit="1" customWidth="1"/>
    <col min="3705" max="3705" width="7" bestFit="1" customWidth="1"/>
    <col min="3706" max="3706" width="9.6640625" bestFit="1" customWidth="1"/>
    <col min="3707" max="3707" width="7" bestFit="1" customWidth="1"/>
    <col min="3708" max="3708" width="9.6640625" bestFit="1" customWidth="1"/>
    <col min="3709" max="3709" width="7" bestFit="1" customWidth="1"/>
    <col min="3710" max="3710" width="9.6640625" bestFit="1" customWidth="1"/>
    <col min="3711" max="3711" width="7" bestFit="1" customWidth="1"/>
    <col min="3712" max="3712" width="9.6640625" bestFit="1" customWidth="1"/>
    <col min="3713" max="3713" width="7" bestFit="1" customWidth="1"/>
    <col min="3714" max="3714" width="9.6640625" bestFit="1" customWidth="1"/>
    <col min="3715" max="3715" width="7" bestFit="1" customWidth="1"/>
    <col min="3716" max="3716" width="9.6640625" bestFit="1" customWidth="1"/>
    <col min="3717" max="3717" width="7" bestFit="1" customWidth="1"/>
    <col min="3718" max="3718" width="9.6640625" bestFit="1" customWidth="1"/>
    <col min="3719" max="3719" width="10" bestFit="1" customWidth="1"/>
    <col min="3720" max="3720" width="12.21875" bestFit="1" customWidth="1"/>
    <col min="3721" max="3721" width="7" bestFit="1" customWidth="1"/>
    <col min="3722" max="3722" width="9.6640625" bestFit="1" customWidth="1"/>
    <col min="3723" max="3723" width="7" bestFit="1" customWidth="1"/>
    <col min="3724" max="3724" width="9.6640625" bestFit="1" customWidth="1"/>
    <col min="3725" max="3725" width="7" bestFit="1" customWidth="1"/>
    <col min="3726" max="3726" width="9.6640625" bestFit="1" customWidth="1"/>
    <col min="3727" max="3727" width="7" bestFit="1" customWidth="1"/>
    <col min="3728" max="3728" width="9.6640625" bestFit="1" customWidth="1"/>
    <col min="3729" max="3729" width="10" bestFit="1" customWidth="1"/>
    <col min="3730" max="3730" width="12.21875" bestFit="1" customWidth="1"/>
    <col min="3731" max="3731" width="9" bestFit="1" customWidth="1"/>
    <col min="3732" max="3732" width="11.21875" bestFit="1" customWidth="1"/>
    <col min="3733" max="3733" width="7" bestFit="1" customWidth="1"/>
    <col min="3734" max="3734" width="9.6640625" bestFit="1" customWidth="1"/>
    <col min="3735" max="3735" width="7" bestFit="1" customWidth="1"/>
    <col min="3736" max="3736" width="9.6640625" bestFit="1" customWidth="1"/>
    <col min="3737" max="3737" width="7" bestFit="1" customWidth="1"/>
    <col min="3738" max="3738" width="9.6640625" bestFit="1" customWidth="1"/>
    <col min="3739" max="3739" width="10" bestFit="1" customWidth="1"/>
    <col min="3740" max="3740" width="12.21875" bestFit="1" customWidth="1"/>
    <col min="3741" max="3741" width="7" bestFit="1" customWidth="1"/>
    <col min="3742" max="3742" width="9.6640625" bestFit="1" customWidth="1"/>
    <col min="3743" max="3743" width="7" bestFit="1" customWidth="1"/>
    <col min="3744" max="3744" width="9.6640625" bestFit="1" customWidth="1"/>
    <col min="3745" max="3745" width="7" bestFit="1" customWidth="1"/>
    <col min="3746" max="3746" width="9.6640625" bestFit="1" customWidth="1"/>
    <col min="3747" max="3747" width="7" bestFit="1" customWidth="1"/>
    <col min="3748" max="3748" width="9.6640625" bestFit="1" customWidth="1"/>
    <col min="3749" max="3749" width="7" bestFit="1" customWidth="1"/>
    <col min="3750" max="3750" width="9.6640625" bestFit="1" customWidth="1"/>
    <col min="3751" max="3751" width="7" bestFit="1" customWidth="1"/>
    <col min="3752" max="3752" width="9.6640625" bestFit="1" customWidth="1"/>
    <col min="3753" max="3753" width="7" bestFit="1" customWidth="1"/>
    <col min="3754" max="3754" width="9.6640625" bestFit="1" customWidth="1"/>
    <col min="3755" max="3755" width="7" bestFit="1" customWidth="1"/>
    <col min="3756" max="3756" width="9.6640625" bestFit="1" customWidth="1"/>
    <col min="3757" max="3757" width="7" bestFit="1" customWidth="1"/>
    <col min="3758" max="3758" width="9.6640625" bestFit="1" customWidth="1"/>
    <col min="3759" max="3759" width="7" bestFit="1" customWidth="1"/>
    <col min="3760" max="3760" width="9.6640625" bestFit="1" customWidth="1"/>
    <col min="3761" max="3761" width="7" bestFit="1" customWidth="1"/>
    <col min="3762" max="3762" width="9.6640625" bestFit="1" customWidth="1"/>
    <col min="3763" max="3763" width="10" bestFit="1" customWidth="1"/>
    <col min="3764" max="3764" width="12.21875" bestFit="1" customWidth="1"/>
    <col min="3765" max="3765" width="10" bestFit="1" customWidth="1"/>
    <col min="3766" max="3766" width="12.21875" bestFit="1" customWidth="1"/>
    <col min="3767" max="3767" width="7" bestFit="1" customWidth="1"/>
    <col min="3768" max="3768" width="9.6640625" bestFit="1" customWidth="1"/>
    <col min="3769" max="3769" width="7" bestFit="1" customWidth="1"/>
    <col min="3770" max="3770" width="9.6640625" bestFit="1" customWidth="1"/>
    <col min="3771" max="3771" width="10" bestFit="1" customWidth="1"/>
    <col min="3772" max="3772" width="12.21875" bestFit="1" customWidth="1"/>
    <col min="3773" max="3773" width="7" bestFit="1" customWidth="1"/>
    <col min="3774" max="3774" width="9.6640625" bestFit="1" customWidth="1"/>
    <col min="3775" max="3775" width="7" bestFit="1" customWidth="1"/>
    <col min="3776" max="3776" width="9.6640625" bestFit="1" customWidth="1"/>
    <col min="3777" max="3777" width="7" bestFit="1" customWidth="1"/>
    <col min="3778" max="3778" width="9.6640625" bestFit="1" customWidth="1"/>
    <col min="3779" max="3779" width="7" bestFit="1" customWidth="1"/>
    <col min="3780" max="3780" width="9.6640625" bestFit="1" customWidth="1"/>
    <col min="3781" max="3781" width="7" bestFit="1" customWidth="1"/>
    <col min="3782" max="3782" width="9.6640625" bestFit="1" customWidth="1"/>
    <col min="3783" max="3783" width="7" bestFit="1" customWidth="1"/>
    <col min="3784" max="3784" width="9.6640625" bestFit="1" customWidth="1"/>
    <col min="3785" max="3785" width="7" bestFit="1" customWidth="1"/>
    <col min="3786" max="3786" width="9.6640625" bestFit="1" customWidth="1"/>
    <col min="3787" max="3787" width="7" bestFit="1" customWidth="1"/>
    <col min="3788" max="3788" width="9.6640625" bestFit="1" customWidth="1"/>
    <col min="3789" max="3789" width="7" bestFit="1" customWidth="1"/>
    <col min="3790" max="3790" width="9.6640625" bestFit="1" customWidth="1"/>
    <col min="3791" max="3791" width="7" bestFit="1" customWidth="1"/>
    <col min="3792" max="3794" width="3" bestFit="1" customWidth="1"/>
    <col min="3795" max="3795" width="4" bestFit="1" customWidth="1"/>
    <col min="3796" max="3796" width="9.6640625" bestFit="1" customWidth="1"/>
    <col min="3797" max="3797" width="10" bestFit="1" customWidth="1"/>
    <col min="3798" max="3798" width="12.21875" bestFit="1" customWidth="1"/>
    <col min="3799" max="3799" width="7" bestFit="1" customWidth="1"/>
    <col min="3800" max="3800" width="9.6640625" bestFit="1" customWidth="1"/>
    <col min="3801" max="3801" width="7" bestFit="1" customWidth="1"/>
    <col min="3802" max="3802" width="9.6640625" bestFit="1" customWidth="1"/>
    <col min="3803" max="3803" width="7" bestFit="1" customWidth="1"/>
    <col min="3804" max="3804" width="9.6640625" bestFit="1" customWidth="1"/>
    <col min="3805" max="3805" width="10" bestFit="1" customWidth="1"/>
    <col min="3806" max="3806" width="12.21875" bestFit="1" customWidth="1"/>
    <col min="3807" max="3807" width="7" bestFit="1" customWidth="1"/>
    <col min="3808" max="3808" width="9.6640625" bestFit="1" customWidth="1"/>
    <col min="3809" max="3809" width="7" bestFit="1" customWidth="1"/>
    <col min="3810" max="3810" width="3" bestFit="1" customWidth="1"/>
    <col min="3811" max="3811" width="9.6640625" bestFit="1" customWidth="1"/>
    <col min="3812" max="3812" width="7" bestFit="1" customWidth="1"/>
    <col min="3813" max="3813" width="9.6640625" bestFit="1" customWidth="1"/>
    <col min="3814" max="3814" width="7" bestFit="1" customWidth="1"/>
    <col min="3815" max="3815" width="9.6640625" bestFit="1" customWidth="1"/>
    <col min="3816" max="3816" width="7" bestFit="1" customWidth="1"/>
    <col min="3817" max="3817" width="9.6640625" bestFit="1" customWidth="1"/>
    <col min="3818" max="3818" width="7" bestFit="1" customWidth="1"/>
    <col min="3819" max="3819" width="9.6640625" bestFit="1" customWidth="1"/>
    <col min="3820" max="3820" width="10" bestFit="1" customWidth="1"/>
    <col min="3821" max="3821" width="12.21875" bestFit="1" customWidth="1"/>
    <col min="3822" max="3822" width="9" bestFit="1" customWidth="1"/>
    <col min="3823" max="3823" width="11.21875" bestFit="1" customWidth="1"/>
    <col min="3824" max="3824" width="10" bestFit="1" customWidth="1"/>
    <col min="3825" max="3825" width="12.21875" bestFit="1" customWidth="1"/>
    <col min="3826" max="3826" width="7" bestFit="1" customWidth="1"/>
    <col min="3827" max="3827" width="9.6640625" bestFit="1" customWidth="1"/>
    <col min="3828" max="3828" width="7" bestFit="1" customWidth="1"/>
    <col min="3829" max="3829" width="9.6640625" bestFit="1" customWidth="1"/>
    <col min="3830" max="3830" width="7" bestFit="1" customWidth="1"/>
    <col min="3831" max="3831" width="9.6640625" bestFit="1" customWidth="1"/>
    <col min="3832" max="3832" width="7" bestFit="1" customWidth="1"/>
    <col min="3833" max="3833" width="9.6640625" bestFit="1" customWidth="1"/>
    <col min="3834" max="3834" width="7" bestFit="1" customWidth="1"/>
    <col min="3835" max="3835" width="9.6640625" bestFit="1" customWidth="1"/>
    <col min="3836" max="3836" width="7" bestFit="1" customWidth="1"/>
    <col min="3837" max="3837" width="9.6640625" bestFit="1" customWidth="1"/>
    <col min="3838" max="3838" width="7" bestFit="1" customWidth="1"/>
    <col min="3839" max="3839" width="3" bestFit="1" customWidth="1"/>
    <col min="3840" max="3840" width="9.6640625" bestFit="1" customWidth="1"/>
    <col min="3841" max="3841" width="10" bestFit="1" customWidth="1"/>
    <col min="3842" max="3842" width="12.21875" bestFit="1" customWidth="1"/>
    <col min="3843" max="3843" width="7" bestFit="1" customWidth="1"/>
    <col min="3844" max="3844" width="3" bestFit="1" customWidth="1"/>
    <col min="3845" max="3845" width="9.6640625" bestFit="1" customWidth="1"/>
    <col min="3846" max="3846" width="7" bestFit="1" customWidth="1"/>
    <col min="3847" max="3847" width="9.6640625" bestFit="1" customWidth="1"/>
    <col min="3848" max="3848" width="7" bestFit="1" customWidth="1"/>
    <col min="3849" max="3849" width="9.6640625" bestFit="1" customWidth="1"/>
    <col min="3850" max="3850" width="7" bestFit="1" customWidth="1"/>
    <col min="3851" max="3851" width="9.6640625" bestFit="1" customWidth="1"/>
    <col min="3852" max="3852" width="7" bestFit="1" customWidth="1"/>
    <col min="3853" max="3853" width="9.6640625" bestFit="1" customWidth="1"/>
    <col min="3854" max="3854" width="7" bestFit="1" customWidth="1"/>
    <col min="3855" max="3855" width="9.6640625" bestFit="1" customWidth="1"/>
    <col min="3856" max="3856" width="10" bestFit="1" customWidth="1"/>
    <col min="3857" max="3857" width="12.21875" bestFit="1" customWidth="1"/>
    <col min="3858" max="3858" width="10" bestFit="1" customWidth="1"/>
    <col min="3859" max="3859" width="12.21875" bestFit="1" customWidth="1"/>
    <col min="3860" max="3860" width="7" bestFit="1" customWidth="1"/>
    <col min="3861" max="3861" width="9.6640625" bestFit="1" customWidth="1"/>
    <col min="3862" max="3862" width="7" bestFit="1" customWidth="1"/>
    <col min="3863" max="3863" width="9.6640625" bestFit="1" customWidth="1"/>
    <col min="3864" max="3864" width="7" bestFit="1" customWidth="1"/>
    <col min="3865" max="3865" width="9.6640625" bestFit="1" customWidth="1"/>
    <col min="3866" max="3866" width="10" bestFit="1" customWidth="1"/>
    <col min="3867" max="3867" width="12.21875" bestFit="1" customWidth="1"/>
    <col min="3868" max="3868" width="7" bestFit="1" customWidth="1"/>
    <col min="3869" max="3869" width="9.6640625" bestFit="1" customWidth="1"/>
    <col min="3870" max="3870" width="7" bestFit="1" customWidth="1"/>
    <col min="3871" max="3871" width="9.6640625" bestFit="1" customWidth="1"/>
    <col min="3872" max="3872" width="10" bestFit="1" customWidth="1"/>
    <col min="3873" max="3873" width="12.21875" bestFit="1" customWidth="1"/>
    <col min="3874" max="3874" width="7" bestFit="1" customWidth="1"/>
    <col min="3875" max="3875" width="9.6640625" bestFit="1" customWidth="1"/>
    <col min="3876" max="3876" width="7" bestFit="1" customWidth="1"/>
    <col min="3877" max="3877" width="9.6640625" bestFit="1" customWidth="1"/>
    <col min="3878" max="3878" width="7" bestFit="1" customWidth="1"/>
    <col min="3879" max="3879" width="9.6640625" bestFit="1" customWidth="1"/>
    <col min="3880" max="3880" width="7" bestFit="1" customWidth="1"/>
    <col min="3881" max="3881" width="9.6640625" bestFit="1" customWidth="1"/>
    <col min="3882" max="3882" width="7" bestFit="1" customWidth="1"/>
    <col min="3883" max="3883" width="9.6640625" bestFit="1" customWidth="1"/>
    <col min="3884" max="3884" width="7" bestFit="1" customWidth="1"/>
    <col min="3885" max="3885" width="3" bestFit="1" customWidth="1"/>
    <col min="3886" max="3886" width="9.6640625" bestFit="1" customWidth="1"/>
    <col min="3887" max="3887" width="7" bestFit="1" customWidth="1"/>
    <col min="3888" max="3888" width="9.6640625" bestFit="1" customWidth="1"/>
    <col min="3889" max="3889" width="10" bestFit="1" customWidth="1"/>
    <col min="3890" max="3890" width="12.21875" bestFit="1" customWidth="1"/>
    <col min="3891" max="3891" width="7" bestFit="1" customWidth="1"/>
    <col min="3892" max="3892" width="9.6640625" bestFit="1" customWidth="1"/>
    <col min="3893" max="3893" width="7" bestFit="1" customWidth="1"/>
    <col min="3894" max="3894" width="3" bestFit="1" customWidth="1"/>
    <col min="3895" max="3895" width="9.6640625" bestFit="1" customWidth="1"/>
    <col min="3896" max="3896" width="10" bestFit="1" customWidth="1"/>
    <col min="3897" max="3897" width="12.21875" bestFit="1" customWidth="1"/>
    <col min="3898" max="3898" width="7" bestFit="1" customWidth="1"/>
    <col min="3899" max="3899" width="9.6640625" bestFit="1" customWidth="1"/>
    <col min="3900" max="3900" width="10" bestFit="1" customWidth="1"/>
    <col min="3901" max="3901" width="12.21875" bestFit="1" customWidth="1"/>
    <col min="3902" max="3902" width="7" bestFit="1" customWidth="1"/>
    <col min="3903" max="3903" width="9.6640625" bestFit="1" customWidth="1"/>
    <col min="3904" max="3904" width="7" bestFit="1" customWidth="1"/>
    <col min="3905" max="3905" width="9.6640625" bestFit="1" customWidth="1"/>
    <col min="3906" max="3906" width="10" bestFit="1" customWidth="1"/>
    <col min="3907" max="3907" width="12.21875" bestFit="1" customWidth="1"/>
    <col min="3908" max="3908" width="7" bestFit="1" customWidth="1"/>
    <col min="3909" max="3909" width="9.6640625" bestFit="1" customWidth="1"/>
    <col min="3910" max="3910" width="7" bestFit="1" customWidth="1"/>
    <col min="3911" max="3911" width="9.6640625" bestFit="1" customWidth="1"/>
    <col min="3912" max="3912" width="7" bestFit="1" customWidth="1"/>
    <col min="3913" max="3913" width="9.6640625" bestFit="1" customWidth="1"/>
    <col min="3914" max="3914" width="10" bestFit="1" customWidth="1"/>
    <col min="3915" max="3915" width="12.21875" bestFit="1" customWidth="1"/>
    <col min="3916" max="3916" width="7" bestFit="1" customWidth="1"/>
    <col min="3917" max="3917" width="9.6640625" bestFit="1" customWidth="1"/>
    <col min="3918" max="3918" width="7" bestFit="1" customWidth="1"/>
    <col min="3919" max="3919" width="9.6640625" bestFit="1" customWidth="1"/>
    <col min="3920" max="3920" width="7" bestFit="1" customWidth="1"/>
    <col min="3921" max="3921" width="9.6640625" bestFit="1" customWidth="1"/>
    <col min="3922" max="3922" width="7" bestFit="1" customWidth="1"/>
    <col min="3923" max="3923" width="9.6640625" bestFit="1" customWidth="1"/>
    <col min="3924" max="3924" width="7" bestFit="1" customWidth="1"/>
    <col min="3925" max="3925" width="9.6640625" bestFit="1" customWidth="1"/>
    <col min="3926" max="3926" width="7" bestFit="1" customWidth="1"/>
    <col min="3927" max="3927" width="9.6640625" bestFit="1" customWidth="1"/>
    <col min="3928" max="3928" width="7" bestFit="1" customWidth="1"/>
    <col min="3929" max="3929" width="9.6640625" bestFit="1" customWidth="1"/>
    <col min="3930" max="3930" width="7" bestFit="1" customWidth="1"/>
    <col min="3931" max="3931" width="9.6640625" bestFit="1" customWidth="1"/>
    <col min="3932" max="3932" width="7" bestFit="1" customWidth="1"/>
    <col min="3933" max="3933" width="9.6640625" bestFit="1" customWidth="1"/>
    <col min="3934" max="3934" width="7" bestFit="1" customWidth="1"/>
    <col min="3935" max="3935" width="9.6640625" bestFit="1" customWidth="1"/>
    <col min="3936" max="3936" width="7" bestFit="1" customWidth="1"/>
    <col min="3937" max="3937" width="9.6640625" bestFit="1" customWidth="1"/>
    <col min="3938" max="3938" width="10" bestFit="1" customWidth="1"/>
    <col min="3939" max="3939" width="12.21875" bestFit="1" customWidth="1"/>
    <col min="3940" max="3940" width="7" bestFit="1" customWidth="1"/>
    <col min="3941" max="3941" width="9.6640625" bestFit="1" customWidth="1"/>
    <col min="3942" max="3942" width="7" bestFit="1" customWidth="1"/>
    <col min="3943" max="3943" width="9.6640625" bestFit="1" customWidth="1"/>
    <col min="3944" max="3944" width="7" bestFit="1" customWidth="1"/>
    <col min="3945" max="3945" width="9.6640625" bestFit="1" customWidth="1"/>
    <col min="3946" max="3946" width="7" bestFit="1" customWidth="1"/>
    <col min="3947" max="3947" width="9.6640625" bestFit="1" customWidth="1"/>
    <col min="3948" max="3948" width="7" bestFit="1" customWidth="1"/>
    <col min="3949" max="3949" width="9.6640625" bestFit="1" customWidth="1"/>
    <col min="3950" max="3950" width="10" bestFit="1" customWidth="1"/>
    <col min="3951" max="3951" width="12.21875" bestFit="1" customWidth="1"/>
    <col min="3952" max="3952" width="7" bestFit="1" customWidth="1"/>
    <col min="3953" max="3953" width="9.6640625" bestFit="1" customWidth="1"/>
    <col min="3954" max="3954" width="7" bestFit="1" customWidth="1"/>
    <col min="3955" max="3955" width="9.6640625" bestFit="1" customWidth="1"/>
    <col min="3956" max="3956" width="7" bestFit="1" customWidth="1"/>
    <col min="3957" max="3957" width="9.6640625" bestFit="1" customWidth="1"/>
    <col min="3958" max="3958" width="7" bestFit="1" customWidth="1"/>
    <col min="3959" max="3959" width="9.6640625" bestFit="1" customWidth="1"/>
    <col min="3960" max="3960" width="10" bestFit="1" customWidth="1"/>
    <col min="3961" max="3961" width="12.21875" bestFit="1" customWidth="1"/>
    <col min="3962" max="3962" width="7" bestFit="1" customWidth="1"/>
    <col min="3963" max="3963" width="9.6640625" bestFit="1" customWidth="1"/>
    <col min="3964" max="3964" width="7" bestFit="1" customWidth="1"/>
    <col min="3965" max="3965" width="9.6640625" bestFit="1" customWidth="1"/>
    <col min="3966" max="3966" width="7" bestFit="1" customWidth="1"/>
    <col min="3967" max="3967" width="9.6640625" bestFit="1" customWidth="1"/>
    <col min="3968" max="3968" width="7" bestFit="1" customWidth="1"/>
    <col min="3969" max="3969" width="9.6640625" bestFit="1" customWidth="1"/>
    <col min="3970" max="3970" width="7" bestFit="1" customWidth="1"/>
    <col min="3971" max="3971" width="9.6640625" bestFit="1" customWidth="1"/>
    <col min="3972" max="3972" width="7" bestFit="1" customWidth="1"/>
    <col min="3973" max="3973" width="9.6640625" bestFit="1" customWidth="1"/>
    <col min="3974" max="3974" width="7" bestFit="1" customWidth="1"/>
    <col min="3975" max="3975" width="9.6640625" bestFit="1" customWidth="1"/>
    <col min="3976" max="3976" width="7" bestFit="1" customWidth="1"/>
    <col min="3977" max="3977" width="9.6640625" bestFit="1" customWidth="1"/>
    <col min="3978" max="3978" width="10" bestFit="1" customWidth="1"/>
    <col min="3979" max="3979" width="12.21875" bestFit="1" customWidth="1"/>
    <col min="3980" max="3980" width="7" bestFit="1" customWidth="1"/>
    <col min="3981" max="3981" width="9.6640625" bestFit="1" customWidth="1"/>
    <col min="3982" max="3982" width="7" bestFit="1" customWidth="1"/>
    <col min="3983" max="3983" width="9.6640625" bestFit="1" customWidth="1"/>
    <col min="3984" max="3984" width="7" bestFit="1" customWidth="1"/>
    <col min="3985" max="3985" width="9.6640625" bestFit="1" customWidth="1"/>
    <col min="3986" max="3986" width="7" bestFit="1" customWidth="1"/>
    <col min="3987" max="3987" width="9.6640625" bestFit="1" customWidth="1"/>
    <col min="3988" max="3988" width="7" bestFit="1" customWidth="1"/>
    <col min="3989" max="3989" width="9.6640625" bestFit="1" customWidth="1"/>
    <col min="3990" max="3990" width="7" bestFit="1" customWidth="1"/>
    <col min="3991" max="3991" width="9.6640625" bestFit="1" customWidth="1"/>
    <col min="3992" max="3992" width="10" bestFit="1" customWidth="1"/>
    <col min="3993" max="3993" width="12.21875" bestFit="1" customWidth="1"/>
    <col min="3994" max="3994" width="7" bestFit="1" customWidth="1"/>
    <col min="3995" max="3995" width="9.6640625" bestFit="1" customWidth="1"/>
    <col min="3996" max="3996" width="7" bestFit="1" customWidth="1"/>
    <col min="3997" max="3997" width="4" bestFit="1" customWidth="1"/>
    <col min="3998" max="3998" width="9.6640625" bestFit="1" customWidth="1"/>
    <col min="3999" max="3999" width="10" bestFit="1" customWidth="1"/>
    <col min="4000" max="4000" width="12.21875" bestFit="1" customWidth="1"/>
    <col min="4001" max="4001" width="7" bestFit="1" customWidth="1"/>
    <col min="4002" max="4002" width="9.6640625" bestFit="1" customWidth="1"/>
    <col min="4003" max="4003" width="7" bestFit="1" customWidth="1"/>
    <col min="4004" max="4004" width="9.6640625" bestFit="1" customWidth="1"/>
    <col min="4005" max="4005" width="7" bestFit="1" customWidth="1"/>
    <col min="4006" max="4006" width="9.6640625" bestFit="1" customWidth="1"/>
    <col min="4007" max="4007" width="7" bestFit="1" customWidth="1"/>
    <col min="4008" max="4008" width="9.6640625" bestFit="1" customWidth="1"/>
    <col min="4009" max="4009" width="7" bestFit="1" customWidth="1"/>
    <col min="4010" max="4010" width="9.6640625" bestFit="1" customWidth="1"/>
    <col min="4011" max="4011" width="7" bestFit="1" customWidth="1"/>
    <col min="4012" max="4012" width="9.6640625" bestFit="1" customWidth="1"/>
    <col min="4013" max="4013" width="7" bestFit="1" customWidth="1"/>
    <col min="4014" max="4014" width="9.6640625" bestFit="1" customWidth="1"/>
    <col min="4015" max="4015" width="10" bestFit="1" customWidth="1"/>
    <col min="4016" max="4016" width="12.21875" bestFit="1" customWidth="1"/>
    <col min="4017" max="4017" width="10" bestFit="1" customWidth="1"/>
    <col min="4018" max="4018" width="12.21875" bestFit="1" customWidth="1"/>
    <col min="4019" max="4019" width="10" bestFit="1" customWidth="1"/>
    <col min="4020" max="4020" width="12.21875" bestFit="1" customWidth="1"/>
    <col min="4021" max="4021" width="7" bestFit="1" customWidth="1"/>
    <col min="4022" max="4022" width="9.6640625" bestFit="1" customWidth="1"/>
    <col min="4023" max="4023" width="7" bestFit="1" customWidth="1"/>
    <col min="4024" max="4024" width="9.6640625" bestFit="1" customWidth="1"/>
    <col min="4025" max="4025" width="7" bestFit="1" customWidth="1"/>
    <col min="4026" max="4026" width="9.6640625" bestFit="1" customWidth="1"/>
    <col min="4027" max="4027" width="10" bestFit="1" customWidth="1"/>
    <col min="4028" max="4028" width="12.21875" bestFit="1" customWidth="1"/>
    <col min="4029" max="4029" width="7" bestFit="1" customWidth="1"/>
    <col min="4030" max="4030" width="9.6640625" bestFit="1" customWidth="1"/>
    <col min="4031" max="4031" width="7" bestFit="1" customWidth="1"/>
    <col min="4032" max="4032" width="9.6640625" bestFit="1" customWidth="1"/>
    <col min="4033" max="4033" width="7" bestFit="1" customWidth="1"/>
    <col min="4034" max="4034" width="9.6640625" bestFit="1" customWidth="1"/>
    <col min="4035" max="4035" width="10" bestFit="1" customWidth="1"/>
    <col min="4036" max="4036" width="12.21875" bestFit="1" customWidth="1"/>
    <col min="4037" max="4037" width="10" bestFit="1" customWidth="1"/>
    <col min="4038" max="4038" width="12.21875" bestFit="1" customWidth="1"/>
    <col min="4039" max="4039" width="7" bestFit="1" customWidth="1"/>
    <col min="4040" max="4040" width="9.6640625" bestFit="1" customWidth="1"/>
    <col min="4041" max="4041" width="7" bestFit="1" customWidth="1"/>
    <col min="4042" max="4042" width="9.6640625" bestFit="1" customWidth="1"/>
    <col min="4043" max="4043" width="7" bestFit="1" customWidth="1"/>
    <col min="4044" max="4044" width="9.6640625" bestFit="1" customWidth="1"/>
    <col min="4045" max="4045" width="7" bestFit="1" customWidth="1"/>
    <col min="4046" max="4046" width="9.6640625" bestFit="1" customWidth="1"/>
    <col min="4047" max="4047" width="10" bestFit="1" customWidth="1"/>
    <col min="4048" max="4048" width="12.21875" bestFit="1" customWidth="1"/>
    <col min="4049" max="4049" width="7" bestFit="1" customWidth="1"/>
    <col min="4050" max="4050" width="9.6640625" bestFit="1" customWidth="1"/>
    <col min="4051" max="4051" width="7" bestFit="1" customWidth="1"/>
    <col min="4052" max="4052" width="9.6640625" bestFit="1" customWidth="1"/>
    <col min="4053" max="4053" width="7" bestFit="1" customWidth="1"/>
    <col min="4054" max="4054" width="9.6640625" bestFit="1" customWidth="1"/>
    <col min="4055" max="4055" width="7" bestFit="1" customWidth="1"/>
    <col min="4056" max="4056" width="9.6640625" bestFit="1" customWidth="1"/>
    <col min="4057" max="4057" width="7" bestFit="1" customWidth="1"/>
    <col min="4058" max="4058" width="9.6640625" bestFit="1" customWidth="1"/>
    <col min="4059" max="4059" width="7" bestFit="1" customWidth="1"/>
    <col min="4060" max="4060" width="9.6640625" bestFit="1" customWidth="1"/>
    <col min="4061" max="4061" width="10" bestFit="1" customWidth="1"/>
    <col min="4062" max="4062" width="12.21875" bestFit="1" customWidth="1"/>
    <col min="4063" max="4063" width="7" bestFit="1" customWidth="1"/>
    <col min="4064" max="4064" width="9.6640625" bestFit="1" customWidth="1"/>
    <col min="4065" max="4065" width="7" bestFit="1" customWidth="1"/>
    <col min="4066" max="4066" width="9.6640625" bestFit="1" customWidth="1"/>
    <col min="4067" max="4067" width="7" bestFit="1" customWidth="1"/>
    <col min="4068" max="4068" width="9.6640625" bestFit="1" customWidth="1"/>
    <col min="4069" max="4069" width="7" bestFit="1" customWidth="1"/>
    <col min="4070" max="4070" width="9.6640625" bestFit="1" customWidth="1"/>
    <col min="4071" max="4071" width="7" bestFit="1" customWidth="1"/>
    <col min="4072" max="4072" width="9.6640625" bestFit="1" customWidth="1"/>
    <col min="4073" max="4073" width="7" bestFit="1" customWidth="1"/>
    <col min="4074" max="4074" width="9.6640625" bestFit="1" customWidth="1"/>
    <col min="4075" max="4075" width="7" bestFit="1" customWidth="1"/>
    <col min="4076" max="4076" width="9.6640625" bestFit="1" customWidth="1"/>
    <col min="4077" max="4077" width="10" bestFit="1" customWidth="1"/>
    <col min="4078" max="4078" width="12.21875" bestFit="1" customWidth="1"/>
    <col min="4079" max="4079" width="9" bestFit="1" customWidth="1"/>
    <col min="4080" max="4080" width="11.21875" bestFit="1" customWidth="1"/>
    <col min="4081" max="4081" width="7" bestFit="1" customWidth="1"/>
    <col min="4082" max="4082" width="9.6640625" bestFit="1" customWidth="1"/>
    <col min="4083" max="4083" width="7" bestFit="1" customWidth="1"/>
    <col min="4084" max="4084" width="9.6640625" bestFit="1" customWidth="1"/>
    <col min="4085" max="4085" width="7" bestFit="1" customWidth="1"/>
    <col min="4086" max="4086" width="9.6640625" bestFit="1" customWidth="1"/>
    <col min="4087" max="4087" width="7" bestFit="1" customWidth="1"/>
    <col min="4088" max="4088" width="9.6640625" bestFit="1" customWidth="1"/>
    <col min="4089" max="4089" width="7" bestFit="1" customWidth="1"/>
    <col min="4090" max="4090" width="9.6640625" bestFit="1" customWidth="1"/>
    <col min="4091" max="4091" width="7" bestFit="1" customWidth="1"/>
    <col min="4092" max="4092" width="9.6640625" bestFit="1" customWidth="1"/>
    <col min="4093" max="4093" width="7" bestFit="1" customWidth="1"/>
    <col min="4094" max="4094" width="9.6640625" bestFit="1" customWidth="1"/>
    <col min="4095" max="4095" width="7" bestFit="1" customWidth="1"/>
    <col min="4096" max="4096" width="9.6640625" bestFit="1" customWidth="1"/>
    <col min="4097" max="4097" width="7" bestFit="1" customWidth="1"/>
    <col min="4098" max="4098" width="9.6640625" bestFit="1" customWidth="1"/>
    <col min="4099" max="4099" width="7" bestFit="1" customWidth="1"/>
    <col min="4100" max="4100" width="9.6640625" bestFit="1" customWidth="1"/>
    <col min="4101" max="4101" width="7" bestFit="1" customWidth="1"/>
    <col min="4102" max="4102" width="9.6640625" bestFit="1" customWidth="1"/>
    <col min="4103" max="4103" width="7" bestFit="1" customWidth="1"/>
    <col min="4104" max="4104" width="9.6640625" bestFit="1" customWidth="1"/>
    <col min="4105" max="4105" width="7" bestFit="1" customWidth="1"/>
    <col min="4106" max="4106" width="9.6640625" bestFit="1" customWidth="1"/>
    <col min="4107" max="4107" width="7" bestFit="1" customWidth="1"/>
    <col min="4108" max="4108" width="9.6640625" bestFit="1" customWidth="1"/>
    <col min="4109" max="4109" width="7" bestFit="1" customWidth="1"/>
    <col min="4110" max="4110" width="9.6640625" bestFit="1" customWidth="1"/>
    <col min="4111" max="4111" width="7" bestFit="1" customWidth="1"/>
    <col min="4112" max="4112" width="4" bestFit="1" customWidth="1"/>
    <col min="4113" max="4113" width="9.6640625" bestFit="1" customWidth="1"/>
    <col min="4114" max="4114" width="10" bestFit="1" customWidth="1"/>
    <col min="4115" max="4115" width="12.21875" bestFit="1" customWidth="1"/>
    <col min="4116" max="4116" width="7" bestFit="1" customWidth="1"/>
    <col min="4117" max="4117" width="9.6640625" bestFit="1" customWidth="1"/>
    <col min="4118" max="4118" width="7" bestFit="1" customWidth="1"/>
    <col min="4119" max="4119" width="9.6640625" bestFit="1" customWidth="1"/>
    <col min="4120" max="4120" width="7" bestFit="1" customWidth="1"/>
    <col min="4121" max="4121" width="9.6640625" bestFit="1" customWidth="1"/>
    <col min="4122" max="4122" width="7" bestFit="1" customWidth="1"/>
    <col min="4123" max="4123" width="9.6640625" bestFit="1" customWidth="1"/>
    <col min="4124" max="4124" width="7" bestFit="1" customWidth="1"/>
    <col min="4125" max="4125" width="9.6640625" bestFit="1" customWidth="1"/>
    <col min="4126" max="4126" width="7" bestFit="1" customWidth="1"/>
    <col min="4127" max="4127" width="9.6640625" bestFit="1" customWidth="1"/>
    <col min="4128" max="4128" width="7" bestFit="1" customWidth="1"/>
    <col min="4129" max="4129" width="9.6640625" bestFit="1" customWidth="1"/>
    <col min="4130" max="4130" width="7" bestFit="1" customWidth="1"/>
    <col min="4131" max="4131" width="9.6640625" bestFit="1" customWidth="1"/>
    <col min="4132" max="4132" width="7" bestFit="1" customWidth="1"/>
    <col min="4133" max="4133" width="9.6640625" bestFit="1" customWidth="1"/>
    <col min="4134" max="4134" width="7" bestFit="1" customWidth="1"/>
    <col min="4135" max="4135" width="9.6640625" bestFit="1" customWidth="1"/>
    <col min="4136" max="4136" width="7" bestFit="1" customWidth="1"/>
    <col min="4137" max="4137" width="9.6640625" bestFit="1" customWidth="1"/>
    <col min="4138" max="4138" width="10" bestFit="1" customWidth="1"/>
    <col min="4139" max="4139" width="12.21875" bestFit="1" customWidth="1"/>
    <col min="4140" max="4140" width="7" bestFit="1" customWidth="1"/>
    <col min="4141" max="4141" width="9.6640625" bestFit="1" customWidth="1"/>
    <col min="4142" max="4142" width="10" bestFit="1" customWidth="1"/>
    <col min="4143" max="4143" width="12.21875" bestFit="1" customWidth="1"/>
    <col min="4144" max="4144" width="7" bestFit="1" customWidth="1"/>
    <col min="4145" max="4145" width="9.6640625" bestFit="1" customWidth="1"/>
    <col min="4146" max="4146" width="7" bestFit="1" customWidth="1"/>
    <col min="4147" max="4147" width="9.6640625" bestFit="1" customWidth="1"/>
    <col min="4148" max="4148" width="10" bestFit="1" customWidth="1"/>
    <col min="4149" max="4149" width="12.21875" bestFit="1" customWidth="1"/>
    <col min="4150" max="4150" width="7" bestFit="1" customWidth="1"/>
    <col min="4151" max="4151" width="9.6640625" bestFit="1" customWidth="1"/>
    <col min="4152" max="4152" width="7" bestFit="1" customWidth="1"/>
    <col min="4153" max="4153" width="9.6640625" bestFit="1" customWidth="1"/>
    <col min="4154" max="4154" width="7" bestFit="1" customWidth="1"/>
    <col min="4155" max="4155" width="9.6640625" bestFit="1" customWidth="1"/>
    <col min="4156" max="4156" width="7" bestFit="1" customWidth="1"/>
    <col min="4157" max="4157" width="9.6640625" bestFit="1" customWidth="1"/>
    <col min="4158" max="4158" width="7" bestFit="1" customWidth="1"/>
    <col min="4159" max="4159" width="9.6640625" bestFit="1" customWidth="1"/>
    <col min="4160" max="4160" width="7" bestFit="1" customWidth="1"/>
    <col min="4161" max="4161" width="9.6640625" bestFit="1" customWidth="1"/>
    <col min="4162" max="4162" width="7" bestFit="1" customWidth="1"/>
    <col min="4163" max="4163" width="9.6640625" bestFit="1" customWidth="1"/>
    <col min="4164" max="4164" width="7" bestFit="1" customWidth="1"/>
    <col min="4165" max="4165" width="9.6640625" bestFit="1" customWidth="1"/>
    <col min="4166" max="4166" width="7" bestFit="1" customWidth="1"/>
    <col min="4167" max="4167" width="9.6640625" bestFit="1" customWidth="1"/>
    <col min="4168" max="4168" width="10" bestFit="1" customWidth="1"/>
    <col min="4169" max="4169" width="12.21875" bestFit="1" customWidth="1"/>
    <col min="4170" max="4170" width="7" bestFit="1" customWidth="1"/>
    <col min="4171" max="4171" width="9.6640625" bestFit="1" customWidth="1"/>
    <col min="4172" max="4172" width="7" bestFit="1" customWidth="1"/>
    <col min="4173" max="4173" width="9.6640625" bestFit="1" customWidth="1"/>
    <col min="4174" max="4174" width="10" bestFit="1" customWidth="1"/>
    <col min="4175" max="4175" width="12.21875" bestFit="1" customWidth="1"/>
    <col min="4176" max="4176" width="7" bestFit="1" customWidth="1"/>
    <col min="4177" max="4177" width="9.6640625" bestFit="1" customWidth="1"/>
    <col min="4178" max="4178" width="7" bestFit="1" customWidth="1"/>
    <col min="4179" max="4179" width="9.6640625" bestFit="1" customWidth="1"/>
    <col min="4180" max="4180" width="7" bestFit="1" customWidth="1"/>
    <col min="4181" max="4181" width="9.6640625" bestFit="1" customWidth="1"/>
    <col min="4182" max="4182" width="7" bestFit="1" customWidth="1"/>
    <col min="4183" max="4183" width="9.6640625" bestFit="1" customWidth="1"/>
    <col min="4184" max="4184" width="7" bestFit="1" customWidth="1"/>
    <col min="4185" max="4185" width="4" bestFit="1" customWidth="1"/>
    <col min="4186" max="4186" width="9.6640625" bestFit="1" customWidth="1"/>
    <col min="4187" max="4187" width="10" bestFit="1" customWidth="1"/>
    <col min="4188" max="4188" width="12.21875" bestFit="1" customWidth="1"/>
    <col min="4189" max="4189" width="7" bestFit="1" customWidth="1"/>
    <col min="4190" max="4190" width="9.6640625" bestFit="1" customWidth="1"/>
    <col min="4191" max="4191" width="7" bestFit="1" customWidth="1"/>
    <col min="4192" max="4192" width="9.6640625" bestFit="1" customWidth="1"/>
    <col min="4193" max="4193" width="7" bestFit="1" customWidth="1"/>
    <col min="4194" max="4194" width="9.6640625" bestFit="1" customWidth="1"/>
    <col min="4195" max="4195" width="7" bestFit="1" customWidth="1"/>
    <col min="4196" max="4196" width="9.6640625" bestFit="1" customWidth="1"/>
    <col min="4197" max="4197" width="7" bestFit="1" customWidth="1"/>
    <col min="4198" max="4198" width="9.6640625" bestFit="1" customWidth="1"/>
    <col min="4199" max="4199" width="7" bestFit="1" customWidth="1"/>
    <col min="4200" max="4200" width="9.6640625" bestFit="1" customWidth="1"/>
    <col min="4201" max="4201" width="7" bestFit="1" customWidth="1"/>
    <col min="4202" max="4202" width="9.6640625" bestFit="1" customWidth="1"/>
    <col min="4203" max="4203" width="10" bestFit="1" customWidth="1"/>
    <col min="4204" max="4204" width="12.21875" bestFit="1" customWidth="1"/>
    <col min="4205" max="4205" width="10" bestFit="1" customWidth="1"/>
    <col min="4206" max="4206" width="12.21875" bestFit="1" customWidth="1"/>
    <col min="4207" max="4207" width="7" bestFit="1" customWidth="1"/>
    <col min="4208" max="4208" width="9.6640625" bestFit="1" customWidth="1"/>
    <col min="4209" max="4209" width="7" bestFit="1" customWidth="1"/>
    <col min="4210" max="4210" width="9.6640625" bestFit="1" customWidth="1"/>
    <col min="4211" max="4211" width="7" bestFit="1" customWidth="1"/>
    <col min="4212" max="4212" width="9.6640625" bestFit="1" customWidth="1"/>
    <col min="4213" max="4213" width="7" bestFit="1" customWidth="1"/>
    <col min="4214" max="4214" width="9.6640625" bestFit="1" customWidth="1"/>
    <col min="4215" max="4215" width="7" bestFit="1" customWidth="1"/>
    <col min="4216" max="4216" width="9.6640625" bestFit="1" customWidth="1"/>
    <col min="4217" max="4217" width="7" bestFit="1" customWidth="1"/>
    <col min="4218" max="4218" width="9.6640625" bestFit="1" customWidth="1"/>
    <col min="4219" max="4219" width="7" bestFit="1" customWidth="1"/>
    <col min="4220" max="4220" width="9.6640625" bestFit="1" customWidth="1"/>
    <col min="4221" max="4221" width="7" bestFit="1" customWidth="1"/>
    <col min="4222" max="4222" width="9.6640625" bestFit="1" customWidth="1"/>
    <col min="4223" max="4223" width="7" bestFit="1" customWidth="1"/>
    <col min="4224" max="4224" width="9.6640625" bestFit="1" customWidth="1"/>
    <col min="4225" max="4225" width="7" bestFit="1" customWidth="1"/>
    <col min="4226" max="4226" width="9.6640625" bestFit="1" customWidth="1"/>
    <col min="4227" max="4227" width="7" bestFit="1" customWidth="1"/>
    <col min="4228" max="4228" width="9.6640625" bestFit="1" customWidth="1"/>
    <col min="4229" max="4229" width="7" bestFit="1" customWidth="1"/>
    <col min="4230" max="4230" width="4" bestFit="1" customWidth="1"/>
    <col min="4231" max="4231" width="9.6640625" bestFit="1" customWidth="1"/>
    <col min="4232" max="4232" width="10" bestFit="1" customWidth="1"/>
    <col min="4233" max="4233" width="12.21875" bestFit="1" customWidth="1"/>
    <col min="4234" max="4234" width="7" bestFit="1" customWidth="1"/>
    <col min="4235" max="4235" width="9.6640625" bestFit="1" customWidth="1"/>
    <col min="4236" max="4236" width="7" bestFit="1" customWidth="1"/>
    <col min="4237" max="4237" width="9.6640625" bestFit="1" customWidth="1"/>
    <col min="4238" max="4238" width="7" bestFit="1" customWidth="1"/>
    <col min="4239" max="4239" width="9.6640625" bestFit="1" customWidth="1"/>
    <col min="4240" max="4240" width="7" bestFit="1" customWidth="1"/>
    <col min="4241" max="4241" width="9.6640625" bestFit="1" customWidth="1"/>
    <col min="4242" max="4242" width="7" bestFit="1" customWidth="1"/>
    <col min="4243" max="4243" width="9.6640625" bestFit="1" customWidth="1"/>
    <col min="4244" max="4244" width="7" bestFit="1" customWidth="1"/>
    <col min="4245" max="4245" width="9.6640625" bestFit="1" customWidth="1"/>
    <col min="4246" max="4246" width="7" bestFit="1" customWidth="1"/>
    <col min="4247" max="4247" width="9.6640625" bestFit="1" customWidth="1"/>
    <col min="4248" max="4248" width="7" bestFit="1" customWidth="1"/>
    <col min="4249" max="4249" width="9.6640625" bestFit="1" customWidth="1"/>
    <col min="4250" max="4250" width="7" bestFit="1" customWidth="1"/>
    <col min="4251" max="4251" width="9.6640625" bestFit="1" customWidth="1"/>
    <col min="4252" max="4252" width="10" bestFit="1" customWidth="1"/>
    <col min="4253" max="4253" width="12.21875" bestFit="1" customWidth="1"/>
    <col min="4254" max="4254" width="7" bestFit="1" customWidth="1"/>
    <col min="4255" max="4255" width="9.6640625" bestFit="1" customWidth="1"/>
    <col min="4256" max="4256" width="7" bestFit="1" customWidth="1"/>
    <col min="4257" max="4257" width="9.6640625" bestFit="1" customWidth="1"/>
    <col min="4258" max="4258" width="7" bestFit="1" customWidth="1"/>
    <col min="4259" max="4259" width="9.6640625" bestFit="1" customWidth="1"/>
    <col min="4260" max="4260" width="7" bestFit="1" customWidth="1"/>
    <col min="4261" max="4261" width="9.6640625" bestFit="1" customWidth="1"/>
    <col min="4262" max="4262" width="10" bestFit="1" customWidth="1"/>
    <col min="4263" max="4263" width="12.21875" bestFit="1" customWidth="1"/>
    <col min="4264" max="4264" width="7" bestFit="1" customWidth="1"/>
    <col min="4265" max="4265" width="9.6640625" bestFit="1" customWidth="1"/>
    <col min="4266" max="4266" width="7" bestFit="1" customWidth="1"/>
    <col min="4267" max="4267" width="9.6640625" bestFit="1" customWidth="1"/>
    <col min="4268" max="4268" width="7" bestFit="1" customWidth="1"/>
    <col min="4269" max="4269" width="9.6640625" bestFit="1" customWidth="1"/>
    <col min="4270" max="4270" width="10" bestFit="1" customWidth="1"/>
    <col min="4271" max="4271" width="12.21875" bestFit="1" customWidth="1"/>
    <col min="4272" max="4272" width="7" bestFit="1" customWidth="1"/>
    <col min="4273" max="4273" width="9.6640625" bestFit="1" customWidth="1"/>
    <col min="4274" max="4274" width="7" bestFit="1" customWidth="1"/>
    <col min="4275" max="4275" width="9.6640625" bestFit="1" customWidth="1"/>
    <col min="4276" max="4276" width="7" bestFit="1" customWidth="1"/>
    <col min="4277" max="4277" width="9.6640625" bestFit="1" customWidth="1"/>
    <col min="4278" max="4278" width="10" bestFit="1" customWidth="1"/>
    <col min="4279" max="4279" width="12.21875" bestFit="1" customWidth="1"/>
    <col min="4280" max="4280" width="7" bestFit="1" customWidth="1"/>
    <col min="4281" max="4281" width="9.6640625" bestFit="1" customWidth="1"/>
    <col min="4282" max="4282" width="7" bestFit="1" customWidth="1"/>
    <col min="4283" max="4283" width="9.6640625" bestFit="1" customWidth="1"/>
    <col min="4284" max="4284" width="7" bestFit="1" customWidth="1"/>
    <col min="4285" max="4285" width="9.6640625" bestFit="1" customWidth="1"/>
    <col min="4286" max="4286" width="7" bestFit="1" customWidth="1"/>
    <col min="4287" max="4287" width="9.6640625" bestFit="1" customWidth="1"/>
    <col min="4288" max="4288" width="7" bestFit="1" customWidth="1"/>
    <col min="4289" max="4289" width="9.6640625" bestFit="1" customWidth="1"/>
    <col min="4290" max="4290" width="7" bestFit="1" customWidth="1"/>
    <col min="4291" max="4291" width="9.6640625" bestFit="1" customWidth="1"/>
    <col min="4292" max="4292" width="7" bestFit="1" customWidth="1"/>
    <col min="4293" max="4293" width="9.6640625" bestFit="1" customWidth="1"/>
    <col min="4294" max="4294" width="7" bestFit="1" customWidth="1"/>
    <col min="4295" max="4295" width="9.6640625" bestFit="1" customWidth="1"/>
    <col min="4296" max="4296" width="7" bestFit="1" customWidth="1"/>
    <col min="4297" max="4297" width="9.6640625" bestFit="1" customWidth="1"/>
    <col min="4298" max="4298" width="7" bestFit="1" customWidth="1"/>
    <col min="4299" max="4299" width="9.6640625" bestFit="1" customWidth="1"/>
    <col min="4300" max="4300" width="7" bestFit="1" customWidth="1"/>
    <col min="4301" max="4301" width="9.6640625" bestFit="1" customWidth="1"/>
    <col min="4302" max="4302" width="7" bestFit="1" customWidth="1"/>
    <col min="4303" max="4303" width="9.6640625" bestFit="1" customWidth="1"/>
    <col min="4304" max="4304" width="10" bestFit="1" customWidth="1"/>
    <col min="4305" max="4305" width="12.21875" bestFit="1" customWidth="1"/>
    <col min="4306" max="4306" width="7" bestFit="1" customWidth="1"/>
    <col min="4307" max="4307" width="4" bestFit="1" customWidth="1"/>
    <col min="4308" max="4308" width="9.6640625" bestFit="1" customWidth="1"/>
    <col min="4309" max="4309" width="9" bestFit="1" customWidth="1"/>
    <col min="4310" max="4310" width="11.21875" bestFit="1" customWidth="1"/>
    <col min="4311" max="4311" width="10" bestFit="1" customWidth="1"/>
    <col min="4312" max="4312" width="12.21875" bestFit="1" customWidth="1"/>
    <col min="4313" max="4313" width="7" bestFit="1" customWidth="1"/>
    <col min="4314" max="4314" width="9.6640625" bestFit="1" customWidth="1"/>
    <col min="4315" max="4315" width="7" bestFit="1" customWidth="1"/>
    <col min="4316" max="4316" width="9.6640625" bestFit="1" customWidth="1"/>
    <col min="4317" max="4317" width="7" bestFit="1" customWidth="1"/>
    <col min="4318" max="4318" width="9.6640625" bestFit="1" customWidth="1"/>
    <col min="4319" max="4319" width="7" bestFit="1" customWidth="1"/>
    <col min="4320" max="4320" width="9.6640625" bestFit="1" customWidth="1"/>
    <col min="4321" max="4321" width="7" bestFit="1" customWidth="1"/>
    <col min="4322" max="4322" width="9.6640625" bestFit="1" customWidth="1"/>
    <col min="4323" max="4323" width="10" bestFit="1" customWidth="1"/>
    <col min="4324" max="4324" width="12.21875" bestFit="1" customWidth="1"/>
    <col min="4325" max="4325" width="7" bestFit="1" customWidth="1"/>
    <col min="4326" max="4326" width="9.6640625" bestFit="1" customWidth="1"/>
    <col min="4327" max="4327" width="7" bestFit="1" customWidth="1"/>
    <col min="4328" max="4328" width="9.6640625" bestFit="1" customWidth="1"/>
    <col min="4329" max="4329" width="7" bestFit="1" customWidth="1"/>
    <col min="4330" max="4330" width="9.6640625" bestFit="1" customWidth="1"/>
    <col min="4331" max="4331" width="10" bestFit="1" customWidth="1"/>
    <col min="4332" max="4332" width="12.21875" bestFit="1" customWidth="1"/>
    <col min="4333" max="4333" width="7" bestFit="1" customWidth="1"/>
    <col min="4334" max="4334" width="9.6640625" bestFit="1" customWidth="1"/>
    <col min="4335" max="4335" width="7" bestFit="1" customWidth="1"/>
    <col min="4336" max="4336" width="9.6640625" bestFit="1" customWidth="1"/>
    <col min="4337" max="4337" width="7" bestFit="1" customWidth="1"/>
    <col min="4338" max="4338" width="9.6640625" bestFit="1" customWidth="1"/>
    <col min="4339" max="4339" width="7" bestFit="1" customWidth="1"/>
    <col min="4340" max="4340" width="9.6640625" bestFit="1" customWidth="1"/>
    <col min="4341" max="4341" width="7" bestFit="1" customWidth="1"/>
    <col min="4342" max="4342" width="9.6640625" bestFit="1" customWidth="1"/>
    <col min="4343" max="4343" width="7" bestFit="1" customWidth="1"/>
    <col min="4344" max="4344" width="9.6640625" bestFit="1" customWidth="1"/>
    <col min="4345" max="4345" width="7" bestFit="1" customWidth="1"/>
    <col min="4346" max="4346" width="9.6640625" bestFit="1" customWidth="1"/>
    <col min="4347" max="4347" width="7" bestFit="1" customWidth="1"/>
    <col min="4348" max="4348" width="9.6640625" bestFit="1" customWidth="1"/>
    <col min="4349" max="4349" width="7" bestFit="1" customWidth="1"/>
    <col min="4350" max="4350" width="9.6640625" bestFit="1" customWidth="1"/>
    <col min="4351" max="4351" width="7" bestFit="1" customWidth="1"/>
    <col min="4352" max="4352" width="9.6640625" bestFit="1" customWidth="1"/>
    <col min="4353" max="4353" width="8" bestFit="1" customWidth="1"/>
    <col min="4354" max="4354" width="3" bestFit="1" customWidth="1"/>
    <col min="4355" max="4355" width="10.6640625" bestFit="1" customWidth="1"/>
    <col min="4356" max="4356" width="8" bestFit="1" customWidth="1"/>
    <col min="4357" max="4357" width="10.6640625" bestFit="1" customWidth="1"/>
    <col min="4358" max="4358" width="8" bestFit="1" customWidth="1"/>
    <col min="4359" max="4359" width="10.6640625" bestFit="1" customWidth="1"/>
    <col min="4360" max="4360" width="8" bestFit="1" customWidth="1"/>
    <col min="4361" max="4361" width="10.6640625" bestFit="1" customWidth="1"/>
    <col min="4362" max="4362" width="11" bestFit="1" customWidth="1"/>
    <col min="4363" max="4363" width="13.33203125" bestFit="1" customWidth="1"/>
    <col min="4364" max="4364" width="8" bestFit="1" customWidth="1"/>
    <col min="4365" max="4365" width="10.6640625" bestFit="1" customWidth="1"/>
    <col min="4366" max="4366" width="8" bestFit="1" customWidth="1"/>
    <col min="4367" max="4367" width="10.6640625" bestFit="1" customWidth="1"/>
    <col min="4368" max="4368" width="8" bestFit="1" customWidth="1"/>
    <col min="4369" max="4369" width="10.6640625" bestFit="1" customWidth="1"/>
    <col min="4370" max="4370" width="8" bestFit="1" customWidth="1"/>
    <col min="4371" max="4371" width="10.6640625" bestFit="1" customWidth="1"/>
    <col min="4372" max="4372" width="8" bestFit="1" customWidth="1"/>
    <col min="4373" max="4373" width="10.6640625" bestFit="1" customWidth="1"/>
    <col min="4374" max="4374" width="8" bestFit="1" customWidth="1"/>
    <col min="4375" max="4375" width="10.6640625" bestFit="1" customWidth="1"/>
    <col min="4376" max="4376" width="8" bestFit="1" customWidth="1"/>
    <col min="4377" max="4377" width="10.6640625" bestFit="1" customWidth="1"/>
    <col min="4378" max="4378" width="10" bestFit="1" customWidth="1"/>
    <col min="4379" max="4379" width="12.21875" bestFit="1" customWidth="1"/>
    <col min="4380" max="4380" width="8" bestFit="1" customWidth="1"/>
    <col min="4381" max="4381" width="10.6640625" bestFit="1" customWidth="1"/>
    <col min="4382" max="4382" width="8" bestFit="1" customWidth="1"/>
    <col min="4383" max="4383" width="10.6640625" bestFit="1" customWidth="1"/>
    <col min="4384" max="4384" width="8" bestFit="1" customWidth="1"/>
    <col min="4385" max="4385" width="4" bestFit="1" customWidth="1"/>
    <col min="4386" max="4386" width="10.6640625" bestFit="1" customWidth="1"/>
    <col min="4387" max="4387" width="8" bestFit="1" customWidth="1"/>
    <col min="4388" max="4388" width="10.6640625" bestFit="1" customWidth="1"/>
    <col min="4389" max="4389" width="8" bestFit="1" customWidth="1"/>
    <col min="4390" max="4390" width="10.6640625" bestFit="1" customWidth="1"/>
    <col min="4391" max="4391" width="8" bestFit="1" customWidth="1"/>
    <col min="4392" max="4392" width="10.6640625" bestFit="1" customWidth="1"/>
    <col min="4393" max="4393" width="8" bestFit="1" customWidth="1"/>
    <col min="4394" max="4394" width="10.6640625" bestFit="1" customWidth="1"/>
    <col min="4395" max="4395" width="8" bestFit="1" customWidth="1"/>
    <col min="4396" max="4396" width="10.6640625" bestFit="1" customWidth="1"/>
    <col min="4397" max="4397" width="8" bestFit="1" customWidth="1"/>
    <col min="4398" max="4398" width="10.6640625" bestFit="1" customWidth="1"/>
    <col min="4399" max="4399" width="8" bestFit="1" customWidth="1"/>
    <col min="4400" max="4400" width="10.6640625" bestFit="1" customWidth="1"/>
    <col min="4401" max="4401" width="8" bestFit="1" customWidth="1"/>
    <col min="4402" max="4402" width="10.6640625" bestFit="1" customWidth="1"/>
    <col min="4403" max="4403" width="8" bestFit="1" customWidth="1"/>
    <col min="4404" max="4404" width="10.6640625" bestFit="1" customWidth="1"/>
    <col min="4405" max="4405" width="11" bestFit="1" customWidth="1"/>
    <col min="4406" max="4406" width="13.33203125" bestFit="1" customWidth="1"/>
    <col min="4407" max="4407" width="8" bestFit="1" customWidth="1"/>
    <col min="4408" max="4408" width="10.6640625" bestFit="1" customWidth="1"/>
    <col min="4409" max="4409" width="8" bestFit="1" customWidth="1"/>
    <col min="4410" max="4410" width="4" bestFit="1" customWidth="1"/>
    <col min="4411" max="4411" width="10.6640625" bestFit="1" customWidth="1"/>
    <col min="4412" max="4412" width="8" bestFit="1" customWidth="1"/>
    <col min="4413" max="4413" width="3" bestFit="1" customWidth="1"/>
    <col min="4414" max="4414" width="10.6640625" bestFit="1" customWidth="1"/>
    <col min="4415" max="4415" width="11" bestFit="1" customWidth="1"/>
    <col min="4416" max="4416" width="13.33203125" bestFit="1" customWidth="1"/>
    <col min="4417" max="4417" width="8" bestFit="1" customWidth="1"/>
    <col min="4418" max="4418" width="10.6640625" bestFit="1" customWidth="1"/>
    <col min="4419" max="4419" width="8" bestFit="1" customWidth="1"/>
    <col min="4420" max="4420" width="10.6640625" bestFit="1" customWidth="1"/>
    <col min="4421" max="4421" width="8" bestFit="1" customWidth="1"/>
    <col min="4422" max="4422" width="10.6640625" bestFit="1" customWidth="1"/>
    <col min="4423" max="4423" width="8" bestFit="1" customWidth="1"/>
    <col min="4424" max="4424" width="4" bestFit="1" customWidth="1"/>
    <col min="4425" max="4425" width="10.6640625" bestFit="1" customWidth="1"/>
    <col min="4426" max="4426" width="11" bestFit="1" customWidth="1"/>
    <col min="4427" max="4427" width="13.33203125" bestFit="1" customWidth="1"/>
    <col min="4428" max="4428" width="8" bestFit="1" customWidth="1"/>
    <col min="4429" max="4429" width="10.6640625" bestFit="1" customWidth="1"/>
    <col min="4430" max="4430" width="8" bestFit="1" customWidth="1"/>
    <col min="4431" max="4431" width="10.6640625" bestFit="1" customWidth="1"/>
    <col min="4432" max="4432" width="8" bestFit="1" customWidth="1"/>
    <col min="4433" max="4433" width="10.6640625" bestFit="1" customWidth="1"/>
    <col min="4434" max="4434" width="8" bestFit="1" customWidth="1"/>
    <col min="4435" max="4435" width="10.6640625" bestFit="1" customWidth="1"/>
    <col min="4436" max="4436" width="8" bestFit="1" customWidth="1"/>
    <col min="4437" max="4437" width="10.6640625" bestFit="1" customWidth="1"/>
    <col min="4438" max="4438" width="8" bestFit="1" customWidth="1"/>
    <col min="4439" max="4439" width="10.6640625" bestFit="1" customWidth="1"/>
    <col min="4440" max="4440" width="8" bestFit="1" customWidth="1"/>
    <col min="4441" max="4441" width="10.6640625" bestFit="1" customWidth="1"/>
    <col min="4442" max="4442" width="8" bestFit="1" customWidth="1"/>
    <col min="4443" max="4443" width="10.6640625" bestFit="1" customWidth="1"/>
    <col min="4444" max="4444" width="8" bestFit="1" customWidth="1"/>
    <col min="4445" max="4445" width="10.6640625" bestFit="1" customWidth="1"/>
    <col min="4446" max="4446" width="8" bestFit="1" customWidth="1"/>
    <col min="4447" max="4447" width="10.6640625" bestFit="1" customWidth="1"/>
    <col min="4448" max="4448" width="8" bestFit="1" customWidth="1"/>
    <col min="4449" max="4449" width="10.6640625" bestFit="1" customWidth="1"/>
    <col min="4450" max="4450" width="11" bestFit="1" customWidth="1"/>
    <col min="4451" max="4451" width="13.33203125" bestFit="1" customWidth="1"/>
    <col min="4452" max="4452" width="8" bestFit="1" customWidth="1"/>
    <col min="4453" max="4453" width="4" bestFit="1" customWidth="1"/>
    <col min="4454" max="4454" width="10.6640625" bestFit="1" customWidth="1"/>
    <col min="4455" max="4455" width="8" bestFit="1" customWidth="1"/>
    <col min="4456" max="4456" width="10.6640625" bestFit="1" customWidth="1"/>
    <col min="4457" max="4457" width="8" bestFit="1" customWidth="1"/>
    <col min="4458" max="4458" width="10.6640625" bestFit="1" customWidth="1"/>
    <col min="4459" max="4459" width="8" bestFit="1" customWidth="1"/>
    <col min="4460" max="4460" width="10.6640625" bestFit="1" customWidth="1"/>
    <col min="4461" max="4461" width="8" bestFit="1" customWidth="1"/>
    <col min="4462" max="4462" width="10.6640625" bestFit="1" customWidth="1"/>
    <col min="4463" max="4463" width="8" bestFit="1" customWidth="1"/>
    <col min="4464" max="4464" width="10.6640625" bestFit="1" customWidth="1"/>
    <col min="4465" max="4465" width="8" bestFit="1" customWidth="1"/>
    <col min="4466" max="4466" width="10.6640625" bestFit="1" customWidth="1"/>
    <col min="4467" max="4467" width="8" bestFit="1" customWidth="1"/>
    <col min="4468" max="4468" width="10.6640625" bestFit="1" customWidth="1"/>
    <col min="4469" max="4469" width="8" bestFit="1" customWidth="1"/>
    <col min="4470" max="4470" width="10.6640625" bestFit="1" customWidth="1"/>
    <col min="4471" max="4471" width="8" bestFit="1" customWidth="1"/>
    <col min="4472" max="4472" width="10.6640625" bestFit="1" customWidth="1"/>
    <col min="4473" max="4473" width="8" bestFit="1" customWidth="1"/>
    <col min="4474" max="4474" width="10.6640625" bestFit="1" customWidth="1"/>
    <col min="4475" max="4475" width="8" bestFit="1" customWidth="1"/>
    <col min="4476" max="4476" width="10.6640625" bestFit="1" customWidth="1"/>
    <col min="4477" max="4477" width="8" bestFit="1" customWidth="1"/>
    <col min="4478" max="4478" width="10.6640625" bestFit="1" customWidth="1"/>
    <col min="4479" max="4479" width="8" bestFit="1" customWidth="1"/>
    <col min="4480" max="4480" width="10.6640625" bestFit="1" customWidth="1"/>
    <col min="4481" max="4481" width="8" bestFit="1" customWidth="1"/>
    <col min="4482" max="4482" width="10.6640625" bestFit="1" customWidth="1"/>
    <col min="4483" max="4483" width="11" bestFit="1" customWidth="1"/>
    <col min="4484" max="4484" width="13.33203125" bestFit="1" customWidth="1"/>
    <col min="4485" max="4485" width="8" bestFit="1" customWidth="1"/>
    <col min="4486" max="4486" width="10.6640625" bestFit="1" customWidth="1"/>
    <col min="4487" max="4487" width="8" bestFit="1" customWidth="1"/>
    <col min="4488" max="4488" width="10.6640625" bestFit="1" customWidth="1"/>
    <col min="4489" max="4489" width="8" bestFit="1" customWidth="1"/>
    <col min="4490" max="4490" width="10.6640625" bestFit="1" customWidth="1"/>
    <col min="4491" max="4491" width="8" bestFit="1" customWidth="1"/>
    <col min="4492" max="4492" width="10.6640625" bestFit="1" customWidth="1"/>
    <col min="4493" max="4493" width="8" bestFit="1" customWidth="1"/>
    <col min="4494" max="4494" width="10.6640625" bestFit="1" customWidth="1"/>
    <col min="4495" max="4495" width="8" bestFit="1" customWidth="1"/>
    <col min="4496" max="4496" width="10.6640625" bestFit="1" customWidth="1"/>
    <col min="4497" max="4497" width="8" bestFit="1" customWidth="1"/>
    <col min="4498" max="4498" width="10.6640625" bestFit="1" customWidth="1"/>
    <col min="4499" max="4499" width="11" bestFit="1" customWidth="1"/>
    <col min="4500" max="4500" width="13.33203125" bestFit="1" customWidth="1"/>
    <col min="4501" max="4501" width="8" bestFit="1" customWidth="1"/>
    <col min="4502" max="4502" width="10.6640625" bestFit="1" customWidth="1"/>
    <col min="4503" max="4503" width="8" bestFit="1" customWidth="1"/>
    <col min="4504" max="4504" width="10.6640625" bestFit="1" customWidth="1"/>
    <col min="4505" max="4505" width="11" bestFit="1" customWidth="1"/>
    <col min="4506" max="4506" width="13.33203125" bestFit="1" customWidth="1"/>
    <col min="4507" max="4507" width="8" bestFit="1" customWidth="1"/>
    <col min="4508" max="4508" width="10.6640625" bestFit="1" customWidth="1"/>
    <col min="4509" max="4509" width="8" bestFit="1" customWidth="1"/>
    <col min="4510" max="4510" width="10.6640625" bestFit="1" customWidth="1"/>
    <col min="4511" max="4511" width="8" bestFit="1" customWidth="1"/>
    <col min="4512" max="4512" width="10.6640625" bestFit="1" customWidth="1"/>
    <col min="4513" max="4513" width="8" bestFit="1" customWidth="1"/>
    <col min="4514" max="4514" width="10.6640625" bestFit="1" customWidth="1"/>
    <col min="4515" max="4515" width="8" bestFit="1" customWidth="1"/>
    <col min="4516" max="4516" width="10.6640625" bestFit="1" customWidth="1"/>
    <col min="4517" max="4517" width="11" bestFit="1" customWidth="1"/>
    <col min="4518" max="4518" width="13.33203125" bestFit="1" customWidth="1"/>
    <col min="4519" max="4519" width="8" bestFit="1" customWidth="1"/>
    <col min="4520" max="4520" width="10.6640625" bestFit="1" customWidth="1"/>
    <col min="4521" max="4521" width="8" bestFit="1" customWidth="1"/>
    <col min="4522" max="4522" width="10.6640625" bestFit="1" customWidth="1"/>
    <col min="4523" max="4523" width="8" bestFit="1" customWidth="1"/>
    <col min="4524" max="4524" width="10.6640625" bestFit="1" customWidth="1"/>
    <col min="4525" max="4525" width="10" bestFit="1" customWidth="1"/>
    <col min="4526" max="4526" width="12.21875" bestFit="1" customWidth="1"/>
    <col min="4527" max="4527" width="8" bestFit="1" customWidth="1"/>
    <col min="4528" max="4528" width="10.6640625" bestFit="1" customWidth="1"/>
    <col min="4529" max="4529" width="8" bestFit="1" customWidth="1"/>
    <col min="4530" max="4530" width="10.6640625" bestFit="1" customWidth="1"/>
    <col min="4531" max="4531" width="8" bestFit="1" customWidth="1"/>
    <col min="4532" max="4532" width="10.6640625" bestFit="1" customWidth="1"/>
    <col min="4533" max="4533" width="8" bestFit="1" customWidth="1"/>
    <col min="4534" max="4534" width="10.6640625" bestFit="1" customWidth="1"/>
    <col min="4535" max="4535" width="8" bestFit="1" customWidth="1"/>
    <col min="4536" max="4536" width="10.6640625" bestFit="1" customWidth="1"/>
    <col min="4537" max="4537" width="11" bestFit="1" customWidth="1"/>
    <col min="4538" max="4538" width="13.33203125" bestFit="1" customWidth="1"/>
    <col min="4539" max="4539" width="8" bestFit="1" customWidth="1"/>
    <col min="4540" max="4540" width="10.6640625" bestFit="1" customWidth="1"/>
    <col min="4541" max="4541" width="8" bestFit="1" customWidth="1"/>
    <col min="4542" max="4542" width="10.6640625" bestFit="1" customWidth="1"/>
    <col min="4543" max="4543" width="8" bestFit="1" customWidth="1"/>
    <col min="4544" max="4544" width="10.6640625" bestFit="1" customWidth="1"/>
    <col min="4545" max="4545" width="8" bestFit="1" customWidth="1"/>
    <col min="4546" max="4546" width="10.6640625" bestFit="1" customWidth="1"/>
    <col min="4547" max="4547" width="8" bestFit="1" customWidth="1"/>
    <col min="4548" max="4548" width="10.6640625" bestFit="1" customWidth="1"/>
    <col min="4549" max="4549" width="8" bestFit="1" customWidth="1"/>
    <col min="4550" max="4550" width="10.6640625" bestFit="1" customWidth="1"/>
    <col min="4551" max="4551" width="8" bestFit="1" customWidth="1"/>
    <col min="4552" max="4552" width="10.6640625" bestFit="1" customWidth="1"/>
    <col min="4553" max="4553" width="10" bestFit="1" customWidth="1"/>
    <col min="4554" max="4554" width="12.21875" bestFit="1" customWidth="1"/>
    <col min="4555" max="4555" width="11" bestFit="1" customWidth="1"/>
    <col min="4556" max="4556" width="13.33203125" bestFit="1" customWidth="1"/>
    <col min="4557" max="4557" width="8" bestFit="1" customWidth="1"/>
    <col min="4558" max="4558" width="10.6640625" bestFit="1" customWidth="1"/>
    <col min="4559" max="4559" width="8" bestFit="1" customWidth="1"/>
    <col min="4560" max="4560" width="10.6640625" bestFit="1" customWidth="1"/>
    <col min="4561" max="4561" width="8" bestFit="1" customWidth="1"/>
    <col min="4562" max="4562" width="10.6640625" bestFit="1" customWidth="1"/>
    <col min="4563" max="4563" width="8" bestFit="1" customWidth="1"/>
    <col min="4564" max="4564" width="10.6640625" bestFit="1" customWidth="1"/>
    <col min="4565" max="4565" width="8" bestFit="1" customWidth="1"/>
    <col min="4566" max="4566" width="10.6640625" bestFit="1" customWidth="1"/>
    <col min="4567" max="4567" width="8" bestFit="1" customWidth="1"/>
    <col min="4568" max="4568" width="10.6640625" bestFit="1" customWidth="1"/>
    <col min="4569" max="4569" width="8" bestFit="1" customWidth="1"/>
    <col min="4570" max="4570" width="10.6640625" bestFit="1" customWidth="1"/>
    <col min="4571" max="4571" width="10" bestFit="1" customWidth="1"/>
    <col min="4572" max="4572" width="12.21875" bestFit="1" customWidth="1"/>
    <col min="4573" max="4573" width="8" bestFit="1" customWidth="1"/>
    <col min="4574" max="4574" width="10.6640625" bestFit="1" customWidth="1"/>
    <col min="4575" max="4575" width="11" bestFit="1" customWidth="1"/>
    <col min="4576" max="4576" width="13.33203125" bestFit="1" customWidth="1"/>
    <col min="4577" max="4577" width="8" bestFit="1" customWidth="1"/>
    <col min="4578" max="4578" width="10.6640625" bestFit="1" customWidth="1"/>
    <col min="4579" max="4579" width="8" bestFit="1" customWidth="1"/>
    <col min="4580" max="4580" width="10.6640625" bestFit="1" customWidth="1"/>
    <col min="4581" max="4581" width="8" bestFit="1" customWidth="1"/>
    <col min="4582" max="4582" width="10.6640625" bestFit="1" customWidth="1"/>
    <col min="4583" max="4583" width="8" bestFit="1" customWidth="1"/>
    <col min="4584" max="4584" width="10.6640625" bestFit="1" customWidth="1"/>
    <col min="4585" max="4585" width="8" bestFit="1" customWidth="1"/>
    <col min="4586" max="4586" width="10.6640625" bestFit="1" customWidth="1"/>
    <col min="4587" max="4587" width="8" bestFit="1" customWidth="1"/>
    <col min="4588" max="4588" width="10.6640625" bestFit="1" customWidth="1"/>
    <col min="4589" max="4589" width="8" bestFit="1" customWidth="1"/>
    <col min="4590" max="4590" width="10.6640625" bestFit="1" customWidth="1"/>
    <col min="4591" max="4591" width="11" bestFit="1" customWidth="1"/>
    <col min="4592" max="4592" width="13.33203125" bestFit="1" customWidth="1"/>
    <col min="4593" max="4593" width="8" bestFit="1" customWidth="1"/>
    <col min="4594" max="4595" width="3" bestFit="1" customWidth="1"/>
    <col min="4596" max="4596" width="10.6640625" bestFit="1" customWidth="1"/>
    <col min="4597" max="4597" width="10" bestFit="1" customWidth="1"/>
    <col min="4598" max="4598" width="12.21875" bestFit="1" customWidth="1"/>
    <col min="4599" max="4599" width="11" bestFit="1" customWidth="1"/>
    <col min="4600" max="4600" width="13.33203125" bestFit="1" customWidth="1"/>
    <col min="4601" max="4601" width="8" bestFit="1" customWidth="1"/>
    <col min="4602" max="4602" width="10.6640625" bestFit="1" customWidth="1"/>
    <col min="4603" max="4603" width="11" bestFit="1" customWidth="1"/>
    <col min="4604" max="4604" width="13.33203125" bestFit="1" customWidth="1"/>
    <col min="4605" max="4605" width="8" bestFit="1" customWidth="1"/>
    <col min="4606" max="4606" width="10.6640625" bestFit="1" customWidth="1"/>
    <col min="4607" max="4607" width="8" bestFit="1" customWidth="1"/>
    <col min="4608" max="4608" width="10.6640625" bestFit="1" customWidth="1"/>
    <col min="4609" max="4609" width="8" bestFit="1" customWidth="1"/>
    <col min="4610" max="4610" width="10.6640625" bestFit="1" customWidth="1"/>
    <col min="4611" max="4611" width="8" bestFit="1" customWidth="1"/>
    <col min="4612" max="4612" width="10.6640625" bestFit="1" customWidth="1"/>
    <col min="4613" max="4613" width="8" bestFit="1" customWidth="1"/>
    <col min="4614" max="4614" width="4" bestFit="1" customWidth="1"/>
    <col min="4615" max="4615" width="10.6640625" bestFit="1" customWidth="1"/>
    <col min="4616" max="4616" width="8" bestFit="1" customWidth="1"/>
    <col min="4617" max="4617" width="10.6640625" bestFit="1" customWidth="1"/>
    <col min="4618" max="4618" width="8" bestFit="1" customWidth="1"/>
    <col min="4619" max="4619" width="10.6640625" bestFit="1" customWidth="1"/>
    <col min="4620" max="4620" width="8" bestFit="1" customWidth="1"/>
    <col min="4621" max="4621" width="10.6640625" bestFit="1" customWidth="1"/>
    <col min="4622" max="4622" width="8" bestFit="1" customWidth="1"/>
    <col min="4623" max="4623" width="10.6640625" bestFit="1" customWidth="1"/>
    <col min="4624" max="4624" width="8" bestFit="1" customWidth="1"/>
    <col min="4625" max="4625" width="10.6640625" bestFit="1" customWidth="1"/>
    <col min="4626" max="4626" width="8" bestFit="1" customWidth="1"/>
    <col min="4627" max="4627" width="10.6640625" bestFit="1" customWidth="1"/>
    <col min="4628" max="4628" width="10" bestFit="1" customWidth="1"/>
    <col min="4629" max="4629" width="12.21875" bestFit="1" customWidth="1"/>
    <col min="4630" max="4630" width="8" bestFit="1" customWidth="1"/>
    <col min="4631" max="4631" width="10.6640625" bestFit="1" customWidth="1"/>
    <col min="4632" max="4632" width="11" bestFit="1" customWidth="1"/>
    <col min="4633" max="4633" width="13.33203125" bestFit="1" customWidth="1"/>
    <col min="4634" max="4634" width="10" bestFit="1" customWidth="1"/>
    <col min="4635" max="4635" width="12.21875" bestFit="1" customWidth="1"/>
    <col min="4636" max="4636" width="8" bestFit="1" customWidth="1"/>
    <col min="4637" max="4637" width="10.6640625" bestFit="1" customWidth="1"/>
    <col min="4638" max="4638" width="8" bestFit="1" customWidth="1"/>
    <col min="4639" max="4639" width="10.6640625" bestFit="1" customWidth="1"/>
    <col min="4640" max="4640" width="8" bestFit="1" customWidth="1"/>
    <col min="4641" max="4641" width="10.6640625" bestFit="1" customWidth="1"/>
    <col min="4642" max="4642" width="8" bestFit="1" customWidth="1"/>
    <col min="4643" max="4643" width="10.6640625" bestFit="1" customWidth="1"/>
    <col min="4644" max="4644" width="8" bestFit="1" customWidth="1"/>
    <col min="4645" max="4645" width="10.6640625" bestFit="1" customWidth="1"/>
    <col min="4646" max="4646" width="8" bestFit="1" customWidth="1"/>
    <col min="4647" max="4647" width="10.6640625" bestFit="1" customWidth="1"/>
    <col min="4648" max="4648" width="8" bestFit="1" customWidth="1"/>
    <col min="4649" max="4649" width="10.6640625" bestFit="1" customWidth="1"/>
    <col min="4650" max="4650" width="11" bestFit="1" customWidth="1"/>
    <col min="4651" max="4651" width="13.33203125" bestFit="1" customWidth="1"/>
    <col min="4652" max="4652" width="10" bestFit="1" customWidth="1"/>
    <col min="4653" max="4653" width="12.21875" bestFit="1" customWidth="1"/>
    <col min="4654" max="4654" width="8" bestFit="1" customWidth="1"/>
    <col min="4655" max="4655" width="10.6640625" bestFit="1" customWidth="1"/>
    <col min="4656" max="4656" width="8" bestFit="1" customWidth="1"/>
    <col min="4657" max="4657" width="10.6640625" bestFit="1" customWidth="1"/>
    <col min="4658" max="4658" width="8" bestFit="1" customWidth="1"/>
    <col min="4659" max="4659" width="10.6640625" bestFit="1" customWidth="1"/>
    <col min="4660" max="4660" width="8" bestFit="1" customWidth="1"/>
    <col min="4661" max="4661" width="10.6640625" bestFit="1" customWidth="1"/>
    <col min="4662" max="4662" width="8" bestFit="1" customWidth="1"/>
    <col min="4663" max="4663" width="10.6640625" bestFit="1" customWidth="1"/>
    <col min="4664" max="4664" width="8" bestFit="1" customWidth="1"/>
    <col min="4665" max="4665" width="10.6640625" bestFit="1" customWidth="1"/>
    <col min="4666" max="4666" width="8" bestFit="1" customWidth="1"/>
    <col min="4667" max="4667" width="10.6640625" bestFit="1" customWidth="1"/>
    <col min="4668" max="4668" width="11" bestFit="1" customWidth="1"/>
    <col min="4669" max="4669" width="13.33203125" bestFit="1" customWidth="1"/>
    <col min="4670" max="4670" width="11" bestFit="1" customWidth="1"/>
    <col min="4671" max="4671" width="13.33203125" bestFit="1" customWidth="1"/>
    <col min="4672" max="4672" width="8" bestFit="1" customWidth="1"/>
    <col min="4673" max="4673" width="10.6640625" bestFit="1" customWidth="1"/>
    <col min="4674" max="4674" width="8" bestFit="1" customWidth="1"/>
    <col min="4675" max="4675" width="10.6640625" bestFit="1" customWidth="1"/>
    <col min="4676" max="4676" width="8" bestFit="1" customWidth="1"/>
    <col min="4677" max="4677" width="10.6640625" bestFit="1" customWidth="1"/>
    <col min="4678" max="4678" width="8" bestFit="1" customWidth="1"/>
    <col min="4679" max="4679" width="10.6640625" bestFit="1" customWidth="1"/>
    <col min="4680" max="4680" width="10" bestFit="1" customWidth="1"/>
    <col min="4681" max="4681" width="12.21875" bestFit="1" customWidth="1"/>
    <col min="4682" max="4682" width="8" bestFit="1" customWidth="1"/>
    <col min="4683" max="4683" width="10.6640625" bestFit="1" customWidth="1"/>
    <col min="4684" max="4684" width="8" bestFit="1" customWidth="1"/>
    <col min="4685" max="4685" width="10.6640625" bestFit="1" customWidth="1"/>
    <col min="4686" max="4686" width="8" bestFit="1" customWidth="1"/>
    <col min="4687" max="4687" width="10.6640625" bestFit="1" customWidth="1"/>
    <col min="4688" max="4688" width="10" bestFit="1" customWidth="1"/>
    <col min="4689" max="4689" width="12.21875" bestFit="1" customWidth="1"/>
    <col min="4690" max="4690" width="8" bestFit="1" customWidth="1"/>
    <col min="4691" max="4691" width="10.6640625" bestFit="1" customWidth="1"/>
    <col min="4692" max="4692" width="8" bestFit="1" customWidth="1"/>
    <col min="4693" max="4693" width="10.6640625" bestFit="1" customWidth="1"/>
    <col min="4694" max="4694" width="8" bestFit="1" customWidth="1"/>
    <col min="4695" max="4695" width="10.6640625" bestFit="1" customWidth="1"/>
    <col min="4696" max="4696" width="8" bestFit="1" customWidth="1"/>
    <col min="4697" max="4697" width="10.6640625" bestFit="1" customWidth="1"/>
    <col min="4698" max="4698" width="11" bestFit="1" customWidth="1"/>
    <col min="4699" max="4699" width="13.33203125" bestFit="1" customWidth="1"/>
    <col min="4700" max="4700" width="8" bestFit="1" customWidth="1"/>
    <col min="4701" max="4701" width="10.6640625" bestFit="1" customWidth="1"/>
    <col min="4702" max="4702" width="8" bestFit="1" customWidth="1"/>
    <col min="4703" max="4703" width="10.6640625" bestFit="1" customWidth="1"/>
    <col min="4704" max="4704" width="8" bestFit="1" customWidth="1"/>
    <col min="4705" max="4705" width="10.6640625" bestFit="1" customWidth="1"/>
    <col min="4706" max="4706" width="8" bestFit="1" customWidth="1"/>
    <col min="4707" max="4707" width="10.6640625" bestFit="1" customWidth="1"/>
    <col min="4708" max="4708" width="11" bestFit="1" customWidth="1"/>
    <col min="4709" max="4709" width="13.33203125" bestFit="1" customWidth="1"/>
    <col min="4710" max="4710" width="8" bestFit="1" customWidth="1"/>
    <col min="4711" max="4711" width="10.6640625" bestFit="1" customWidth="1"/>
    <col min="4712" max="4712" width="11" bestFit="1" customWidth="1"/>
    <col min="4713" max="4713" width="13.33203125" bestFit="1" customWidth="1"/>
    <col min="4714" max="4714" width="8" bestFit="1" customWidth="1"/>
    <col min="4715" max="4715" width="10.6640625" bestFit="1" customWidth="1"/>
    <col min="4716" max="4716" width="8" bestFit="1" customWidth="1"/>
    <col min="4717" max="4717" width="10.6640625" bestFit="1" customWidth="1"/>
    <col min="4718" max="4718" width="8" bestFit="1" customWidth="1"/>
    <col min="4719" max="4719" width="10.6640625" bestFit="1" customWidth="1"/>
    <col min="4720" max="4720" width="11" bestFit="1" customWidth="1"/>
    <col min="4721" max="4721" width="13.33203125" bestFit="1" customWidth="1"/>
    <col min="4722" max="4722" width="8" bestFit="1" customWidth="1"/>
    <col min="4723" max="4723" width="4" bestFit="1" customWidth="1"/>
    <col min="4724" max="4724" width="10.6640625" bestFit="1" customWidth="1"/>
    <col min="4725" max="4725" width="8" bestFit="1" customWidth="1"/>
    <col min="4726" max="4726" width="10.6640625" bestFit="1" customWidth="1"/>
    <col min="4727" max="4727" width="8" bestFit="1" customWidth="1"/>
    <col min="4728" max="4728" width="10.6640625" bestFit="1" customWidth="1"/>
    <col min="4729" max="4729" width="8" bestFit="1" customWidth="1"/>
    <col min="4730" max="4730" width="10.6640625" bestFit="1" customWidth="1"/>
    <col min="4731" max="4731" width="8" bestFit="1" customWidth="1"/>
    <col min="4732" max="4732" width="10.6640625" bestFit="1" customWidth="1"/>
    <col min="4733" max="4733" width="8" bestFit="1" customWidth="1"/>
    <col min="4734" max="4734" width="10.6640625" bestFit="1" customWidth="1"/>
    <col min="4735" max="4735" width="8" bestFit="1" customWidth="1"/>
    <col min="4736" max="4736" width="10.6640625" bestFit="1" customWidth="1"/>
    <col min="4737" max="4737" width="11" bestFit="1" customWidth="1"/>
    <col min="4738" max="4738" width="13.33203125" bestFit="1" customWidth="1"/>
    <col min="4739" max="4739" width="8" bestFit="1" customWidth="1"/>
    <col min="4740" max="4740" width="10.6640625" bestFit="1" customWidth="1"/>
    <col min="4741" max="4741" width="8" bestFit="1" customWidth="1"/>
    <col min="4742" max="4742" width="10.6640625" bestFit="1" customWidth="1"/>
    <col min="4743" max="4743" width="8" bestFit="1" customWidth="1"/>
    <col min="4744" max="4744" width="10.6640625" bestFit="1" customWidth="1"/>
    <col min="4745" max="4745" width="8" bestFit="1" customWidth="1"/>
    <col min="4746" max="4746" width="10.6640625" bestFit="1" customWidth="1"/>
    <col min="4747" max="4747" width="8" bestFit="1" customWidth="1"/>
    <col min="4748" max="4748" width="10.6640625" bestFit="1" customWidth="1"/>
    <col min="4749" max="4749" width="8" bestFit="1" customWidth="1"/>
    <col min="4750" max="4750" width="10.6640625" bestFit="1" customWidth="1"/>
    <col min="4751" max="4751" width="8" bestFit="1" customWidth="1"/>
    <col min="4752" max="4752" width="10.6640625" bestFit="1" customWidth="1"/>
    <col min="4753" max="4753" width="11" bestFit="1" customWidth="1"/>
    <col min="4754" max="4754" width="13.33203125" bestFit="1" customWidth="1"/>
    <col min="4755" max="4755" width="8" bestFit="1" customWidth="1"/>
    <col min="4756" max="4756" width="10.6640625" bestFit="1" customWidth="1"/>
    <col min="4757" max="4757" width="8" bestFit="1" customWidth="1"/>
    <col min="4758" max="4758" width="10.6640625" bestFit="1" customWidth="1"/>
    <col min="4759" max="4759" width="10" bestFit="1" customWidth="1"/>
    <col min="4760" max="4760" width="12.21875" bestFit="1" customWidth="1"/>
    <col min="4761" max="4761" width="11" bestFit="1" customWidth="1"/>
    <col min="4762" max="4762" width="13.33203125" bestFit="1" customWidth="1"/>
    <col min="4763" max="4763" width="8" bestFit="1" customWidth="1"/>
    <col min="4764" max="4764" width="10.6640625" bestFit="1" customWidth="1"/>
    <col min="4765" max="4765" width="11" bestFit="1" customWidth="1"/>
    <col min="4766" max="4766" width="13.33203125" bestFit="1" customWidth="1"/>
    <col min="4767" max="4767" width="8" bestFit="1" customWidth="1"/>
    <col min="4768" max="4768" width="10.6640625" bestFit="1" customWidth="1"/>
    <col min="4769" max="4769" width="8" bestFit="1" customWidth="1"/>
    <col min="4770" max="4770" width="10.6640625" bestFit="1" customWidth="1"/>
    <col min="4771" max="4771" width="8" bestFit="1" customWidth="1"/>
    <col min="4772" max="4772" width="10.6640625" bestFit="1" customWidth="1"/>
    <col min="4773" max="4773" width="8" bestFit="1" customWidth="1"/>
    <col min="4774" max="4774" width="10.6640625" bestFit="1" customWidth="1"/>
    <col min="4775" max="4775" width="8" bestFit="1" customWidth="1"/>
    <col min="4776" max="4776" width="10.6640625" bestFit="1" customWidth="1"/>
    <col min="4777" max="4777" width="11" bestFit="1" customWidth="1"/>
    <col min="4778" max="4778" width="13.33203125" bestFit="1" customWidth="1"/>
    <col min="4779" max="4779" width="8" bestFit="1" customWidth="1"/>
    <col min="4780" max="4780" width="10.6640625" bestFit="1" customWidth="1"/>
    <col min="4781" max="4781" width="8" bestFit="1" customWidth="1"/>
    <col min="4782" max="4782" width="10.6640625" bestFit="1" customWidth="1"/>
    <col min="4783" max="4783" width="8" bestFit="1" customWidth="1"/>
    <col min="4784" max="4784" width="10.6640625" bestFit="1" customWidth="1"/>
    <col min="4785" max="4785" width="11" bestFit="1" customWidth="1"/>
    <col min="4786" max="4786" width="13.33203125" bestFit="1" customWidth="1"/>
    <col min="4787" max="4787" width="8" bestFit="1" customWidth="1"/>
    <col min="4788" max="4788" width="10.6640625" bestFit="1" customWidth="1"/>
    <col min="4789" max="4789" width="8" bestFit="1" customWidth="1"/>
    <col min="4790" max="4790" width="10.6640625" bestFit="1" customWidth="1"/>
    <col min="4791" max="4791" width="8" bestFit="1" customWidth="1"/>
    <col min="4792" max="4792" width="10.6640625" bestFit="1" customWidth="1"/>
    <col min="4793" max="4793" width="8" bestFit="1" customWidth="1"/>
    <col min="4794" max="4794" width="10.6640625" bestFit="1" customWidth="1"/>
    <col min="4795" max="4795" width="8" bestFit="1" customWidth="1"/>
    <col min="4796" max="4796" width="10.6640625" bestFit="1" customWidth="1"/>
    <col min="4797" max="4797" width="8" bestFit="1" customWidth="1"/>
    <col min="4798" max="4798" width="10.6640625" bestFit="1" customWidth="1"/>
    <col min="4799" max="4799" width="8" bestFit="1" customWidth="1"/>
    <col min="4800" max="4800" width="10.6640625" bestFit="1" customWidth="1"/>
    <col min="4801" max="4801" width="8" bestFit="1" customWidth="1"/>
    <col min="4802" max="4802" width="10.6640625" bestFit="1" customWidth="1"/>
    <col min="4803" max="4803" width="8" bestFit="1" customWidth="1"/>
    <col min="4804" max="4804" width="10.6640625" bestFit="1" customWidth="1"/>
    <col min="4805" max="4805" width="10" bestFit="1" customWidth="1"/>
    <col min="4806" max="4806" width="12.21875" bestFit="1" customWidth="1"/>
    <col min="4807" max="4807" width="8" bestFit="1" customWidth="1"/>
    <col min="4808" max="4808" width="10.6640625" bestFit="1" customWidth="1"/>
    <col min="4809" max="4809" width="8" bestFit="1" customWidth="1"/>
    <col min="4810" max="4810" width="10.6640625" bestFit="1" customWidth="1"/>
    <col min="4811" max="4811" width="11" bestFit="1" customWidth="1"/>
    <col min="4812" max="4812" width="13.33203125" bestFit="1" customWidth="1"/>
    <col min="4813" max="4813" width="10" bestFit="1" customWidth="1"/>
    <col min="4814" max="4814" width="12.21875" bestFit="1" customWidth="1"/>
    <col min="4815" max="4815" width="8" bestFit="1" customWidth="1"/>
    <col min="4816" max="4816" width="10.6640625" bestFit="1" customWidth="1"/>
    <col min="4817" max="4817" width="8" bestFit="1" customWidth="1"/>
    <col min="4818" max="4818" width="10.6640625" bestFit="1" customWidth="1"/>
    <col min="4819" max="4819" width="8" bestFit="1" customWidth="1"/>
    <col min="4820" max="4820" width="10.6640625" bestFit="1" customWidth="1"/>
    <col min="4821" max="4821" width="8" bestFit="1" customWidth="1"/>
    <col min="4822" max="4822" width="10.6640625" bestFit="1" customWidth="1"/>
    <col min="4823" max="4823" width="8" bestFit="1" customWidth="1"/>
    <col min="4824" max="4824" width="10.6640625" bestFit="1" customWidth="1"/>
    <col min="4825" max="4825" width="8" bestFit="1" customWidth="1"/>
    <col min="4826" max="4826" width="10.6640625" bestFit="1" customWidth="1"/>
    <col min="4827" max="4827" width="8" bestFit="1" customWidth="1"/>
    <col min="4828" max="4828" width="10.6640625" bestFit="1" customWidth="1"/>
    <col min="4829" max="4829" width="8" bestFit="1" customWidth="1"/>
    <col min="4830" max="4830" width="10.6640625" bestFit="1" customWidth="1"/>
    <col min="4831" max="4831" width="10" bestFit="1" customWidth="1"/>
    <col min="4832" max="4832" width="12.21875" bestFit="1" customWidth="1"/>
    <col min="4833" max="4833" width="11" bestFit="1" customWidth="1"/>
    <col min="4834" max="4834" width="13.33203125" bestFit="1" customWidth="1"/>
    <col min="4835" max="4835" width="11" bestFit="1" customWidth="1"/>
    <col min="4836" max="4836" width="13.33203125" bestFit="1" customWidth="1"/>
    <col min="4837" max="4837" width="8" bestFit="1" customWidth="1"/>
    <col min="4838" max="4838" width="10.6640625" bestFit="1" customWidth="1"/>
    <col min="4839" max="4839" width="8" bestFit="1" customWidth="1"/>
    <col min="4840" max="4840" width="10.6640625" bestFit="1" customWidth="1"/>
    <col min="4841" max="4841" width="11" bestFit="1" customWidth="1"/>
    <col min="4842" max="4842" width="13.33203125" bestFit="1" customWidth="1"/>
    <col min="4843" max="4843" width="10" bestFit="1" customWidth="1"/>
    <col min="4844" max="4844" width="12.21875" bestFit="1" customWidth="1"/>
    <col min="4845" max="4845" width="8" bestFit="1" customWidth="1"/>
    <col min="4846" max="4846" width="10.6640625" bestFit="1" customWidth="1"/>
    <col min="4847" max="4847" width="8" bestFit="1" customWidth="1"/>
    <col min="4848" max="4848" width="10.6640625" bestFit="1" customWidth="1"/>
    <col min="4849" max="4849" width="8" bestFit="1" customWidth="1"/>
    <col min="4850" max="4850" width="10.6640625" bestFit="1" customWidth="1"/>
    <col min="4851" max="4851" width="8" bestFit="1" customWidth="1"/>
    <col min="4852" max="4852" width="10.6640625" bestFit="1" customWidth="1"/>
    <col min="4853" max="4853" width="8" bestFit="1" customWidth="1"/>
    <col min="4854" max="4854" width="10.6640625" bestFit="1" customWidth="1"/>
    <col min="4855" max="4855" width="8" bestFit="1" customWidth="1"/>
    <col min="4856" max="4856" width="10.6640625" bestFit="1" customWidth="1"/>
    <col min="4857" max="4857" width="8" bestFit="1" customWidth="1"/>
    <col min="4858" max="4858" width="10.6640625" bestFit="1" customWidth="1"/>
    <col min="4859" max="4859" width="11" bestFit="1" customWidth="1"/>
    <col min="4860" max="4860" width="13.33203125" bestFit="1" customWidth="1"/>
    <col min="4861" max="4861" width="8" bestFit="1" customWidth="1"/>
    <col min="4862" max="4862" width="10.6640625" bestFit="1" customWidth="1"/>
    <col min="4863" max="4863" width="11" bestFit="1" customWidth="1"/>
    <col min="4864" max="4864" width="13.33203125" bestFit="1" customWidth="1"/>
    <col min="4865" max="4865" width="8" bestFit="1" customWidth="1"/>
    <col min="4866" max="4866" width="10.6640625" bestFit="1" customWidth="1"/>
    <col min="4867" max="4867" width="8" bestFit="1" customWidth="1"/>
    <col min="4868" max="4868" width="10.6640625" bestFit="1" customWidth="1"/>
    <col min="4869" max="4869" width="8" bestFit="1" customWidth="1"/>
    <col min="4870" max="4870" width="10.6640625" bestFit="1" customWidth="1"/>
    <col min="4871" max="4871" width="8" bestFit="1" customWidth="1"/>
    <col min="4872" max="4872" width="10.6640625" bestFit="1" customWidth="1"/>
    <col min="4873" max="4873" width="11" bestFit="1" customWidth="1"/>
    <col min="4874" max="4874" width="13.33203125" bestFit="1" customWidth="1"/>
    <col min="4875" max="4875" width="8" bestFit="1" customWidth="1"/>
    <col min="4876" max="4876" width="10.6640625" bestFit="1" customWidth="1"/>
    <col min="4877" max="4877" width="8" bestFit="1" customWidth="1"/>
    <col min="4878" max="4878" width="10.6640625" bestFit="1" customWidth="1"/>
    <col min="4879" max="4879" width="8" bestFit="1" customWidth="1"/>
    <col min="4880" max="4880" width="10.6640625" bestFit="1" customWidth="1"/>
    <col min="4881" max="4881" width="11" bestFit="1" customWidth="1"/>
    <col min="4882" max="4882" width="13.33203125" bestFit="1" customWidth="1"/>
    <col min="4883" max="4883" width="11" bestFit="1" customWidth="1"/>
    <col min="4884" max="4884" width="13.33203125" bestFit="1" customWidth="1"/>
    <col min="4885" max="4885" width="8" bestFit="1" customWidth="1"/>
    <col min="4886" max="4886" width="10.6640625" bestFit="1" customWidth="1"/>
    <col min="4887" max="4887" width="11" bestFit="1" customWidth="1"/>
    <col min="4888" max="4888" width="13.33203125" bestFit="1" customWidth="1"/>
    <col min="4889" max="4889" width="8" bestFit="1" customWidth="1"/>
    <col min="4890" max="4890" width="10.6640625" bestFit="1" customWidth="1"/>
    <col min="4891" max="4891" width="8" bestFit="1" customWidth="1"/>
    <col min="4892" max="4892" width="10.6640625" bestFit="1" customWidth="1"/>
    <col min="4893" max="4893" width="8" bestFit="1" customWidth="1"/>
    <col min="4894" max="4894" width="10.6640625" bestFit="1" customWidth="1"/>
    <col min="4895" max="4895" width="8" bestFit="1" customWidth="1"/>
    <col min="4896" max="4896" width="10.6640625" bestFit="1" customWidth="1"/>
    <col min="4897" max="4897" width="8" bestFit="1" customWidth="1"/>
    <col min="4898" max="4898" width="10.6640625" bestFit="1" customWidth="1"/>
    <col min="4899" max="4899" width="8" bestFit="1" customWidth="1"/>
    <col min="4900" max="4900" width="10.6640625" bestFit="1" customWidth="1"/>
    <col min="4901" max="4901" width="8" bestFit="1" customWidth="1"/>
    <col min="4902" max="4902" width="10.6640625" bestFit="1" customWidth="1"/>
    <col min="4903" max="4903" width="8" bestFit="1" customWidth="1"/>
    <col min="4904" max="4904" width="10.6640625" bestFit="1" customWidth="1"/>
    <col min="4905" max="4905" width="8" bestFit="1" customWidth="1"/>
    <col min="4906" max="4906" width="10.6640625" bestFit="1" customWidth="1"/>
    <col min="4907" max="4907" width="8" bestFit="1" customWidth="1"/>
    <col min="4908" max="4908" width="10.6640625" bestFit="1" customWidth="1"/>
    <col min="4909" max="4909" width="8" bestFit="1" customWidth="1"/>
    <col min="4910" max="4910" width="10.6640625" bestFit="1" customWidth="1"/>
    <col min="4911" max="4911" width="8" bestFit="1" customWidth="1"/>
    <col min="4912" max="4912" width="10.6640625" bestFit="1" customWidth="1"/>
    <col min="4913" max="4913" width="11" bestFit="1" customWidth="1"/>
    <col min="4914" max="4914" width="13.33203125" bestFit="1" customWidth="1"/>
    <col min="4915" max="4915" width="8" bestFit="1" customWidth="1"/>
    <col min="4916" max="4916" width="10.6640625" bestFit="1" customWidth="1"/>
    <col min="4917" max="4917" width="8" bestFit="1" customWidth="1"/>
    <col min="4918" max="4918" width="10.6640625" bestFit="1" customWidth="1"/>
    <col min="4919" max="4919" width="8" bestFit="1" customWidth="1"/>
    <col min="4920" max="4920" width="10.6640625" bestFit="1" customWidth="1"/>
    <col min="4921" max="4921" width="8" bestFit="1" customWidth="1"/>
    <col min="4922" max="4922" width="10.6640625" bestFit="1" customWidth="1"/>
    <col min="4923" max="4923" width="8" bestFit="1" customWidth="1"/>
    <col min="4924" max="4924" width="10.6640625" bestFit="1" customWidth="1"/>
    <col min="4925" max="4925" width="8" bestFit="1" customWidth="1"/>
    <col min="4926" max="4926" width="10.6640625" bestFit="1" customWidth="1"/>
    <col min="4927" max="4927" width="8" bestFit="1" customWidth="1"/>
    <col min="4928" max="4928" width="10.6640625" bestFit="1" customWidth="1"/>
    <col min="4929" max="4929" width="8" bestFit="1" customWidth="1"/>
    <col min="4930" max="4930" width="10.6640625" bestFit="1" customWidth="1"/>
    <col min="4931" max="4931" width="8" bestFit="1" customWidth="1"/>
    <col min="4932" max="4932" width="10.6640625" bestFit="1" customWidth="1"/>
    <col min="4933" max="4933" width="8" bestFit="1" customWidth="1"/>
    <col min="4934" max="4934" width="10.6640625" bestFit="1" customWidth="1"/>
    <col min="4935" max="4935" width="8" bestFit="1" customWidth="1"/>
    <col min="4936" max="4936" width="10.6640625" bestFit="1" customWidth="1"/>
    <col min="4937" max="4937" width="8" bestFit="1" customWidth="1"/>
    <col min="4938" max="4938" width="10.6640625" bestFit="1" customWidth="1"/>
    <col min="4939" max="4939" width="8" bestFit="1" customWidth="1"/>
    <col min="4940" max="4940" width="10.6640625" bestFit="1" customWidth="1"/>
    <col min="4941" max="4941" width="8" bestFit="1" customWidth="1"/>
    <col min="4942" max="4942" width="10.6640625" bestFit="1" customWidth="1"/>
    <col min="4943" max="4943" width="8" bestFit="1" customWidth="1"/>
    <col min="4944" max="4944" width="10.6640625" bestFit="1" customWidth="1"/>
    <col min="4945" max="4945" width="8" bestFit="1" customWidth="1"/>
    <col min="4946" max="4946" width="10.6640625" bestFit="1" customWidth="1"/>
    <col min="4947" max="4947" width="8" bestFit="1" customWidth="1"/>
    <col min="4948" max="4948" width="10.6640625" bestFit="1" customWidth="1"/>
    <col min="4949" max="4949" width="10" bestFit="1" customWidth="1"/>
    <col min="4950" max="4950" width="12.21875" bestFit="1" customWidth="1"/>
    <col min="4951" max="4951" width="8" bestFit="1" customWidth="1"/>
    <col min="4952" max="4952" width="10.6640625" bestFit="1" customWidth="1"/>
    <col min="4953" max="4953" width="8" bestFit="1" customWidth="1"/>
    <col min="4954" max="4954" width="10.6640625" bestFit="1" customWidth="1"/>
    <col min="4955" max="4955" width="8" bestFit="1" customWidth="1"/>
    <col min="4956" max="4956" width="10.6640625" bestFit="1" customWidth="1"/>
    <col min="4957" max="4957" width="11" bestFit="1" customWidth="1"/>
    <col min="4958" max="4958" width="13.33203125" bestFit="1" customWidth="1"/>
    <col min="4959" max="4959" width="8" bestFit="1" customWidth="1"/>
    <col min="4960" max="4960" width="10.6640625" bestFit="1" customWidth="1"/>
    <col min="4961" max="4961" width="8" bestFit="1" customWidth="1"/>
    <col min="4962" max="4962" width="10.6640625" bestFit="1" customWidth="1"/>
    <col min="4963" max="4963" width="11" bestFit="1" customWidth="1"/>
    <col min="4964" max="4964" width="13.33203125" bestFit="1" customWidth="1"/>
    <col min="4965" max="4965" width="8" bestFit="1" customWidth="1"/>
    <col min="4966" max="4966" width="10.6640625" bestFit="1" customWidth="1"/>
    <col min="4967" max="4967" width="8" bestFit="1" customWidth="1"/>
    <col min="4968" max="4968" width="10.6640625" bestFit="1" customWidth="1"/>
    <col min="4969" max="4969" width="8" bestFit="1" customWidth="1"/>
    <col min="4970" max="4970" width="10.6640625" bestFit="1" customWidth="1"/>
    <col min="4971" max="4971" width="8" bestFit="1" customWidth="1"/>
    <col min="4972" max="4972" width="10.6640625" bestFit="1" customWidth="1"/>
    <col min="4973" max="4973" width="11" bestFit="1" customWidth="1"/>
    <col min="4974" max="4974" width="13.33203125" bestFit="1" customWidth="1"/>
    <col min="4975" max="4975" width="8" bestFit="1" customWidth="1"/>
    <col min="4976" max="4976" width="10.6640625" bestFit="1" customWidth="1"/>
    <col min="4977" max="4977" width="8" bestFit="1" customWidth="1"/>
    <col min="4978" max="4978" width="10.6640625" bestFit="1" customWidth="1"/>
    <col min="4979" max="4979" width="8" bestFit="1" customWidth="1"/>
    <col min="4980" max="4980" width="10.6640625" bestFit="1" customWidth="1"/>
    <col min="4981" max="4981" width="8" bestFit="1" customWidth="1"/>
    <col min="4982" max="4982" width="10.6640625" bestFit="1" customWidth="1"/>
    <col min="4983" max="4983" width="8" bestFit="1" customWidth="1"/>
    <col min="4984" max="4984" width="10.6640625" bestFit="1" customWidth="1"/>
    <col min="4985" max="4985" width="8" bestFit="1" customWidth="1"/>
    <col min="4986" max="4986" width="10.6640625" bestFit="1" customWidth="1"/>
    <col min="4987" max="4987" width="8" bestFit="1" customWidth="1"/>
    <col min="4988" max="4988" width="10.6640625" bestFit="1" customWidth="1"/>
    <col min="4989" max="4989" width="11" bestFit="1" customWidth="1"/>
    <col min="4990" max="4990" width="13.33203125" bestFit="1" customWidth="1"/>
    <col min="4991" max="4991" width="8" bestFit="1" customWidth="1"/>
    <col min="4992" max="4992" width="10.6640625" bestFit="1" customWidth="1"/>
    <col min="4993" max="4993" width="8" bestFit="1" customWidth="1"/>
    <col min="4994" max="4994" width="10.6640625" bestFit="1" customWidth="1"/>
    <col min="4995" max="4995" width="8" bestFit="1" customWidth="1"/>
    <col min="4996" max="4996" width="10.6640625" bestFit="1" customWidth="1"/>
    <col min="4997" max="4997" width="8" bestFit="1" customWidth="1"/>
    <col min="4998" max="4998" width="10.6640625" bestFit="1" customWidth="1"/>
    <col min="4999" max="4999" width="8" bestFit="1" customWidth="1"/>
    <col min="5000" max="5000" width="10.6640625" bestFit="1" customWidth="1"/>
    <col min="5001" max="5001" width="8" bestFit="1" customWidth="1"/>
    <col min="5002" max="5002" width="10.6640625" bestFit="1" customWidth="1"/>
    <col min="5003" max="5003" width="11" bestFit="1" customWidth="1"/>
    <col min="5004" max="5004" width="13.33203125" bestFit="1" customWidth="1"/>
    <col min="5005" max="5005" width="8" bestFit="1" customWidth="1"/>
    <col min="5006" max="5006" width="10.6640625" bestFit="1" customWidth="1"/>
    <col min="5007" max="5007" width="8" bestFit="1" customWidth="1"/>
    <col min="5008" max="5008" width="10.6640625" bestFit="1" customWidth="1"/>
    <col min="5009" max="5009" width="8" bestFit="1" customWidth="1"/>
    <col min="5010" max="5010" width="10.6640625" bestFit="1" customWidth="1"/>
    <col min="5011" max="5011" width="11" bestFit="1" customWidth="1"/>
    <col min="5012" max="5012" width="13.33203125" bestFit="1" customWidth="1"/>
    <col min="5013" max="5013" width="10" bestFit="1" customWidth="1"/>
    <col min="5014" max="5014" width="12.21875" bestFit="1" customWidth="1"/>
    <col min="5015" max="5015" width="11" bestFit="1" customWidth="1"/>
    <col min="5016" max="5016" width="13.33203125" bestFit="1" customWidth="1"/>
    <col min="5017" max="5017" width="8" bestFit="1" customWidth="1"/>
    <col min="5018" max="5018" width="10.6640625" bestFit="1" customWidth="1"/>
    <col min="5019" max="5019" width="8" bestFit="1" customWidth="1"/>
    <col min="5020" max="5020" width="10.6640625" bestFit="1" customWidth="1"/>
    <col min="5021" max="5021" width="8" bestFit="1" customWidth="1"/>
    <col min="5022" max="5022" width="10.6640625" bestFit="1" customWidth="1"/>
    <col min="5023" max="5023" width="8" bestFit="1" customWidth="1"/>
    <col min="5024" max="5024" width="10.6640625" bestFit="1" customWidth="1"/>
    <col min="5025" max="5025" width="8" bestFit="1" customWidth="1"/>
    <col min="5026" max="5026" width="10.6640625" bestFit="1" customWidth="1"/>
    <col min="5027" max="5027" width="8" bestFit="1" customWidth="1"/>
    <col min="5028" max="5028" width="10.6640625" bestFit="1" customWidth="1"/>
    <col min="5029" max="5029" width="8" bestFit="1" customWidth="1"/>
    <col min="5030" max="5030" width="10.6640625" bestFit="1" customWidth="1"/>
    <col min="5031" max="5031" width="8" bestFit="1" customWidth="1"/>
    <col min="5032" max="5032" width="10.6640625" bestFit="1" customWidth="1"/>
    <col min="5033" max="5033" width="8" bestFit="1" customWidth="1"/>
    <col min="5034" max="5034" width="10.6640625" bestFit="1" customWidth="1"/>
    <col min="5035" max="5035" width="8" bestFit="1" customWidth="1"/>
    <col min="5036" max="5036" width="10.6640625" bestFit="1" customWidth="1"/>
    <col min="5037" max="5037" width="8" bestFit="1" customWidth="1"/>
    <col min="5038" max="5038" width="10.6640625" bestFit="1" customWidth="1"/>
    <col min="5039" max="5039" width="11" bestFit="1" customWidth="1"/>
    <col min="5040" max="5040" width="13.33203125" bestFit="1" customWidth="1"/>
    <col min="5041" max="5041" width="8" bestFit="1" customWidth="1"/>
    <col min="5042" max="5042" width="10.6640625" bestFit="1" customWidth="1"/>
    <col min="5043" max="5043" width="10" bestFit="1" customWidth="1"/>
    <col min="5044" max="5044" width="12.21875" bestFit="1" customWidth="1"/>
    <col min="5045" max="5045" width="11" bestFit="1" customWidth="1"/>
    <col min="5046" max="5046" width="13.33203125" bestFit="1" customWidth="1"/>
    <col min="5047" max="5047" width="8" bestFit="1" customWidth="1"/>
    <col min="5048" max="5048" width="10.6640625" bestFit="1" customWidth="1"/>
    <col min="5049" max="5049" width="8" bestFit="1" customWidth="1"/>
    <col min="5050" max="5050" width="10.6640625" bestFit="1" customWidth="1"/>
    <col min="5051" max="5051" width="11" bestFit="1" customWidth="1"/>
    <col min="5052" max="5052" width="13.33203125" bestFit="1" customWidth="1"/>
    <col min="5053" max="5053" width="8" bestFit="1" customWidth="1"/>
    <col min="5054" max="5054" width="10.6640625" bestFit="1" customWidth="1"/>
    <col min="5055" max="5055" width="8" bestFit="1" customWidth="1"/>
    <col min="5056" max="5056" width="10.6640625" bestFit="1" customWidth="1"/>
    <col min="5057" max="5057" width="8" bestFit="1" customWidth="1"/>
    <col min="5058" max="5058" width="10.6640625" bestFit="1" customWidth="1"/>
    <col min="5059" max="5059" width="8" bestFit="1" customWidth="1"/>
    <col min="5060" max="5060" width="10.6640625" bestFit="1" customWidth="1"/>
    <col min="5061" max="5061" width="8" bestFit="1" customWidth="1"/>
    <col min="5062" max="5062" width="10.6640625" bestFit="1" customWidth="1"/>
    <col min="5063" max="5063" width="8" bestFit="1" customWidth="1"/>
    <col min="5064" max="5064" width="10.6640625" bestFit="1" customWidth="1"/>
    <col min="5065" max="5065" width="8" bestFit="1" customWidth="1"/>
    <col min="5066" max="5066" width="10.6640625" bestFit="1" customWidth="1"/>
    <col min="5067" max="5067" width="8" bestFit="1" customWidth="1"/>
    <col min="5068" max="5068" width="10.6640625" bestFit="1" customWidth="1"/>
    <col min="5069" max="5069" width="8" bestFit="1" customWidth="1"/>
    <col min="5070" max="5070" width="10.6640625" bestFit="1" customWidth="1"/>
    <col min="5071" max="5071" width="8" bestFit="1" customWidth="1"/>
    <col min="5072" max="5072" width="10.6640625" bestFit="1" customWidth="1"/>
    <col min="5073" max="5073" width="8" bestFit="1" customWidth="1"/>
    <col min="5074" max="5074" width="10.6640625" bestFit="1" customWidth="1"/>
    <col min="5075" max="5075" width="8" bestFit="1" customWidth="1"/>
    <col min="5076" max="5076" width="10.6640625" bestFit="1" customWidth="1"/>
    <col min="5077" max="5077" width="8" bestFit="1" customWidth="1"/>
    <col min="5078" max="5078" width="10.6640625" bestFit="1" customWidth="1"/>
    <col min="5079" max="5079" width="11" bestFit="1" customWidth="1"/>
    <col min="5080" max="5080" width="13.33203125" bestFit="1" customWidth="1"/>
    <col min="5081" max="5081" width="11" bestFit="1" customWidth="1"/>
    <col min="5082" max="5082" width="13.33203125" bestFit="1" customWidth="1"/>
    <col min="5083" max="5083" width="8" bestFit="1" customWidth="1"/>
    <col min="5084" max="5084" width="10.6640625" bestFit="1" customWidth="1"/>
    <col min="5085" max="5085" width="8" bestFit="1" customWidth="1"/>
    <col min="5086" max="5086" width="10.6640625" bestFit="1" customWidth="1"/>
    <col min="5087" max="5087" width="8" bestFit="1" customWidth="1"/>
    <col min="5088" max="5088" width="10.6640625" bestFit="1" customWidth="1"/>
    <col min="5089" max="5089" width="8" bestFit="1" customWidth="1"/>
    <col min="5090" max="5090" width="10.6640625" bestFit="1" customWidth="1"/>
    <col min="5091" max="5091" width="8" bestFit="1" customWidth="1"/>
    <col min="5092" max="5092" width="10.6640625" bestFit="1" customWidth="1"/>
    <col min="5093" max="5093" width="8" bestFit="1" customWidth="1"/>
    <col min="5094" max="5094" width="10.6640625" bestFit="1" customWidth="1"/>
    <col min="5095" max="5095" width="11" bestFit="1" customWidth="1"/>
    <col min="5096" max="5096" width="13.33203125" bestFit="1" customWidth="1"/>
    <col min="5097" max="5097" width="8" bestFit="1" customWidth="1"/>
    <col min="5098" max="5098" width="10.6640625" bestFit="1" customWidth="1"/>
    <col min="5099" max="5099" width="8" bestFit="1" customWidth="1"/>
    <col min="5100" max="5100" width="10.6640625" bestFit="1" customWidth="1"/>
    <col min="5101" max="5101" width="8" bestFit="1" customWidth="1"/>
    <col min="5102" max="5102" width="10.6640625" bestFit="1" customWidth="1"/>
    <col min="5103" max="5103" width="8" bestFit="1" customWidth="1"/>
    <col min="5104" max="5104" width="10.6640625" bestFit="1" customWidth="1"/>
    <col min="5105" max="5105" width="8" bestFit="1" customWidth="1"/>
    <col min="5106" max="5106" width="10.6640625" bestFit="1" customWidth="1"/>
    <col min="5107" max="5107" width="10" bestFit="1" customWidth="1"/>
    <col min="5108" max="5108" width="12.21875" bestFit="1" customWidth="1"/>
    <col min="5109" max="5109" width="10" bestFit="1" customWidth="1"/>
    <col min="5110" max="5110" width="12.21875" bestFit="1" customWidth="1"/>
    <col min="5111" max="5111" width="8" bestFit="1" customWidth="1"/>
    <col min="5112" max="5112" width="10.6640625" bestFit="1" customWidth="1"/>
    <col min="5113" max="5113" width="8" bestFit="1" customWidth="1"/>
    <col min="5114" max="5114" width="10.6640625" bestFit="1" customWidth="1"/>
    <col min="5115" max="5115" width="8" bestFit="1" customWidth="1"/>
    <col min="5116" max="5116" width="10.6640625" bestFit="1" customWidth="1"/>
    <col min="5117" max="5117" width="8" bestFit="1" customWidth="1"/>
    <col min="5118" max="5118" width="10.6640625" bestFit="1" customWidth="1"/>
    <col min="5119" max="5119" width="8" bestFit="1" customWidth="1"/>
    <col min="5120" max="5120" width="10.6640625" bestFit="1" customWidth="1"/>
    <col min="5121" max="5121" width="8" bestFit="1" customWidth="1"/>
    <col min="5122" max="5122" width="10.6640625" bestFit="1" customWidth="1"/>
    <col min="5123" max="5123" width="8" bestFit="1" customWidth="1"/>
    <col min="5124" max="5124" width="10.6640625" bestFit="1" customWidth="1"/>
    <col min="5125" max="5125" width="8" bestFit="1" customWidth="1"/>
    <col min="5126" max="5126" width="10.6640625" bestFit="1" customWidth="1"/>
    <col min="5127" max="5127" width="8" bestFit="1" customWidth="1"/>
    <col min="5128" max="5128" width="10.6640625" bestFit="1" customWidth="1"/>
    <col min="5129" max="5129" width="8" bestFit="1" customWidth="1"/>
    <col min="5130" max="5130" width="10.6640625" bestFit="1" customWidth="1"/>
    <col min="5131" max="5131" width="8" bestFit="1" customWidth="1"/>
    <col min="5132" max="5132" width="10.6640625" bestFit="1" customWidth="1"/>
    <col min="5133" max="5133" width="11" bestFit="1" customWidth="1"/>
    <col min="5134" max="5134" width="13.33203125" bestFit="1" customWidth="1"/>
    <col min="5135" max="5135" width="8" bestFit="1" customWidth="1"/>
    <col min="5136" max="5136" width="10.6640625" bestFit="1" customWidth="1"/>
    <col min="5137" max="5137" width="8" bestFit="1" customWidth="1"/>
    <col min="5138" max="5138" width="10.6640625" bestFit="1" customWidth="1"/>
    <col min="5139" max="5139" width="11" bestFit="1" customWidth="1"/>
    <col min="5140" max="5140" width="13.33203125" bestFit="1" customWidth="1"/>
    <col min="5141" max="5141" width="8" bestFit="1" customWidth="1"/>
    <col min="5142" max="5142" width="10.6640625" bestFit="1" customWidth="1"/>
    <col min="5143" max="5143" width="8" bestFit="1" customWidth="1"/>
    <col min="5144" max="5144" width="10.6640625" bestFit="1" customWidth="1"/>
    <col min="5145" max="5145" width="8" bestFit="1" customWidth="1"/>
    <col min="5146" max="5146" width="10.6640625" bestFit="1" customWidth="1"/>
    <col min="5147" max="5147" width="8" bestFit="1" customWidth="1"/>
    <col min="5148" max="5148" width="10.6640625" bestFit="1" customWidth="1"/>
    <col min="5149" max="5149" width="8" bestFit="1" customWidth="1"/>
    <col min="5150" max="5150" width="10.6640625" bestFit="1" customWidth="1"/>
    <col min="5151" max="5151" width="8" bestFit="1" customWidth="1"/>
    <col min="5152" max="5152" width="10.6640625" bestFit="1" customWidth="1"/>
    <col min="5153" max="5153" width="10" bestFit="1" customWidth="1"/>
    <col min="5154" max="5154" width="12.21875" bestFit="1" customWidth="1"/>
    <col min="5155" max="5155" width="11" bestFit="1" customWidth="1"/>
    <col min="5156" max="5156" width="13.33203125" bestFit="1" customWidth="1"/>
    <col min="5157" max="5157" width="8" bestFit="1" customWidth="1"/>
    <col min="5158" max="5158" width="10.6640625" bestFit="1" customWidth="1"/>
    <col min="5159" max="5159" width="11" bestFit="1" customWidth="1"/>
    <col min="5160" max="5160" width="13.33203125" bestFit="1" customWidth="1"/>
    <col min="5161" max="5161" width="8" bestFit="1" customWidth="1"/>
    <col min="5162" max="5162" width="10.6640625" bestFit="1" customWidth="1"/>
    <col min="5163" max="5163" width="8" bestFit="1" customWidth="1"/>
    <col min="5164" max="5164" width="10.6640625" bestFit="1" customWidth="1"/>
    <col min="5165" max="5165" width="8" bestFit="1" customWidth="1"/>
    <col min="5166" max="5166" width="10.6640625" bestFit="1" customWidth="1"/>
    <col min="5167" max="5167" width="8" bestFit="1" customWidth="1"/>
    <col min="5168" max="5168" width="10.6640625" bestFit="1" customWidth="1"/>
    <col min="5169" max="5169" width="8" bestFit="1" customWidth="1"/>
    <col min="5170" max="5170" width="10.6640625" bestFit="1" customWidth="1"/>
    <col min="5171" max="5171" width="8" bestFit="1" customWidth="1"/>
    <col min="5172" max="5172" width="10.6640625" bestFit="1" customWidth="1"/>
    <col min="5173" max="5173" width="10" bestFit="1" customWidth="1"/>
    <col min="5174" max="5174" width="12.21875" bestFit="1" customWidth="1"/>
    <col min="5175" max="5175" width="8" bestFit="1" customWidth="1"/>
    <col min="5176" max="5176" width="10.6640625" bestFit="1" customWidth="1"/>
    <col min="5177" max="5177" width="8" bestFit="1" customWidth="1"/>
    <col min="5178" max="5178" width="10.6640625" bestFit="1" customWidth="1"/>
    <col min="5179" max="5179" width="11" bestFit="1" customWidth="1"/>
    <col min="5180" max="5180" width="13.33203125" bestFit="1" customWidth="1"/>
    <col min="5181" max="5181" width="8" bestFit="1" customWidth="1"/>
    <col min="5182" max="5182" width="10.6640625" bestFit="1" customWidth="1"/>
    <col min="5183" max="5183" width="8" bestFit="1" customWidth="1"/>
    <col min="5184" max="5184" width="10.6640625" bestFit="1" customWidth="1"/>
    <col min="5185" max="5185" width="11" bestFit="1" customWidth="1"/>
    <col min="5186" max="5186" width="13.33203125" bestFit="1" customWidth="1"/>
    <col min="5187" max="5187" width="11" bestFit="1" customWidth="1"/>
    <col min="5188" max="5188" width="13.33203125" bestFit="1" customWidth="1"/>
    <col min="5189" max="5189" width="8" bestFit="1" customWidth="1"/>
    <col min="5190" max="5190" width="10.6640625" bestFit="1" customWidth="1"/>
    <col min="5191" max="5191" width="10" bestFit="1" customWidth="1"/>
    <col min="5192" max="5192" width="12.21875" bestFit="1" customWidth="1"/>
    <col min="5193" max="5193" width="8" bestFit="1" customWidth="1"/>
    <col min="5194" max="5194" width="10.6640625" bestFit="1" customWidth="1"/>
    <col min="5195" max="5195" width="11" bestFit="1" customWidth="1"/>
    <col min="5196" max="5196" width="13.33203125" bestFit="1" customWidth="1"/>
    <col min="5197" max="5197" width="11" bestFit="1" customWidth="1"/>
    <col min="5198" max="5198" width="13.33203125" bestFit="1" customWidth="1"/>
    <col min="5199" max="5199" width="11" bestFit="1" customWidth="1"/>
    <col min="5200" max="5200" width="13.33203125" bestFit="1" customWidth="1"/>
    <col min="5201" max="5201" width="11" bestFit="1" customWidth="1"/>
    <col min="5202" max="5202" width="13.33203125" bestFit="1" customWidth="1"/>
    <col min="5203" max="5203" width="8" bestFit="1" customWidth="1"/>
    <col min="5204" max="5204" width="10.6640625" bestFit="1" customWidth="1"/>
    <col min="5205" max="5205" width="11" bestFit="1" customWidth="1"/>
    <col min="5206" max="5206" width="13.33203125" bestFit="1" customWidth="1"/>
    <col min="5207" max="5207" width="8" bestFit="1" customWidth="1"/>
    <col min="5208" max="5208" width="10.6640625" bestFit="1" customWidth="1"/>
    <col min="5209" max="5209" width="8" bestFit="1" customWidth="1"/>
    <col min="5210" max="5210" width="10.6640625" bestFit="1" customWidth="1"/>
    <col min="5211" max="5211" width="10" bestFit="1" customWidth="1"/>
    <col min="5212" max="5212" width="12.21875" bestFit="1" customWidth="1"/>
    <col min="5213" max="5213" width="8" bestFit="1" customWidth="1"/>
    <col min="5214" max="5214" width="10.6640625" bestFit="1" customWidth="1"/>
    <col min="5215" max="5215" width="8" bestFit="1" customWidth="1"/>
    <col min="5216" max="5216" width="10.6640625" bestFit="1" customWidth="1"/>
    <col min="5217" max="5217" width="8" bestFit="1" customWidth="1"/>
    <col min="5218" max="5218" width="10.6640625" bestFit="1" customWidth="1"/>
    <col min="5219" max="5219" width="11" bestFit="1" customWidth="1"/>
    <col min="5220" max="5220" width="13.33203125" bestFit="1" customWidth="1"/>
    <col min="5221" max="5221" width="8" bestFit="1" customWidth="1"/>
    <col min="5222" max="5222" width="10.6640625" bestFit="1" customWidth="1"/>
    <col min="5223" max="5223" width="11" bestFit="1" customWidth="1"/>
    <col min="5224" max="5224" width="13.33203125" bestFit="1" customWidth="1"/>
    <col min="5225" max="5225" width="11" bestFit="1" customWidth="1"/>
    <col min="5226" max="5226" width="13.33203125" bestFit="1" customWidth="1"/>
    <col min="5227" max="5227" width="8" bestFit="1" customWidth="1"/>
    <col min="5228" max="5228" width="10.6640625" bestFit="1" customWidth="1"/>
    <col min="5229" max="5229" width="11" bestFit="1" customWidth="1"/>
    <col min="5230" max="5230" width="13.33203125" bestFit="1" customWidth="1"/>
    <col min="5231" max="5231" width="8" bestFit="1" customWidth="1"/>
    <col min="5232" max="5232" width="10.6640625" bestFit="1" customWidth="1"/>
    <col min="5233" max="5233" width="8" bestFit="1" customWidth="1"/>
    <col min="5234" max="5234" width="10.6640625" bestFit="1" customWidth="1"/>
    <col min="5235" max="5235" width="11" bestFit="1" customWidth="1"/>
    <col min="5236" max="5236" width="13.33203125" bestFit="1" customWidth="1"/>
    <col min="5237" max="5237" width="11" bestFit="1" customWidth="1"/>
    <col min="5238" max="5238" width="13.33203125" bestFit="1" customWidth="1"/>
    <col min="5239" max="5239" width="8" bestFit="1" customWidth="1"/>
    <col min="5240" max="5240" width="10.6640625" bestFit="1" customWidth="1"/>
    <col min="5241" max="5241" width="8" bestFit="1" customWidth="1"/>
    <col min="5242" max="5242" width="10.6640625" bestFit="1" customWidth="1"/>
    <col min="5243" max="5243" width="8" bestFit="1" customWidth="1"/>
    <col min="5244" max="5244" width="10.6640625" bestFit="1" customWidth="1"/>
    <col min="5245" max="5245" width="8" bestFit="1" customWidth="1"/>
    <col min="5246" max="5246" width="10.6640625" bestFit="1" customWidth="1"/>
    <col min="5247" max="5247" width="8" bestFit="1" customWidth="1"/>
    <col min="5248" max="5248" width="10.6640625" bestFit="1" customWidth="1"/>
    <col min="5249" max="5249" width="11" bestFit="1" customWidth="1"/>
    <col min="5250" max="5250" width="13.33203125" bestFit="1" customWidth="1"/>
    <col min="5251" max="5251" width="8" bestFit="1" customWidth="1"/>
    <col min="5252" max="5252" width="10.6640625" bestFit="1" customWidth="1"/>
    <col min="5253" max="5253" width="11" bestFit="1" customWidth="1"/>
    <col min="5254" max="5254" width="13.33203125" bestFit="1" customWidth="1"/>
    <col min="5255" max="5255" width="11" bestFit="1" customWidth="1"/>
    <col min="5256" max="5256" width="13.33203125" bestFit="1" customWidth="1"/>
    <col min="5257" max="5257" width="8" bestFit="1" customWidth="1"/>
    <col min="5258" max="5258" width="10.6640625" bestFit="1" customWidth="1"/>
    <col min="5259" max="5259" width="11" bestFit="1" customWidth="1"/>
    <col min="5260" max="5260" width="13.33203125" bestFit="1" customWidth="1"/>
    <col min="5261" max="5261" width="8" bestFit="1" customWidth="1"/>
    <col min="5262" max="5262" width="10.6640625" bestFit="1" customWidth="1"/>
    <col min="5263" max="5263" width="8" bestFit="1" customWidth="1"/>
    <col min="5264" max="5264" width="10.6640625" bestFit="1" customWidth="1"/>
    <col min="5265" max="5265" width="8" bestFit="1" customWidth="1"/>
    <col min="5266" max="5266" width="10.6640625" bestFit="1" customWidth="1"/>
    <col min="5267" max="5267" width="8" bestFit="1" customWidth="1"/>
    <col min="5268" max="5268" width="10.6640625" bestFit="1" customWidth="1"/>
    <col min="5269" max="5269" width="8" bestFit="1" customWidth="1"/>
    <col min="5270" max="5270" width="10.6640625" bestFit="1" customWidth="1"/>
    <col min="5271" max="5271" width="10" bestFit="1" customWidth="1"/>
    <col min="5272" max="5272" width="12.21875" bestFit="1" customWidth="1"/>
    <col min="5273" max="5273" width="11" bestFit="1" customWidth="1"/>
    <col min="5274" max="5274" width="13.33203125" bestFit="1" customWidth="1"/>
    <col min="5275" max="5275" width="10" bestFit="1" customWidth="1"/>
    <col min="5276" max="5276" width="12.21875" bestFit="1" customWidth="1"/>
    <col min="5277" max="5277" width="8" bestFit="1" customWidth="1"/>
    <col min="5278" max="5278" width="10.6640625" bestFit="1" customWidth="1"/>
    <col min="5279" max="5279" width="8" bestFit="1" customWidth="1"/>
    <col min="5280" max="5280" width="10.6640625" bestFit="1" customWidth="1"/>
    <col min="5281" max="5281" width="8" bestFit="1" customWidth="1"/>
    <col min="5282" max="5282" width="10.6640625" bestFit="1" customWidth="1"/>
    <col min="5283" max="5283" width="8" bestFit="1" customWidth="1"/>
    <col min="5284" max="5284" width="10.6640625" bestFit="1" customWidth="1"/>
    <col min="5285" max="5285" width="8" bestFit="1" customWidth="1"/>
    <col min="5286" max="5286" width="10.6640625" bestFit="1" customWidth="1"/>
    <col min="5287" max="5287" width="8" bestFit="1" customWidth="1"/>
    <col min="5288" max="5288" width="10.6640625" bestFit="1" customWidth="1"/>
    <col min="5289" max="5289" width="11" bestFit="1" customWidth="1"/>
    <col min="5290" max="5290" width="13.33203125" bestFit="1" customWidth="1"/>
    <col min="5291" max="5291" width="10" bestFit="1" customWidth="1"/>
    <col min="5292" max="5292" width="12.21875" bestFit="1" customWidth="1"/>
    <col min="5293" max="5293" width="11" bestFit="1" customWidth="1"/>
    <col min="5294" max="5294" width="13.33203125" bestFit="1" customWidth="1"/>
    <col min="5295" max="5295" width="11" bestFit="1" customWidth="1"/>
    <col min="5296" max="5296" width="13.33203125" bestFit="1" customWidth="1"/>
    <col min="5297" max="5297" width="11" bestFit="1" customWidth="1"/>
    <col min="5298" max="5298" width="13.33203125" bestFit="1" customWidth="1"/>
    <col min="5299" max="5299" width="8" bestFit="1" customWidth="1"/>
    <col min="5300" max="5300" width="10.6640625" bestFit="1" customWidth="1"/>
    <col min="5301" max="5301" width="11" bestFit="1" customWidth="1"/>
    <col min="5302" max="5302" width="13.33203125" bestFit="1" customWidth="1"/>
    <col min="5303" max="5303" width="8" bestFit="1" customWidth="1"/>
    <col min="5304" max="5304" width="10.6640625" bestFit="1" customWidth="1"/>
    <col min="5305" max="5305" width="8" bestFit="1" customWidth="1"/>
    <col min="5306" max="5306" width="10.6640625" bestFit="1" customWidth="1"/>
    <col min="5307" max="5307" width="10" bestFit="1" customWidth="1"/>
    <col min="5308" max="5308" width="12.21875" bestFit="1" customWidth="1"/>
    <col min="5309" max="5309" width="8" bestFit="1" customWidth="1"/>
    <col min="5310" max="5310" width="10.6640625" bestFit="1" customWidth="1"/>
    <col min="5311" max="5311" width="8" bestFit="1" customWidth="1"/>
    <col min="5312" max="5312" width="10.6640625" bestFit="1" customWidth="1"/>
    <col min="5313" max="5313" width="8" bestFit="1" customWidth="1"/>
    <col min="5314" max="5314" width="10.6640625" bestFit="1" customWidth="1"/>
    <col min="5315" max="5315" width="11" bestFit="1" customWidth="1"/>
    <col min="5316" max="5316" width="13.33203125" bestFit="1" customWidth="1"/>
    <col min="5317" max="5317" width="8" bestFit="1" customWidth="1"/>
    <col min="5318" max="5318" width="10.6640625" bestFit="1" customWidth="1"/>
    <col min="5319" max="5319" width="11" bestFit="1" customWidth="1"/>
    <col min="5320" max="5320" width="13.33203125" bestFit="1" customWidth="1"/>
    <col min="5321" max="5321" width="8" bestFit="1" customWidth="1"/>
    <col min="5322" max="5322" width="10.6640625" bestFit="1" customWidth="1"/>
    <col min="5323" max="5323" width="8" bestFit="1" customWidth="1"/>
    <col min="5324" max="5324" width="10.6640625" bestFit="1" customWidth="1"/>
    <col min="5325" max="5325" width="8" bestFit="1" customWidth="1"/>
    <col min="5326" max="5326" width="10.6640625" bestFit="1" customWidth="1"/>
    <col min="5327" max="5327" width="8" bestFit="1" customWidth="1"/>
    <col min="5328" max="5328" width="10.6640625" bestFit="1" customWidth="1"/>
    <col min="5329" max="5329" width="11" bestFit="1" customWidth="1"/>
    <col min="5330" max="5330" width="13.33203125" bestFit="1" customWidth="1"/>
    <col min="5331" max="5331" width="8" bestFit="1" customWidth="1"/>
    <col min="5332" max="5332" width="10.6640625" bestFit="1" customWidth="1"/>
    <col min="5333" max="5333" width="8" bestFit="1" customWidth="1"/>
    <col min="5334" max="5334" width="10.6640625" bestFit="1" customWidth="1"/>
    <col min="5335" max="5335" width="8" bestFit="1" customWidth="1"/>
    <col min="5336" max="5336" width="10.6640625" bestFit="1" customWidth="1"/>
    <col min="5337" max="5337" width="8" bestFit="1" customWidth="1"/>
    <col min="5338" max="5338" width="10.6640625" bestFit="1" customWidth="1"/>
    <col min="5339" max="5339" width="8" bestFit="1" customWidth="1"/>
    <col min="5340" max="5340" width="10.6640625" bestFit="1" customWidth="1"/>
    <col min="5341" max="5341" width="8" bestFit="1" customWidth="1"/>
    <col min="5342" max="5342" width="10.6640625" bestFit="1" customWidth="1"/>
    <col min="5343" max="5343" width="11" bestFit="1" customWidth="1"/>
    <col min="5344" max="5344" width="13.33203125" bestFit="1" customWidth="1"/>
    <col min="5345" max="5345" width="8" bestFit="1" customWidth="1"/>
    <col min="5346" max="5346" width="10.6640625" bestFit="1" customWidth="1"/>
    <col min="5347" max="5347" width="8" bestFit="1" customWidth="1"/>
    <col min="5348" max="5348" width="10.6640625" bestFit="1" customWidth="1"/>
    <col min="5349" max="5349" width="8" bestFit="1" customWidth="1"/>
    <col min="5350" max="5350" width="10.6640625" bestFit="1" customWidth="1"/>
    <col min="5351" max="5351" width="11" bestFit="1" customWidth="1"/>
    <col min="5352" max="5352" width="13.33203125" bestFit="1" customWidth="1"/>
    <col min="5353" max="5353" width="8" bestFit="1" customWidth="1"/>
    <col min="5354" max="5354" width="10.6640625" bestFit="1" customWidth="1"/>
    <col min="5355" max="5355" width="8" bestFit="1" customWidth="1"/>
    <col min="5356" max="5356" width="10.6640625" bestFit="1" customWidth="1"/>
    <col min="5357" max="5357" width="8" bestFit="1" customWidth="1"/>
    <col min="5358" max="5358" width="10.6640625" bestFit="1" customWidth="1"/>
    <col min="5359" max="5359" width="8" bestFit="1" customWidth="1"/>
    <col min="5360" max="5360" width="10.6640625" bestFit="1" customWidth="1"/>
    <col min="5361" max="5361" width="11" bestFit="1" customWidth="1"/>
    <col min="5362" max="5362" width="13.33203125" bestFit="1" customWidth="1"/>
    <col min="5363" max="5363" width="11" bestFit="1" customWidth="1"/>
    <col min="5364" max="5364" width="13.33203125" bestFit="1" customWidth="1"/>
    <col min="5365" max="5365" width="8" bestFit="1" customWidth="1"/>
    <col min="5366" max="5366" width="10.6640625" bestFit="1" customWidth="1"/>
    <col min="5367" max="5367" width="11" bestFit="1" customWidth="1"/>
    <col min="5368" max="5368" width="13.33203125" bestFit="1" customWidth="1"/>
    <col min="5369" max="5369" width="8" bestFit="1" customWidth="1"/>
    <col min="5370" max="5370" width="10.6640625" bestFit="1" customWidth="1"/>
    <col min="5371" max="5371" width="11" bestFit="1" customWidth="1"/>
    <col min="5372" max="5372" width="13.33203125" bestFit="1" customWidth="1"/>
    <col min="5373" max="5373" width="11" bestFit="1" customWidth="1"/>
    <col min="5374" max="5374" width="13.33203125" bestFit="1" customWidth="1"/>
    <col min="5375" max="5375" width="8" bestFit="1" customWidth="1"/>
    <col min="5376" max="5376" width="10.6640625" bestFit="1" customWidth="1"/>
    <col min="5377" max="5377" width="8" bestFit="1" customWidth="1"/>
    <col min="5378" max="5378" width="10.6640625" bestFit="1" customWidth="1"/>
    <col min="5379" max="5379" width="8" bestFit="1" customWidth="1"/>
    <col min="5380" max="5380" width="10.6640625" bestFit="1" customWidth="1"/>
    <col min="5381" max="5381" width="11" bestFit="1" customWidth="1"/>
    <col min="5382" max="5382" width="13.33203125" bestFit="1" customWidth="1"/>
    <col min="5383" max="5383" width="10" bestFit="1" customWidth="1"/>
    <col min="5384" max="5384" width="12.21875" bestFit="1" customWidth="1"/>
    <col min="5385" max="5385" width="10" bestFit="1" customWidth="1"/>
    <col min="5386" max="5386" width="12.21875" bestFit="1" customWidth="1"/>
    <col min="5387" max="5387" width="11" bestFit="1" customWidth="1"/>
    <col min="5388" max="5388" width="13.33203125" bestFit="1" customWidth="1"/>
    <col min="5389" max="5389" width="8" bestFit="1" customWidth="1"/>
    <col min="5390" max="5390" width="10.6640625" bestFit="1" customWidth="1"/>
    <col min="5391" max="5391" width="11" bestFit="1" customWidth="1"/>
    <col min="5392" max="5392" width="13.33203125" bestFit="1" customWidth="1"/>
    <col min="5393" max="5393" width="8" bestFit="1" customWidth="1"/>
    <col min="5394" max="5394" width="10.6640625" bestFit="1" customWidth="1"/>
    <col min="5395" max="5395" width="8" bestFit="1" customWidth="1"/>
    <col min="5396" max="5396" width="10.6640625" bestFit="1" customWidth="1"/>
    <col min="5397" max="5397" width="11" bestFit="1" customWidth="1"/>
    <col min="5398" max="5398" width="13.33203125" bestFit="1" customWidth="1"/>
    <col min="5399" max="5399" width="8" bestFit="1" customWidth="1"/>
    <col min="5400" max="5400" width="10.6640625" bestFit="1" customWidth="1"/>
    <col min="5401" max="5401" width="8" bestFit="1" customWidth="1"/>
    <col min="5402" max="5402" width="10.6640625" bestFit="1" customWidth="1"/>
    <col min="5403" max="5403" width="8" bestFit="1" customWidth="1"/>
    <col min="5404" max="5404" width="10.6640625" bestFit="1" customWidth="1"/>
    <col min="5405" max="5405" width="8" bestFit="1" customWidth="1"/>
    <col min="5406" max="5406" width="10.6640625" bestFit="1" customWidth="1"/>
    <col min="5407" max="5407" width="11" bestFit="1" customWidth="1"/>
    <col min="5408" max="5408" width="13.33203125" bestFit="1" customWidth="1"/>
    <col min="5409" max="5409" width="8" bestFit="1" customWidth="1"/>
    <col min="5410" max="5410" width="10.6640625" bestFit="1" customWidth="1"/>
    <col min="5411" max="5411" width="8" bestFit="1" customWidth="1"/>
    <col min="5412" max="5412" width="10.6640625" bestFit="1" customWidth="1"/>
    <col min="5413" max="5413" width="8" bestFit="1" customWidth="1"/>
    <col min="5414" max="5414" width="10.6640625" bestFit="1" customWidth="1"/>
    <col min="5415" max="5415" width="8" bestFit="1" customWidth="1"/>
    <col min="5416" max="5416" width="10.6640625" bestFit="1" customWidth="1"/>
    <col min="5417" max="5417" width="8" bestFit="1" customWidth="1"/>
    <col min="5418" max="5418" width="10.6640625" bestFit="1" customWidth="1"/>
    <col min="5419" max="5419" width="11" bestFit="1" customWidth="1"/>
    <col min="5420" max="5420" width="13.33203125" bestFit="1" customWidth="1"/>
    <col min="5421" max="5421" width="8" bestFit="1" customWidth="1"/>
    <col min="5422" max="5422" width="10.6640625" bestFit="1" customWidth="1"/>
    <col min="5423" max="5423" width="11" bestFit="1" customWidth="1"/>
    <col min="5424" max="5424" width="13.33203125" bestFit="1" customWidth="1"/>
    <col min="5425" max="5425" width="8" bestFit="1" customWidth="1"/>
    <col min="5426" max="5426" width="10.6640625" bestFit="1" customWidth="1"/>
    <col min="5427" max="5427" width="8" bestFit="1" customWidth="1"/>
    <col min="5428" max="5428" width="10.6640625" bestFit="1" customWidth="1"/>
    <col min="5429" max="5429" width="8" bestFit="1" customWidth="1"/>
    <col min="5430" max="5430" width="10.6640625" bestFit="1" customWidth="1"/>
    <col min="5431" max="5431" width="8" bestFit="1" customWidth="1"/>
    <col min="5432" max="5432" width="10.6640625" bestFit="1" customWidth="1"/>
    <col min="5433" max="5433" width="8" bestFit="1" customWidth="1"/>
    <col min="5434" max="5434" width="10.6640625" bestFit="1" customWidth="1"/>
    <col min="5435" max="5435" width="8" bestFit="1" customWidth="1"/>
    <col min="5436" max="5436" width="10.6640625" bestFit="1" customWidth="1"/>
    <col min="5437" max="5437" width="8" bestFit="1" customWidth="1"/>
    <col min="5438" max="5438" width="10.6640625" bestFit="1" customWidth="1"/>
    <col min="5439" max="5439" width="10" bestFit="1" customWidth="1"/>
    <col min="5440" max="5440" width="12.21875" bestFit="1" customWidth="1"/>
    <col min="5441" max="5441" width="8" bestFit="1" customWidth="1"/>
    <col min="5442" max="5442" width="10.6640625" bestFit="1" customWidth="1"/>
    <col min="5443" max="5443" width="8" bestFit="1" customWidth="1"/>
    <col min="5444" max="5444" width="10.6640625" bestFit="1" customWidth="1"/>
    <col min="5445" max="5445" width="8" bestFit="1" customWidth="1"/>
    <col min="5446" max="5446" width="10.6640625" bestFit="1" customWidth="1"/>
    <col min="5447" max="5447" width="8" bestFit="1" customWidth="1"/>
    <col min="5448" max="5448" width="10.6640625" bestFit="1" customWidth="1"/>
    <col min="5449" max="5449" width="11" bestFit="1" customWidth="1"/>
    <col min="5450" max="5450" width="13.33203125" bestFit="1" customWidth="1"/>
    <col min="5451" max="5451" width="8" bestFit="1" customWidth="1"/>
    <col min="5452" max="5452" width="10.6640625" bestFit="1" customWidth="1"/>
    <col min="5453" max="5453" width="11" bestFit="1" customWidth="1"/>
    <col min="5454" max="5454" width="13.33203125" bestFit="1" customWidth="1"/>
    <col min="5455" max="5455" width="11" bestFit="1" customWidth="1"/>
    <col min="5456" max="5456" width="13.33203125" bestFit="1" customWidth="1"/>
    <col min="5457" max="5457" width="8" bestFit="1" customWidth="1"/>
    <col min="5458" max="5458" width="10.6640625" bestFit="1" customWidth="1"/>
    <col min="5459" max="5459" width="8" bestFit="1" customWidth="1"/>
    <col min="5460" max="5460" width="10.6640625" bestFit="1" customWidth="1"/>
    <col min="5461" max="5461" width="8" bestFit="1" customWidth="1"/>
    <col min="5462" max="5462" width="10.6640625" bestFit="1" customWidth="1"/>
    <col min="5463" max="5463" width="8" bestFit="1" customWidth="1"/>
    <col min="5464" max="5464" width="10.6640625" bestFit="1" customWidth="1"/>
    <col min="5465" max="5465" width="8" bestFit="1" customWidth="1"/>
    <col min="5466" max="5466" width="10.6640625" bestFit="1" customWidth="1"/>
    <col min="5467" max="5467" width="8" bestFit="1" customWidth="1"/>
    <col min="5468" max="5468" width="10.6640625" bestFit="1" customWidth="1"/>
    <col min="5469" max="5469" width="8" bestFit="1" customWidth="1"/>
    <col min="5470" max="5470" width="10.6640625" bestFit="1" customWidth="1"/>
    <col min="5471" max="5471" width="8" bestFit="1" customWidth="1"/>
    <col min="5472" max="5472" width="10.6640625" bestFit="1" customWidth="1"/>
    <col min="5473" max="5473" width="8" bestFit="1" customWidth="1"/>
    <col min="5474" max="5474" width="10.6640625" bestFit="1" customWidth="1"/>
    <col min="5475" max="5475" width="8" bestFit="1" customWidth="1"/>
    <col min="5476" max="5476" width="10.6640625" bestFit="1" customWidth="1"/>
    <col min="5477" max="5477" width="8" bestFit="1" customWidth="1"/>
    <col min="5478" max="5478" width="10.6640625" bestFit="1" customWidth="1"/>
    <col min="5479" max="5479" width="8" bestFit="1" customWidth="1"/>
    <col min="5480" max="5480" width="10.6640625" bestFit="1" customWidth="1"/>
    <col min="5481" max="5481" width="11" bestFit="1" customWidth="1"/>
    <col min="5482" max="5482" width="13.33203125" bestFit="1" customWidth="1"/>
    <col min="5483" max="5483" width="11" bestFit="1" customWidth="1"/>
    <col min="5484" max="5484" width="13.33203125" bestFit="1" customWidth="1"/>
    <col min="5485" max="5485" width="8" bestFit="1" customWidth="1"/>
    <col min="5486" max="5486" width="10.6640625" bestFit="1" customWidth="1"/>
    <col min="5487" max="5487" width="8" bestFit="1" customWidth="1"/>
    <col min="5488" max="5488" width="10.6640625" bestFit="1" customWidth="1"/>
    <col min="5489" max="5489" width="8" bestFit="1" customWidth="1"/>
    <col min="5490" max="5490" width="10.6640625" bestFit="1" customWidth="1"/>
    <col min="5491" max="5491" width="8" bestFit="1" customWidth="1"/>
    <col min="5492" max="5492" width="10.6640625" bestFit="1" customWidth="1"/>
    <col min="5493" max="5493" width="10" bestFit="1" customWidth="1"/>
    <col min="5494" max="5494" width="12.21875" bestFit="1" customWidth="1"/>
    <col min="5495" max="5495" width="8" bestFit="1" customWidth="1"/>
    <col min="5496" max="5496" width="10.6640625" bestFit="1" customWidth="1"/>
    <col min="5497" max="5497" width="11" bestFit="1" customWidth="1"/>
    <col min="5498" max="5498" width="13.33203125" bestFit="1" customWidth="1"/>
    <col min="5499" max="5499" width="8" bestFit="1" customWidth="1"/>
    <col min="5500" max="5500" width="10.6640625" bestFit="1" customWidth="1"/>
    <col min="5501" max="5501" width="8" bestFit="1" customWidth="1"/>
    <col min="5502" max="5502" width="10.6640625" bestFit="1" customWidth="1"/>
    <col min="5503" max="5503" width="8" bestFit="1" customWidth="1"/>
    <col min="5504" max="5504" width="10.6640625" bestFit="1" customWidth="1"/>
    <col min="5505" max="5505" width="10" bestFit="1" customWidth="1"/>
    <col min="5506" max="5506" width="12.21875" bestFit="1" customWidth="1"/>
    <col min="5507" max="5507" width="8" bestFit="1" customWidth="1"/>
    <col min="5508" max="5508" width="10.6640625" bestFit="1" customWidth="1"/>
    <col min="5509" max="5509" width="10" bestFit="1" customWidth="1"/>
    <col min="5510" max="5510" width="12.21875" bestFit="1" customWidth="1"/>
    <col min="5511" max="5511" width="8" bestFit="1" customWidth="1"/>
    <col min="5512" max="5512" width="10.6640625" bestFit="1" customWidth="1"/>
    <col min="5513" max="5513" width="8" bestFit="1" customWidth="1"/>
    <col min="5514" max="5514" width="10.6640625" bestFit="1" customWidth="1"/>
    <col min="5515" max="5515" width="8" bestFit="1" customWidth="1"/>
    <col min="5516" max="5516" width="10.6640625" bestFit="1" customWidth="1"/>
    <col min="5517" max="5517" width="11" bestFit="1" customWidth="1"/>
    <col min="5518" max="5518" width="13.33203125" bestFit="1" customWidth="1"/>
    <col min="5519" max="5519" width="11" bestFit="1" customWidth="1"/>
    <col min="5520" max="5520" width="13.33203125" bestFit="1" customWidth="1"/>
    <col min="5521" max="5521" width="8" bestFit="1" customWidth="1"/>
    <col min="5522" max="5522" width="10.6640625" bestFit="1" customWidth="1"/>
    <col min="5523" max="5523" width="11" bestFit="1" customWidth="1"/>
    <col min="5524" max="5524" width="13.33203125" bestFit="1" customWidth="1"/>
    <col min="5525" max="5525" width="8" bestFit="1" customWidth="1"/>
    <col min="5526" max="5526" width="10.6640625" bestFit="1" customWidth="1"/>
    <col min="5527" max="5527" width="8" bestFit="1" customWidth="1"/>
    <col min="5528" max="5528" width="10.6640625" bestFit="1" customWidth="1"/>
    <col min="5529" max="5529" width="8" bestFit="1" customWidth="1"/>
    <col min="5530" max="5530" width="10.6640625" bestFit="1" customWidth="1"/>
    <col min="5531" max="5531" width="8" bestFit="1" customWidth="1"/>
    <col min="5532" max="5532" width="10.6640625" bestFit="1" customWidth="1"/>
    <col min="5533" max="5533" width="8" bestFit="1" customWidth="1"/>
    <col min="5534" max="5534" width="10.6640625" bestFit="1" customWidth="1"/>
    <col min="5535" max="5535" width="8" bestFit="1" customWidth="1"/>
    <col min="5536" max="5536" width="10.6640625" bestFit="1" customWidth="1"/>
    <col min="5537" max="5537" width="8" bestFit="1" customWidth="1"/>
    <col min="5538" max="5538" width="10.6640625" bestFit="1" customWidth="1"/>
    <col min="5539" max="5539" width="10" bestFit="1" customWidth="1"/>
    <col min="5540" max="5540" width="12.21875" bestFit="1" customWidth="1"/>
    <col min="5541" max="5541" width="8" bestFit="1" customWidth="1"/>
    <col min="5542" max="5542" width="10.6640625" bestFit="1" customWidth="1"/>
    <col min="5543" max="5543" width="11" bestFit="1" customWidth="1"/>
    <col min="5544" max="5544" width="13.33203125" bestFit="1" customWidth="1"/>
    <col min="5545" max="5545" width="8" bestFit="1" customWidth="1"/>
    <col min="5546" max="5546" width="10.6640625" bestFit="1" customWidth="1"/>
    <col min="5547" max="5547" width="8" bestFit="1" customWidth="1"/>
    <col min="5548" max="5548" width="10.6640625" bestFit="1" customWidth="1"/>
    <col min="5549" max="5549" width="10" bestFit="1" customWidth="1"/>
    <col min="5550" max="5550" width="12.21875" bestFit="1" customWidth="1"/>
    <col min="5551" max="5551" width="11" bestFit="1" customWidth="1"/>
    <col min="5552" max="5552" width="13.33203125" bestFit="1" customWidth="1"/>
    <col min="5553" max="5553" width="8" bestFit="1" customWidth="1"/>
    <col min="5554" max="5554" width="10.6640625" bestFit="1" customWidth="1"/>
    <col min="5555" max="5555" width="11" bestFit="1" customWidth="1"/>
    <col min="5556" max="5556" width="13.33203125" bestFit="1" customWidth="1"/>
    <col min="5557" max="5557" width="8" bestFit="1" customWidth="1"/>
    <col min="5558" max="5558" width="10.6640625" bestFit="1" customWidth="1"/>
    <col min="5559" max="5559" width="8" bestFit="1" customWidth="1"/>
    <col min="5560" max="5560" width="10.6640625" bestFit="1" customWidth="1"/>
    <col min="5561" max="5561" width="11" bestFit="1" customWidth="1"/>
    <col min="5562" max="5562" width="13.33203125" bestFit="1" customWidth="1"/>
    <col min="5563" max="5563" width="11" bestFit="1" customWidth="1"/>
    <col min="5564" max="5564" width="13.33203125" bestFit="1" customWidth="1"/>
    <col min="5565" max="5565" width="11" bestFit="1" customWidth="1"/>
    <col min="5566" max="5566" width="13.33203125" bestFit="1" customWidth="1"/>
    <col min="5567" max="5567" width="8" bestFit="1" customWidth="1"/>
    <col min="5568" max="5568" width="10.6640625" bestFit="1" customWidth="1"/>
    <col min="5569" max="5569" width="11" bestFit="1" customWidth="1"/>
    <col min="5570" max="5570" width="13.33203125" bestFit="1" customWidth="1"/>
    <col min="5571" max="5571" width="8" bestFit="1" customWidth="1"/>
    <col min="5572" max="5572" width="10.6640625" bestFit="1" customWidth="1"/>
    <col min="5573" max="5573" width="8" bestFit="1" customWidth="1"/>
    <col min="5574" max="5574" width="10.6640625" bestFit="1" customWidth="1"/>
    <col min="5575" max="5575" width="8" bestFit="1" customWidth="1"/>
    <col min="5576" max="5576" width="10.6640625" bestFit="1" customWidth="1"/>
    <col min="5577" max="5577" width="11" bestFit="1" customWidth="1"/>
    <col min="5578" max="5578" width="13.33203125" bestFit="1" customWidth="1"/>
    <col min="5579" max="5579" width="8" bestFit="1" customWidth="1"/>
    <col min="5580" max="5580" width="10.6640625" bestFit="1" customWidth="1"/>
    <col min="5581" max="5581" width="8" bestFit="1" customWidth="1"/>
    <col min="5582" max="5582" width="10.6640625" bestFit="1" customWidth="1"/>
    <col min="5583" max="5583" width="11" bestFit="1" customWidth="1"/>
    <col min="5584" max="5584" width="13.33203125" bestFit="1" customWidth="1"/>
    <col min="5585" max="5585" width="10" bestFit="1" customWidth="1"/>
    <col min="5586" max="5586" width="12.21875" bestFit="1" customWidth="1"/>
    <col min="5587" max="5587" width="8" bestFit="1" customWidth="1"/>
    <col min="5588" max="5588" width="10.6640625" bestFit="1" customWidth="1"/>
    <col min="5589" max="5589" width="8" bestFit="1" customWidth="1"/>
    <col min="5590" max="5590" width="10.6640625" bestFit="1" customWidth="1"/>
    <col min="5591" max="5591" width="10" bestFit="1" customWidth="1"/>
    <col min="5592" max="5592" width="12.21875" bestFit="1" customWidth="1"/>
    <col min="5593" max="5593" width="8" bestFit="1" customWidth="1"/>
    <col min="5594" max="5594" width="10.6640625" bestFit="1" customWidth="1"/>
    <col min="5595" max="5595" width="11" bestFit="1" customWidth="1"/>
    <col min="5596" max="5596" width="13.33203125" bestFit="1" customWidth="1"/>
    <col min="5597" max="5597" width="10" bestFit="1" customWidth="1"/>
    <col min="5598" max="5598" width="12.21875" bestFit="1" customWidth="1"/>
    <col min="5599" max="5599" width="8" bestFit="1" customWidth="1"/>
    <col min="5600" max="5600" width="10.6640625" bestFit="1" customWidth="1"/>
    <col min="5601" max="5601" width="11" bestFit="1" customWidth="1"/>
    <col min="5602" max="5602" width="13.33203125" bestFit="1" customWidth="1"/>
    <col min="5603" max="5603" width="11" bestFit="1" customWidth="1"/>
    <col min="5604" max="5604" width="13.33203125" bestFit="1" customWidth="1"/>
    <col min="5605" max="5605" width="8" bestFit="1" customWidth="1"/>
    <col min="5606" max="5606" width="10.6640625" bestFit="1" customWidth="1"/>
    <col min="5607" max="5607" width="8" bestFit="1" customWidth="1"/>
    <col min="5608" max="5608" width="10.6640625" bestFit="1" customWidth="1"/>
    <col min="5609" max="5609" width="8" bestFit="1" customWidth="1"/>
    <col min="5610" max="5610" width="10.6640625" bestFit="1" customWidth="1"/>
    <col min="5611" max="5611" width="8" bestFit="1" customWidth="1"/>
    <col min="5612" max="5612" width="10.6640625" bestFit="1" customWidth="1"/>
    <col min="5613" max="5613" width="8" bestFit="1" customWidth="1"/>
    <col min="5614" max="5614" width="10.6640625" bestFit="1" customWidth="1"/>
    <col min="5615" max="5615" width="8" bestFit="1" customWidth="1"/>
    <col min="5616" max="5616" width="10.6640625" bestFit="1" customWidth="1"/>
    <col min="5617" max="5617" width="8" bestFit="1" customWidth="1"/>
    <col min="5618" max="5618" width="10.6640625" bestFit="1" customWidth="1"/>
    <col min="5619" max="5619" width="11" bestFit="1" customWidth="1"/>
    <col min="5620" max="5620" width="13.33203125" bestFit="1" customWidth="1"/>
    <col min="5621" max="5621" width="11" bestFit="1" customWidth="1"/>
    <col min="5622" max="5622" width="13.33203125" bestFit="1" customWidth="1"/>
    <col min="5623" max="5623" width="10" bestFit="1" customWidth="1"/>
    <col min="5624" max="5624" width="12.21875" bestFit="1" customWidth="1"/>
    <col min="5625" max="5625" width="8" bestFit="1" customWidth="1"/>
    <col min="5626" max="5626" width="10.6640625" bestFit="1" customWidth="1"/>
    <col min="5627" max="5627" width="10" bestFit="1" customWidth="1"/>
    <col min="5628" max="5628" width="12.21875" bestFit="1" customWidth="1"/>
    <col min="5629" max="5629" width="11" bestFit="1" customWidth="1"/>
    <col min="5630" max="5630" width="13.33203125" bestFit="1" customWidth="1"/>
    <col min="5631" max="5631" width="8" bestFit="1" customWidth="1"/>
    <col min="5632" max="5632" width="10.6640625" bestFit="1" customWidth="1"/>
    <col min="5633" max="5633" width="11" bestFit="1" customWidth="1"/>
    <col min="5634" max="5634" width="13.33203125" bestFit="1" customWidth="1"/>
    <col min="5635" max="5635" width="9" bestFit="1" customWidth="1"/>
    <col min="5636" max="5636" width="11.6640625" bestFit="1" customWidth="1"/>
    <col min="5637" max="5637" width="12" bestFit="1" customWidth="1"/>
    <col min="5638" max="5638" width="14.33203125" bestFit="1" customWidth="1"/>
    <col min="5639" max="5639" width="9" bestFit="1" customWidth="1"/>
    <col min="5640" max="5640" width="11.6640625" bestFit="1" customWidth="1"/>
    <col min="5641" max="5641" width="9" bestFit="1" customWidth="1"/>
    <col min="5642" max="5642" width="11.6640625" bestFit="1" customWidth="1"/>
    <col min="5643" max="5643" width="12" bestFit="1" customWidth="1"/>
    <col min="5644" max="5644" width="14.33203125" bestFit="1" customWidth="1"/>
    <col min="5645" max="5645" width="9" bestFit="1" customWidth="1"/>
    <col min="5646" max="5646" width="11.6640625" bestFit="1" customWidth="1"/>
    <col min="5647" max="5647" width="9" bestFit="1" customWidth="1"/>
    <col min="5648" max="5648" width="11.6640625" bestFit="1" customWidth="1"/>
    <col min="5649" max="5649" width="11" bestFit="1" customWidth="1"/>
    <col min="5650" max="5650" width="13.33203125" bestFit="1" customWidth="1"/>
    <col min="5651" max="5651" width="9" bestFit="1" customWidth="1"/>
    <col min="5652" max="5652" width="11.6640625" bestFit="1" customWidth="1"/>
    <col min="5653" max="5653" width="12" bestFit="1" customWidth="1"/>
    <col min="5654" max="5654" width="14.33203125" bestFit="1" customWidth="1"/>
    <col min="5655" max="5655" width="12" bestFit="1" customWidth="1"/>
    <col min="5656" max="5656" width="14.33203125" bestFit="1" customWidth="1"/>
    <col min="5657" max="5657" width="12" bestFit="1" customWidth="1"/>
    <col min="5658" max="5658" width="14.33203125" bestFit="1" customWidth="1"/>
    <col min="5659" max="5659" width="12" bestFit="1" customWidth="1"/>
    <col min="5660" max="5660" width="14.33203125" bestFit="1" customWidth="1"/>
    <col min="5661" max="5661" width="12" bestFit="1" customWidth="1"/>
    <col min="5662" max="5662" width="14.33203125" bestFit="1" customWidth="1"/>
    <col min="5663" max="5663" width="12" bestFit="1" customWidth="1"/>
    <col min="5664" max="5664" width="14.33203125" bestFit="1" customWidth="1"/>
    <col min="5665" max="5665" width="9" bestFit="1" customWidth="1"/>
    <col min="5666" max="5666" width="11.6640625" bestFit="1" customWidth="1"/>
    <col min="5667" max="5667" width="9" bestFit="1" customWidth="1"/>
    <col min="5668" max="5668" width="11.6640625" bestFit="1" customWidth="1"/>
    <col min="5669" max="5669" width="9" bestFit="1" customWidth="1"/>
    <col min="5670" max="5670" width="11.6640625" bestFit="1" customWidth="1"/>
    <col min="5671" max="5671" width="11" bestFit="1" customWidth="1"/>
    <col min="5672" max="5672" width="13.33203125" bestFit="1" customWidth="1"/>
    <col min="5673" max="5673" width="9" bestFit="1" customWidth="1"/>
    <col min="5674" max="5674" width="11.6640625" bestFit="1" customWidth="1"/>
    <col min="5675" max="5675" width="9" bestFit="1" customWidth="1"/>
    <col min="5676" max="5676" width="11.6640625" bestFit="1" customWidth="1"/>
    <col min="5677" max="5677" width="12" bestFit="1" customWidth="1"/>
    <col min="5678" max="5678" width="14.33203125" bestFit="1" customWidth="1"/>
    <col min="5679" max="5679" width="9" bestFit="1" customWidth="1"/>
    <col min="5680" max="5680" width="11.6640625" bestFit="1" customWidth="1"/>
    <col min="5681" max="5681" width="12" bestFit="1" customWidth="1"/>
    <col min="5682" max="5682" width="14.33203125" bestFit="1" customWidth="1"/>
    <col min="5683" max="5683" width="9" bestFit="1" customWidth="1"/>
    <col min="5684" max="5684" width="11.6640625" bestFit="1" customWidth="1"/>
    <col min="5685" max="5685" width="9" bestFit="1" customWidth="1"/>
    <col min="5686" max="5686" width="11.6640625" bestFit="1" customWidth="1"/>
    <col min="5687" max="5687" width="12" bestFit="1" customWidth="1"/>
    <col min="5688" max="5688" width="14.33203125" bestFit="1" customWidth="1"/>
    <col min="5689" max="5689" width="12" bestFit="1" customWidth="1"/>
    <col min="5690" max="5690" width="14.33203125" bestFit="1" customWidth="1"/>
    <col min="5691" max="5691" width="12" bestFit="1" customWidth="1"/>
    <col min="5692" max="5692" width="14.33203125" bestFit="1" customWidth="1"/>
    <col min="5693" max="5693" width="12" bestFit="1" customWidth="1"/>
    <col min="5694" max="5694" width="14.33203125" bestFit="1" customWidth="1"/>
    <col min="5695" max="5695" width="12" bestFit="1" customWidth="1"/>
    <col min="5696" max="5696" width="14.33203125" bestFit="1" customWidth="1"/>
    <col min="5697" max="5697" width="9" bestFit="1" customWidth="1"/>
    <col min="5698" max="5698" width="11.6640625" bestFit="1" customWidth="1"/>
    <col min="5699" max="5699" width="12" bestFit="1" customWidth="1"/>
    <col min="5700" max="5700" width="14.33203125" bestFit="1" customWidth="1"/>
    <col min="5701" max="5701" width="9" bestFit="1" customWidth="1"/>
    <col min="5702" max="5702" width="11.6640625" bestFit="1" customWidth="1"/>
    <col min="5703" max="5703" width="9" bestFit="1" customWidth="1"/>
    <col min="5704" max="5704" width="11.6640625" bestFit="1" customWidth="1"/>
    <col min="5705" max="5705" width="9" bestFit="1" customWidth="1"/>
    <col min="5706" max="5706" width="11.6640625" bestFit="1" customWidth="1"/>
    <col min="5707" max="5707" width="11" bestFit="1" customWidth="1"/>
    <col min="5708" max="5708" width="13.33203125" bestFit="1" customWidth="1"/>
    <col min="5709" max="5709" width="9" bestFit="1" customWidth="1"/>
    <col min="5710" max="5710" width="11.6640625" bestFit="1" customWidth="1"/>
    <col min="5711" max="5711" width="9" bestFit="1" customWidth="1"/>
    <col min="5712" max="5712" width="11.6640625" bestFit="1" customWidth="1"/>
    <col min="5713" max="5713" width="9" bestFit="1" customWidth="1"/>
    <col min="5714" max="5714" width="11.6640625" bestFit="1" customWidth="1"/>
    <col min="5715" max="5715" width="12" bestFit="1" customWidth="1"/>
    <col min="5716" max="5716" width="14.33203125" bestFit="1" customWidth="1"/>
    <col min="5717" max="5717" width="11" bestFit="1" customWidth="1"/>
    <col min="5718" max="5718" width="13.33203125" bestFit="1" customWidth="1"/>
    <col min="5719" max="5719" width="12" bestFit="1" customWidth="1"/>
    <col min="5720" max="5720" width="14.33203125" bestFit="1" customWidth="1"/>
    <col min="5721" max="5721" width="11" bestFit="1" customWidth="1"/>
    <col min="5722" max="5722" width="13.33203125" bestFit="1" customWidth="1"/>
    <col min="5723" max="5723" width="12" bestFit="1" customWidth="1"/>
    <col min="5724" max="5724" width="14.33203125" bestFit="1" customWidth="1"/>
    <col min="5725" max="5725" width="9" bestFit="1" customWidth="1"/>
    <col min="5726" max="5726" width="11.6640625" bestFit="1" customWidth="1"/>
    <col min="5727" max="5727" width="9" bestFit="1" customWidth="1"/>
    <col min="5728" max="5728" width="11.6640625" bestFit="1" customWidth="1"/>
    <col min="5729" max="5729" width="9" bestFit="1" customWidth="1"/>
    <col min="5730" max="5730" width="11.6640625" bestFit="1" customWidth="1"/>
    <col min="5731" max="5731" width="9" bestFit="1" customWidth="1"/>
    <col min="5732" max="5732" width="11.6640625" bestFit="1" customWidth="1"/>
    <col min="5733" max="5733" width="9" bestFit="1" customWidth="1"/>
    <col min="5734" max="5734" width="11.6640625" bestFit="1" customWidth="1"/>
    <col min="5735" max="5735" width="12" bestFit="1" customWidth="1"/>
    <col min="5736" max="5736" width="14.33203125" bestFit="1" customWidth="1"/>
    <col min="5737" max="5737" width="9" bestFit="1" customWidth="1"/>
    <col min="5738" max="5738" width="11.6640625" bestFit="1" customWidth="1"/>
    <col min="5739" max="5739" width="12" bestFit="1" customWidth="1"/>
    <col min="5740" max="5740" width="14.33203125" bestFit="1" customWidth="1"/>
    <col min="5741" max="5741" width="11" bestFit="1" customWidth="1"/>
    <col min="5742" max="5742" width="13.33203125" bestFit="1" customWidth="1"/>
    <col min="5743" max="5743" width="12" bestFit="1" customWidth="1"/>
    <col min="5744" max="5744" width="14.33203125" bestFit="1" customWidth="1"/>
    <col min="5745" max="5745" width="9" bestFit="1" customWidth="1"/>
    <col min="5746" max="5746" width="11.6640625" bestFit="1" customWidth="1"/>
    <col min="5747" max="5747" width="11" bestFit="1" customWidth="1"/>
    <col min="5748" max="5748" width="13.33203125" bestFit="1" customWidth="1"/>
    <col min="5749" max="5749" width="9" bestFit="1" customWidth="1"/>
    <col min="5750" max="5750" width="11.6640625" bestFit="1" customWidth="1"/>
    <col min="5751" max="5751" width="12" bestFit="1" customWidth="1"/>
    <col min="5752" max="5752" width="14.33203125" bestFit="1" customWidth="1"/>
    <col min="5753" max="5753" width="9" bestFit="1" customWidth="1"/>
    <col min="5754" max="5754" width="11.6640625" bestFit="1" customWidth="1"/>
    <col min="5755" max="5755" width="12" bestFit="1" customWidth="1"/>
    <col min="5756" max="5756" width="14.33203125" bestFit="1" customWidth="1"/>
    <col min="5757" max="5757" width="12" bestFit="1" customWidth="1"/>
    <col min="5758" max="5758" width="14.33203125" bestFit="1" customWidth="1"/>
    <col min="5759" max="5759" width="9" bestFit="1" customWidth="1"/>
    <col min="5760" max="5760" width="11.6640625" bestFit="1" customWidth="1"/>
    <col min="5761" max="5761" width="12" bestFit="1" customWidth="1"/>
    <col min="5762" max="5762" width="14.33203125" bestFit="1" customWidth="1"/>
    <col min="5763" max="5763" width="9" bestFit="1" customWidth="1"/>
    <col min="5764" max="5764" width="11.6640625" bestFit="1" customWidth="1"/>
    <col min="5765" max="5765" width="12" bestFit="1" customWidth="1"/>
    <col min="5766" max="5766" width="14.33203125" bestFit="1" customWidth="1"/>
    <col min="5767" max="5767" width="9" bestFit="1" customWidth="1"/>
    <col min="5768" max="5768" width="11.6640625" bestFit="1" customWidth="1"/>
    <col min="5769" max="5769" width="11" bestFit="1" customWidth="1"/>
    <col min="5770" max="5770" width="13.33203125" bestFit="1" customWidth="1"/>
    <col min="5771" max="5771" width="12" bestFit="1" customWidth="1"/>
    <col min="5772" max="5772" width="14.33203125" bestFit="1" customWidth="1"/>
    <col min="5773" max="5773" width="12" bestFit="1" customWidth="1"/>
    <col min="5774" max="5774" width="14.33203125" bestFit="1" customWidth="1"/>
    <col min="5775" max="5775" width="9" bestFit="1" customWidth="1"/>
    <col min="5776" max="5776" width="11.6640625" bestFit="1" customWidth="1"/>
    <col min="5777" max="5777" width="9" bestFit="1" customWidth="1"/>
    <col min="5778" max="5778" width="11.6640625" bestFit="1" customWidth="1"/>
    <col min="5779" max="5779" width="9" bestFit="1" customWidth="1"/>
    <col min="5780" max="5780" width="11.6640625" bestFit="1" customWidth="1"/>
    <col min="5781" max="5781" width="9" bestFit="1" customWidth="1"/>
    <col min="5782" max="5782" width="11.6640625" bestFit="1" customWidth="1"/>
    <col min="5783" max="5783" width="9" bestFit="1" customWidth="1"/>
    <col min="5784" max="5784" width="11.6640625" bestFit="1" customWidth="1"/>
    <col min="5785" max="5785" width="12" bestFit="1" customWidth="1"/>
    <col min="5786" max="5786" width="14.33203125" bestFit="1" customWidth="1"/>
    <col min="5787" max="5787" width="12" bestFit="1" customWidth="1"/>
    <col min="5788" max="5788" width="14.33203125" bestFit="1" customWidth="1"/>
    <col min="5789" max="5789" width="12" bestFit="1" customWidth="1"/>
    <col min="5790" max="5790" width="14.33203125" bestFit="1" customWidth="1"/>
    <col min="5791" max="5791" width="12" bestFit="1" customWidth="1"/>
    <col min="5792" max="5792" width="14.33203125" bestFit="1" customWidth="1"/>
    <col min="5793" max="5793" width="9" bestFit="1" customWidth="1"/>
    <col min="5794" max="5794" width="11.6640625" bestFit="1" customWidth="1"/>
    <col min="5795" max="5795" width="9" bestFit="1" customWidth="1"/>
    <col min="5796" max="5796" width="11.6640625" bestFit="1" customWidth="1"/>
    <col min="5797" max="5797" width="12" bestFit="1" customWidth="1"/>
    <col min="5798" max="5798" width="14.33203125" bestFit="1" customWidth="1"/>
    <col min="5799" max="5799" width="13" bestFit="1" customWidth="1"/>
    <col min="5800" max="5800" width="15.33203125" bestFit="1" customWidth="1"/>
    <col min="5801" max="5801" width="13" bestFit="1" customWidth="1"/>
    <col min="5802" max="5802" width="15.33203125" bestFit="1" customWidth="1"/>
    <col min="5803" max="5803" width="13" bestFit="1" customWidth="1"/>
    <col min="5804" max="5804" width="15.33203125" bestFit="1" customWidth="1"/>
    <col min="5805" max="5805" width="9" bestFit="1" customWidth="1"/>
    <col min="5806" max="5806" width="11.6640625" bestFit="1" customWidth="1"/>
    <col min="5807" max="5808" width="10.77734375" bestFit="1" customWidth="1"/>
  </cols>
  <sheetData>
    <row r="3" spans="1:5" x14ac:dyDescent="0.3">
      <c r="A3" s="10" t="s">
        <v>8360</v>
      </c>
      <c r="B3" t="s">
        <v>8383</v>
      </c>
      <c r="C3" t="s">
        <v>8382</v>
      </c>
      <c r="E3" s="16" t="s">
        <v>8385</v>
      </c>
    </row>
    <row r="4" spans="1:5" x14ac:dyDescent="0.3">
      <c r="A4" s="11" t="s">
        <v>2096</v>
      </c>
      <c r="B4" s="12">
        <v>22</v>
      </c>
      <c r="C4" s="12">
        <v>2500</v>
      </c>
      <c r="E4">
        <f>IF(B4=0, 0, C4/B4)</f>
        <v>113.63636363636364</v>
      </c>
    </row>
    <row r="5" spans="1:5" x14ac:dyDescent="0.3">
      <c r="A5" s="11" t="s">
        <v>4086</v>
      </c>
      <c r="B5" s="12">
        <v>3</v>
      </c>
      <c r="C5" s="12">
        <v>32</v>
      </c>
      <c r="E5">
        <f t="shared" ref="E5:E68" si="0">IF(B5=0, 0, C5/B5)</f>
        <v>10.666666666666666</v>
      </c>
    </row>
    <row r="6" spans="1:5" x14ac:dyDescent="0.3">
      <c r="A6" s="11" t="s">
        <v>1530</v>
      </c>
      <c r="B6" s="12">
        <v>141</v>
      </c>
      <c r="C6" s="12">
        <v>19129</v>
      </c>
      <c r="E6">
        <f t="shared" si="0"/>
        <v>135.66666666666666</v>
      </c>
    </row>
    <row r="7" spans="1:5" x14ac:dyDescent="0.3">
      <c r="A7" s="11" t="s">
        <v>211</v>
      </c>
      <c r="B7" s="12">
        <v>0</v>
      </c>
      <c r="C7" s="12">
        <v>0</v>
      </c>
      <c r="E7">
        <f t="shared" si="0"/>
        <v>0</v>
      </c>
    </row>
    <row r="8" spans="1:5" x14ac:dyDescent="0.3">
      <c r="A8" s="11" t="s">
        <v>3931</v>
      </c>
      <c r="B8" s="12">
        <v>12</v>
      </c>
      <c r="C8" s="12">
        <v>550</v>
      </c>
      <c r="E8">
        <f t="shared" si="0"/>
        <v>45.833333333333336</v>
      </c>
    </row>
    <row r="9" spans="1:5" x14ac:dyDescent="0.3">
      <c r="A9" s="11" t="s">
        <v>466</v>
      </c>
      <c r="B9" s="12">
        <v>8</v>
      </c>
      <c r="C9" s="12">
        <v>138</v>
      </c>
      <c r="E9">
        <f t="shared" si="0"/>
        <v>17.25</v>
      </c>
    </row>
    <row r="10" spans="1:5" x14ac:dyDescent="0.3">
      <c r="A10" s="11" t="s">
        <v>1203</v>
      </c>
      <c r="B10" s="12">
        <v>271</v>
      </c>
      <c r="C10" s="12">
        <v>49811</v>
      </c>
      <c r="E10">
        <f t="shared" si="0"/>
        <v>183.80442804428046</v>
      </c>
    </row>
    <row r="11" spans="1:5" x14ac:dyDescent="0.3">
      <c r="A11" s="11" t="s">
        <v>938</v>
      </c>
      <c r="B11" s="12">
        <v>2</v>
      </c>
      <c r="C11" s="12">
        <v>40</v>
      </c>
      <c r="E11">
        <f t="shared" si="0"/>
        <v>20</v>
      </c>
    </row>
    <row r="12" spans="1:5" x14ac:dyDescent="0.3">
      <c r="A12" s="11" t="s">
        <v>793</v>
      </c>
      <c r="B12" s="12">
        <v>60</v>
      </c>
      <c r="C12" s="12">
        <v>2511.11</v>
      </c>
      <c r="E12">
        <f t="shared" si="0"/>
        <v>41.851833333333339</v>
      </c>
    </row>
    <row r="13" spans="1:5" x14ac:dyDescent="0.3">
      <c r="A13" s="11" t="s">
        <v>3154</v>
      </c>
      <c r="B13" s="12">
        <v>123</v>
      </c>
      <c r="C13" s="12">
        <v>7905</v>
      </c>
      <c r="E13">
        <f t="shared" si="0"/>
        <v>64.268292682926827</v>
      </c>
    </row>
    <row r="14" spans="1:5" x14ac:dyDescent="0.3">
      <c r="A14" s="11" t="s">
        <v>3119</v>
      </c>
      <c r="B14" s="12">
        <v>1</v>
      </c>
      <c r="C14" s="12">
        <v>5</v>
      </c>
      <c r="E14">
        <f t="shared" si="0"/>
        <v>5</v>
      </c>
    </row>
    <row r="15" spans="1:5" x14ac:dyDescent="0.3">
      <c r="A15" s="11" t="s">
        <v>2509</v>
      </c>
      <c r="B15" s="12">
        <v>28</v>
      </c>
      <c r="C15" s="12">
        <v>1000</v>
      </c>
      <c r="E15">
        <f t="shared" si="0"/>
        <v>35.714285714285715</v>
      </c>
    </row>
    <row r="16" spans="1:5" x14ac:dyDescent="0.3">
      <c r="A16" s="11" t="s">
        <v>866</v>
      </c>
      <c r="B16" s="12">
        <v>2</v>
      </c>
      <c r="C16" s="12">
        <v>45</v>
      </c>
      <c r="E16">
        <f t="shared" si="0"/>
        <v>22.5</v>
      </c>
    </row>
    <row r="17" spans="1:5" x14ac:dyDescent="0.3">
      <c r="A17" s="11" t="s">
        <v>3542</v>
      </c>
      <c r="B17" s="12">
        <v>29</v>
      </c>
      <c r="C17" s="12">
        <v>1570</v>
      </c>
      <c r="E17">
        <f t="shared" si="0"/>
        <v>54.137931034482762</v>
      </c>
    </row>
    <row r="18" spans="1:5" x14ac:dyDescent="0.3">
      <c r="A18" s="11" t="s">
        <v>77</v>
      </c>
      <c r="B18" s="12">
        <v>47</v>
      </c>
      <c r="C18" s="12">
        <v>4040</v>
      </c>
      <c r="E18">
        <f t="shared" si="0"/>
        <v>85.957446808510639</v>
      </c>
    </row>
    <row r="19" spans="1:5" x14ac:dyDescent="0.3">
      <c r="A19" s="11" t="s">
        <v>2751</v>
      </c>
      <c r="B19" s="12">
        <v>0</v>
      </c>
      <c r="C19" s="12">
        <v>0</v>
      </c>
      <c r="E19">
        <f t="shared" si="0"/>
        <v>0</v>
      </c>
    </row>
    <row r="20" spans="1:5" x14ac:dyDescent="0.3">
      <c r="A20" s="11" t="s">
        <v>2489</v>
      </c>
      <c r="B20" s="12">
        <v>75</v>
      </c>
      <c r="C20" s="12">
        <v>4678.5</v>
      </c>
      <c r="E20">
        <f t="shared" si="0"/>
        <v>62.38</v>
      </c>
    </row>
    <row r="21" spans="1:5" x14ac:dyDescent="0.3">
      <c r="A21" s="11" t="s">
        <v>1772</v>
      </c>
      <c r="B21" s="12">
        <v>25</v>
      </c>
      <c r="C21" s="12">
        <v>895</v>
      </c>
      <c r="E21">
        <f t="shared" si="0"/>
        <v>35.799999999999997</v>
      </c>
    </row>
    <row r="22" spans="1:5" x14ac:dyDescent="0.3">
      <c r="A22" s="11" t="s">
        <v>1727</v>
      </c>
      <c r="B22" s="12">
        <v>16</v>
      </c>
      <c r="C22" s="12">
        <v>2196</v>
      </c>
      <c r="E22">
        <f t="shared" si="0"/>
        <v>137.25</v>
      </c>
    </row>
    <row r="23" spans="1:5" x14ac:dyDescent="0.3">
      <c r="A23" s="11" t="s">
        <v>3795</v>
      </c>
      <c r="B23" s="12">
        <v>5</v>
      </c>
      <c r="C23" s="12">
        <v>1025</v>
      </c>
      <c r="E23">
        <f t="shared" si="0"/>
        <v>205</v>
      </c>
    </row>
    <row r="24" spans="1:5" x14ac:dyDescent="0.3">
      <c r="A24" s="11" t="s">
        <v>2873</v>
      </c>
      <c r="B24" s="12">
        <v>8</v>
      </c>
      <c r="C24" s="12">
        <v>953</v>
      </c>
      <c r="E24">
        <f t="shared" si="0"/>
        <v>119.125</v>
      </c>
    </row>
    <row r="25" spans="1:5" x14ac:dyDescent="0.3">
      <c r="A25" s="11" t="s">
        <v>843</v>
      </c>
      <c r="B25" s="12">
        <v>39</v>
      </c>
      <c r="C25" s="12">
        <v>2608</v>
      </c>
      <c r="E25">
        <f t="shared" si="0"/>
        <v>66.871794871794876</v>
      </c>
    </row>
    <row r="26" spans="1:5" x14ac:dyDescent="0.3">
      <c r="A26" s="11" t="s">
        <v>348</v>
      </c>
      <c r="B26" s="12">
        <v>379</v>
      </c>
      <c r="C26" s="12">
        <v>44636.2</v>
      </c>
      <c r="E26">
        <f t="shared" si="0"/>
        <v>117.77361477572559</v>
      </c>
    </row>
    <row r="27" spans="1:5" x14ac:dyDescent="0.3">
      <c r="A27" s="11" t="s">
        <v>2881</v>
      </c>
      <c r="B27" s="12">
        <v>0</v>
      </c>
      <c r="C27" s="12">
        <v>0</v>
      </c>
      <c r="E27">
        <f t="shared" si="0"/>
        <v>0</v>
      </c>
    </row>
    <row r="28" spans="1:5" x14ac:dyDescent="0.3">
      <c r="A28" s="11" t="s">
        <v>822</v>
      </c>
      <c r="B28" s="12">
        <v>78</v>
      </c>
      <c r="C28" s="12">
        <v>17482</v>
      </c>
      <c r="E28">
        <f t="shared" si="0"/>
        <v>224.12820512820514</v>
      </c>
    </row>
    <row r="29" spans="1:5" x14ac:dyDescent="0.3">
      <c r="A29" s="11" t="s">
        <v>1722</v>
      </c>
      <c r="B29" s="12">
        <v>0</v>
      </c>
      <c r="C29" s="12">
        <v>0</v>
      </c>
      <c r="E29">
        <f t="shared" si="0"/>
        <v>0</v>
      </c>
    </row>
    <row r="30" spans="1:5" x14ac:dyDescent="0.3">
      <c r="A30" s="11" t="s">
        <v>2008</v>
      </c>
      <c r="B30" s="12">
        <v>137</v>
      </c>
      <c r="C30" s="12">
        <v>11570.92</v>
      </c>
      <c r="E30">
        <f t="shared" si="0"/>
        <v>84.459270072992695</v>
      </c>
    </row>
    <row r="31" spans="1:5" x14ac:dyDescent="0.3">
      <c r="A31" s="11" t="s">
        <v>3311</v>
      </c>
      <c r="B31" s="12">
        <v>45</v>
      </c>
      <c r="C31" s="12">
        <v>2746</v>
      </c>
      <c r="E31">
        <f t="shared" si="0"/>
        <v>61.022222222222226</v>
      </c>
    </row>
    <row r="32" spans="1:5" x14ac:dyDescent="0.3">
      <c r="A32" s="11" t="s">
        <v>1702</v>
      </c>
      <c r="B32" s="12">
        <v>2</v>
      </c>
      <c r="C32" s="12">
        <v>10</v>
      </c>
      <c r="E32">
        <f t="shared" si="0"/>
        <v>5</v>
      </c>
    </row>
    <row r="33" spans="1:5" x14ac:dyDescent="0.3">
      <c r="A33" s="11" t="s">
        <v>1828</v>
      </c>
      <c r="B33" s="12">
        <v>96</v>
      </c>
      <c r="C33" s="12">
        <v>8053</v>
      </c>
      <c r="E33">
        <f t="shared" si="0"/>
        <v>83.885416666666671</v>
      </c>
    </row>
    <row r="34" spans="1:5" x14ac:dyDescent="0.3">
      <c r="A34" s="11" t="s">
        <v>1423</v>
      </c>
      <c r="B34" s="12">
        <v>2</v>
      </c>
      <c r="C34" s="12">
        <v>26</v>
      </c>
      <c r="E34">
        <f t="shared" si="0"/>
        <v>13</v>
      </c>
    </row>
    <row r="35" spans="1:5" x14ac:dyDescent="0.3">
      <c r="A35" s="11" t="s">
        <v>2294</v>
      </c>
      <c r="B35" s="12">
        <v>27</v>
      </c>
      <c r="C35" s="12">
        <v>920</v>
      </c>
      <c r="E35">
        <f t="shared" si="0"/>
        <v>34.074074074074076</v>
      </c>
    </row>
    <row r="36" spans="1:5" x14ac:dyDescent="0.3">
      <c r="A36" s="11" t="s">
        <v>255</v>
      </c>
      <c r="B36" s="12">
        <v>314</v>
      </c>
      <c r="C36" s="12">
        <v>28067.34</v>
      </c>
      <c r="E36">
        <f t="shared" si="0"/>
        <v>89.38643312101911</v>
      </c>
    </row>
    <row r="37" spans="1:5" x14ac:dyDescent="0.3">
      <c r="A37" s="11" t="s">
        <v>1225</v>
      </c>
      <c r="B37" s="12">
        <v>18</v>
      </c>
      <c r="C37" s="12">
        <v>1060</v>
      </c>
      <c r="E37">
        <f t="shared" si="0"/>
        <v>58.888888888888886</v>
      </c>
    </row>
    <row r="38" spans="1:5" x14ac:dyDescent="0.3">
      <c r="A38" s="11" t="s">
        <v>3531</v>
      </c>
      <c r="B38" s="12">
        <v>27</v>
      </c>
      <c r="C38" s="12">
        <v>1142</v>
      </c>
      <c r="E38">
        <f t="shared" si="0"/>
        <v>42.296296296296298</v>
      </c>
    </row>
    <row r="39" spans="1:5" x14ac:dyDescent="0.3">
      <c r="A39" s="11" t="s">
        <v>1504</v>
      </c>
      <c r="B39" s="12">
        <v>71</v>
      </c>
      <c r="C39" s="12">
        <v>4045.93</v>
      </c>
      <c r="E39">
        <f t="shared" si="0"/>
        <v>56.98492957746479</v>
      </c>
    </row>
    <row r="40" spans="1:5" x14ac:dyDescent="0.3">
      <c r="A40" s="11" t="s">
        <v>3838</v>
      </c>
      <c r="B40" s="12">
        <v>34</v>
      </c>
      <c r="C40" s="12">
        <v>872</v>
      </c>
      <c r="E40">
        <f t="shared" si="0"/>
        <v>25.647058823529413</v>
      </c>
    </row>
    <row r="41" spans="1:5" x14ac:dyDescent="0.3">
      <c r="A41" s="11" t="s">
        <v>431</v>
      </c>
      <c r="B41" s="12">
        <v>5</v>
      </c>
      <c r="C41" s="12">
        <v>24</v>
      </c>
      <c r="E41">
        <f t="shared" si="0"/>
        <v>4.8</v>
      </c>
    </row>
    <row r="42" spans="1:5" x14ac:dyDescent="0.3">
      <c r="A42" s="11" t="s">
        <v>3369</v>
      </c>
      <c r="B42" s="12">
        <v>26</v>
      </c>
      <c r="C42" s="12">
        <v>1766</v>
      </c>
      <c r="E42">
        <f t="shared" si="0"/>
        <v>67.92307692307692</v>
      </c>
    </row>
    <row r="43" spans="1:5" x14ac:dyDescent="0.3">
      <c r="A43" s="11" t="s">
        <v>862</v>
      </c>
      <c r="B43" s="12">
        <v>2</v>
      </c>
      <c r="C43" s="12">
        <v>101</v>
      </c>
      <c r="E43">
        <f t="shared" si="0"/>
        <v>50.5</v>
      </c>
    </row>
    <row r="44" spans="1:5" x14ac:dyDescent="0.3">
      <c r="A44" s="11" t="s">
        <v>3804</v>
      </c>
      <c r="B44" s="12">
        <v>9</v>
      </c>
      <c r="C44" s="12">
        <v>455</v>
      </c>
      <c r="E44">
        <f t="shared" si="0"/>
        <v>50.555555555555557</v>
      </c>
    </row>
    <row r="45" spans="1:5" x14ac:dyDescent="0.3">
      <c r="A45" s="11" t="s">
        <v>1395</v>
      </c>
      <c r="B45" s="12">
        <v>17</v>
      </c>
      <c r="C45" s="12">
        <v>916</v>
      </c>
      <c r="E45">
        <f t="shared" si="0"/>
        <v>53.882352941176471</v>
      </c>
    </row>
    <row r="46" spans="1:5" x14ac:dyDescent="0.3">
      <c r="A46" s="11" t="s">
        <v>438</v>
      </c>
      <c r="B46" s="12">
        <v>0</v>
      </c>
      <c r="C46" s="12">
        <v>0</v>
      </c>
      <c r="E46">
        <f t="shared" si="0"/>
        <v>0</v>
      </c>
    </row>
    <row r="47" spans="1:5" x14ac:dyDescent="0.3">
      <c r="A47" s="11" t="s">
        <v>1282</v>
      </c>
      <c r="B47" s="12">
        <v>74</v>
      </c>
      <c r="C47" s="12">
        <v>7750</v>
      </c>
      <c r="E47">
        <f t="shared" si="0"/>
        <v>104.72972972972973</v>
      </c>
    </row>
    <row r="48" spans="1:5" x14ac:dyDescent="0.3">
      <c r="A48" s="11" t="s">
        <v>243</v>
      </c>
      <c r="B48" s="12">
        <v>376</v>
      </c>
      <c r="C48" s="12">
        <v>41000</v>
      </c>
      <c r="E48">
        <f t="shared" si="0"/>
        <v>109.04255319148936</v>
      </c>
    </row>
    <row r="49" spans="1:5" x14ac:dyDescent="0.3">
      <c r="A49" s="11" t="s">
        <v>3693</v>
      </c>
      <c r="B49" s="12">
        <v>78</v>
      </c>
      <c r="C49" s="12">
        <v>3100</v>
      </c>
      <c r="E49">
        <f t="shared" si="0"/>
        <v>39.743589743589745</v>
      </c>
    </row>
    <row r="50" spans="1:5" x14ac:dyDescent="0.3">
      <c r="A50" s="11" t="s">
        <v>3707</v>
      </c>
      <c r="B50" s="12">
        <v>27</v>
      </c>
      <c r="C50" s="12">
        <v>1835</v>
      </c>
      <c r="E50">
        <f t="shared" si="0"/>
        <v>67.962962962962962</v>
      </c>
    </row>
    <row r="51" spans="1:5" x14ac:dyDescent="0.3">
      <c r="A51" s="11" t="s">
        <v>3592</v>
      </c>
      <c r="B51" s="12">
        <v>43</v>
      </c>
      <c r="C51" s="12">
        <v>3319</v>
      </c>
      <c r="E51">
        <f t="shared" si="0"/>
        <v>77.186046511627907</v>
      </c>
    </row>
    <row r="52" spans="1:5" x14ac:dyDescent="0.3">
      <c r="A52" s="11" t="s">
        <v>1382</v>
      </c>
      <c r="B52" s="12">
        <v>73</v>
      </c>
      <c r="C52" s="12">
        <v>5355</v>
      </c>
      <c r="E52">
        <f t="shared" si="0"/>
        <v>73.356164383561648</v>
      </c>
    </row>
    <row r="53" spans="1:5" x14ac:dyDescent="0.3">
      <c r="A53" s="11" t="s">
        <v>2896</v>
      </c>
      <c r="B53" s="12">
        <v>12</v>
      </c>
      <c r="C53" s="12">
        <v>625</v>
      </c>
      <c r="E53">
        <f t="shared" si="0"/>
        <v>52.083333333333336</v>
      </c>
    </row>
    <row r="54" spans="1:5" x14ac:dyDescent="0.3">
      <c r="A54" s="11" t="s">
        <v>61</v>
      </c>
      <c r="B54" s="12">
        <v>33</v>
      </c>
      <c r="C54" s="12">
        <v>20025.14</v>
      </c>
      <c r="E54">
        <f t="shared" si="0"/>
        <v>606.82242424242418</v>
      </c>
    </row>
    <row r="55" spans="1:5" x14ac:dyDescent="0.3">
      <c r="A55" s="11" t="s">
        <v>3417</v>
      </c>
      <c r="B55" s="12">
        <v>56</v>
      </c>
      <c r="C55" s="12">
        <v>4035</v>
      </c>
      <c r="E55">
        <f t="shared" si="0"/>
        <v>72.053571428571431</v>
      </c>
    </row>
    <row r="56" spans="1:5" x14ac:dyDescent="0.3">
      <c r="A56" s="11" t="s">
        <v>743</v>
      </c>
      <c r="B56" s="12">
        <v>23</v>
      </c>
      <c r="C56" s="12">
        <v>1550</v>
      </c>
      <c r="E56">
        <f t="shared" si="0"/>
        <v>67.391304347826093</v>
      </c>
    </row>
    <row r="57" spans="1:5" x14ac:dyDescent="0.3">
      <c r="A57" s="11" t="s">
        <v>926</v>
      </c>
      <c r="B57" s="12">
        <v>5</v>
      </c>
      <c r="C57" s="12">
        <v>160</v>
      </c>
      <c r="E57">
        <f t="shared" si="0"/>
        <v>32</v>
      </c>
    </row>
    <row r="58" spans="1:5" x14ac:dyDescent="0.3">
      <c r="A58" s="11" t="s">
        <v>3272</v>
      </c>
      <c r="B58" s="12">
        <v>145</v>
      </c>
      <c r="C58" s="12">
        <v>15443</v>
      </c>
      <c r="E58">
        <f t="shared" si="0"/>
        <v>106.50344827586207</v>
      </c>
    </row>
    <row r="59" spans="1:5" x14ac:dyDescent="0.3">
      <c r="A59" s="11" t="s">
        <v>3488</v>
      </c>
      <c r="B59" s="12">
        <v>72</v>
      </c>
      <c r="C59" s="12">
        <v>5635</v>
      </c>
      <c r="E59">
        <f t="shared" si="0"/>
        <v>78.263888888888886</v>
      </c>
    </row>
    <row r="60" spans="1:5" x14ac:dyDescent="0.3">
      <c r="A60" s="11" t="s">
        <v>96</v>
      </c>
      <c r="B60" s="12">
        <v>12</v>
      </c>
      <c r="C60" s="12">
        <v>260</v>
      </c>
      <c r="E60">
        <f t="shared" si="0"/>
        <v>21.666666666666668</v>
      </c>
    </row>
    <row r="61" spans="1:5" x14ac:dyDescent="0.3">
      <c r="A61" s="11" t="s">
        <v>2408</v>
      </c>
      <c r="B61" s="12">
        <v>33</v>
      </c>
      <c r="C61" s="12">
        <v>5557</v>
      </c>
      <c r="E61">
        <f t="shared" si="0"/>
        <v>168.39393939393941</v>
      </c>
    </row>
    <row r="62" spans="1:5" x14ac:dyDescent="0.3">
      <c r="A62" s="11" t="s">
        <v>922</v>
      </c>
      <c r="B62" s="12">
        <v>20</v>
      </c>
      <c r="C62" s="12">
        <v>4635</v>
      </c>
      <c r="E62">
        <f t="shared" si="0"/>
        <v>231.75</v>
      </c>
    </row>
    <row r="63" spans="1:5" x14ac:dyDescent="0.3">
      <c r="A63" s="11" t="s">
        <v>2478</v>
      </c>
      <c r="B63" s="12">
        <v>79</v>
      </c>
      <c r="C63" s="12">
        <v>10200</v>
      </c>
      <c r="E63">
        <f t="shared" si="0"/>
        <v>129.1139240506329</v>
      </c>
    </row>
    <row r="64" spans="1:5" x14ac:dyDescent="0.3">
      <c r="A64" s="11" t="s">
        <v>2692</v>
      </c>
      <c r="B64" s="12">
        <v>1</v>
      </c>
      <c r="C64" s="12">
        <v>25</v>
      </c>
      <c r="E64">
        <f t="shared" si="0"/>
        <v>25</v>
      </c>
    </row>
    <row r="65" spans="1:5" x14ac:dyDescent="0.3">
      <c r="A65" s="11" t="s">
        <v>3069</v>
      </c>
      <c r="B65" s="12">
        <v>7</v>
      </c>
      <c r="C65" s="12">
        <v>141</v>
      </c>
      <c r="E65">
        <f t="shared" si="0"/>
        <v>20.142857142857142</v>
      </c>
    </row>
    <row r="66" spans="1:5" x14ac:dyDescent="0.3">
      <c r="A66" s="11" t="s">
        <v>194</v>
      </c>
      <c r="B66" s="12">
        <v>3</v>
      </c>
      <c r="C66" s="12">
        <v>17</v>
      </c>
      <c r="E66">
        <f t="shared" si="0"/>
        <v>5.666666666666667</v>
      </c>
    </row>
    <row r="67" spans="1:5" x14ac:dyDescent="0.3">
      <c r="A67" s="11" t="s">
        <v>3407</v>
      </c>
      <c r="B67" s="12">
        <v>18</v>
      </c>
      <c r="C67" s="12">
        <v>1055</v>
      </c>
      <c r="E67">
        <f t="shared" si="0"/>
        <v>58.611111111111114</v>
      </c>
    </row>
    <row r="68" spans="1:5" x14ac:dyDescent="0.3">
      <c r="A68" s="11" t="s">
        <v>3907</v>
      </c>
      <c r="B68" s="12">
        <v>3</v>
      </c>
      <c r="C68" s="12">
        <v>185</v>
      </c>
      <c r="E68">
        <f t="shared" si="0"/>
        <v>61.666666666666664</v>
      </c>
    </row>
    <row r="69" spans="1:5" x14ac:dyDescent="0.3">
      <c r="A69" s="11" t="s">
        <v>364</v>
      </c>
      <c r="B69" s="12">
        <v>26</v>
      </c>
      <c r="C69" s="12">
        <v>9044</v>
      </c>
      <c r="E69">
        <f t="shared" ref="E69:E132" si="1">IF(B69=0, 0, C69/B69)</f>
        <v>347.84615384615387</v>
      </c>
    </row>
    <row r="70" spans="1:5" x14ac:dyDescent="0.3">
      <c r="A70" s="11" t="s">
        <v>2883</v>
      </c>
      <c r="B70" s="12">
        <v>5</v>
      </c>
      <c r="C70" s="12">
        <v>1908</v>
      </c>
      <c r="E70">
        <f t="shared" si="1"/>
        <v>381.6</v>
      </c>
    </row>
    <row r="71" spans="1:5" x14ac:dyDescent="0.3">
      <c r="A71" s="11" t="s">
        <v>3678</v>
      </c>
      <c r="B71" s="12">
        <v>18</v>
      </c>
      <c r="C71" s="12">
        <v>1119</v>
      </c>
      <c r="E71">
        <f t="shared" si="1"/>
        <v>62.166666666666664</v>
      </c>
    </row>
    <row r="72" spans="1:5" x14ac:dyDescent="0.3">
      <c r="A72" s="11" t="s">
        <v>95</v>
      </c>
      <c r="B72" s="12">
        <v>15</v>
      </c>
      <c r="C72" s="12">
        <v>1106</v>
      </c>
      <c r="E72">
        <f t="shared" si="1"/>
        <v>73.733333333333334</v>
      </c>
    </row>
    <row r="73" spans="1:5" x14ac:dyDescent="0.3">
      <c r="A73" s="11" t="s">
        <v>2216</v>
      </c>
      <c r="B73" s="12">
        <v>33</v>
      </c>
      <c r="C73" s="12">
        <v>860</v>
      </c>
      <c r="E73">
        <f t="shared" si="1"/>
        <v>26.060606060606062</v>
      </c>
    </row>
    <row r="74" spans="1:5" x14ac:dyDescent="0.3">
      <c r="A74" s="11" t="s">
        <v>1629</v>
      </c>
      <c r="B74" s="12">
        <v>88</v>
      </c>
      <c r="C74" s="12">
        <v>4037</v>
      </c>
      <c r="E74">
        <f t="shared" si="1"/>
        <v>45.875</v>
      </c>
    </row>
    <row r="75" spans="1:5" x14ac:dyDescent="0.3">
      <c r="A75" s="11" t="s">
        <v>3802</v>
      </c>
      <c r="B75" s="12">
        <v>2</v>
      </c>
      <c r="C75" s="12">
        <v>3</v>
      </c>
      <c r="E75">
        <f t="shared" si="1"/>
        <v>1.5</v>
      </c>
    </row>
    <row r="76" spans="1:5" x14ac:dyDescent="0.3">
      <c r="A76" s="11" t="s">
        <v>56</v>
      </c>
      <c r="B76" s="12">
        <v>52</v>
      </c>
      <c r="C76" s="12">
        <v>10100</v>
      </c>
      <c r="E76">
        <f t="shared" si="1"/>
        <v>194.23076923076923</v>
      </c>
    </row>
    <row r="77" spans="1:5" x14ac:dyDescent="0.3">
      <c r="A77" s="11" t="s">
        <v>137</v>
      </c>
      <c r="B77" s="12">
        <v>5</v>
      </c>
      <c r="C77" s="12">
        <v>403</v>
      </c>
      <c r="E77">
        <f t="shared" si="1"/>
        <v>80.599999999999994</v>
      </c>
    </row>
    <row r="78" spans="1:5" x14ac:dyDescent="0.3">
      <c r="A78" s="11" t="s">
        <v>1188</v>
      </c>
      <c r="B78" s="12">
        <v>70</v>
      </c>
      <c r="C78" s="12">
        <v>9111</v>
      </c>
      <c r="E78">
        <f t="shared" si="1"/>
        <v>130.15714285714284</v>
      </c>
    </row>
    <row r="79" spans="1:5" x14ac:dyDescent="0.3">
      <c r="A79" s="11" t="s">
        <v>3872</v>
      </c>
      <c r="B79" s="12">
        <v>0</v>
      </c>
      <c r="C79" s="12">
        <v>0</v>
      </c>
      <c r="E79">
        <f t="shared" si="1"/>
        <v>0</v>
      </c>
    </row>
    <row r="80" spans="1:5" x14ac:dyDescent="0.3">
      <c r="A80" s="11" t="s">
        <v>84</v>
      </c>
      <c r="B80" s="12">
        <v>100</v>
      </c>
      <c r="C80" s="12">
        <v>4000.5</v>
      </c>
      <c r="E80">
        <f t="shared" si="1"/>
        <v>40.005000000000003</v>
      </c>
    </row>
    <row r="81" spans="1:5" x14ac:dyDescent="0.3">
      <c r="A81" s="11" t="s">
        <v>2839</v>
      </c>
      <c r="B81" s="12">
        <v>31</v>
      </c>
      <c r="C81" s="12">
        <v>3900</v>
      </c>
      <c r="E81">
        <f t="shared" si="1"/>
        <v>125.80645161290323</v>
      </c>
    </row>
    <row r="82" spans="1:5" x14ac:dyDescent="0.3">
      <c r="A82" s="11" t="s">
        <v>2836</v>
      </c>
      <c r="B82" s="12">
        <v>11</v>
      </c>
      <c r="C82" s="12">
        <v>485</v>
      </c>
      <c r="E82">
        <f t="shared" si="1"/>
        <v>44.090909090909093</v>
      </c>
    </row>
    <row r="83" spans="1:5" x14ac:dyDescent="0.3">
      <c r="A83" s="11" t="s">
        <v>3986</v>
      </c>
      <c r="B83" s="12">
        <v>3</v>
      </c>
      <c r="C83" s="12">
        <v>69</v>
      </c>
      <c r="E83">
        <f t="shared" si="1"/>
        <v>23</v>
      </c>
    </row>
    <row r="84" spans="1:5" x14ac:dyDescent="0.3">
      <c r="A84" s="11" t="s">
        <v>3948</v>
      </c>
      <c r="B84" s="12">
        <v>1</v>
      </c>
      <c r="C84" s="12">
        <v>1</v>
      </c>
      <c r="E84">
        <f t="shared" si="1"/>
        <v>1</v>
      </c>
    </row>
    <row r="85" spans="1:5" x14ac:dyDescent="0.3">
      <c r="A85" s="11" t="s">
        <v>1563</v>
      </c>
      <c r="B85" s="12">
        <v>0</v>
      </c>
      <c r="C85" s="12">
        <v>0</v>
      </c>
      <c r="E85">
        <f t="shared" si="1"/>
        <v>0</v>
      </c>
    </row>
    <row r="86" spans="1:5" x14ac:dyDescent="0.3">
      <c r="A86" s="11" t="s">
        <v>115</v>
      </c>
      <c r="B86" s="12">
        <v>78</v>
      </c>
      <c r="C86" s="12">
        <v>7050</v>
      </c>
      <c r="E86">
        <f t="shared" si="1"/>
        <v>90.384615384615387</v>
      </c>
    </row>
    <row r="87" spans="1:5" x14ac:dyDescent="0.3">
      <c r="A87" s="11" t="s">
        <v>2258</v>
      </c>
      <c r="B87" s="12">
        <v>169</v>
      </c>
      <c r="C87" s="12">
        <v>15903.5</v>
      </c>
      <c r="E87">
        <f t="shared" si="1"/>
        <v>94.103550295857985</v>
      </c>
    </row>
    <row r="88" spans="1:5" x14ac:dyDescent="0.3">
      <c r="A88" s="11" t="s">
        <v>3151</v>
      </c>
      <c r="B88" s="12">
        <v>34</v>
      </c>
      <c r="C88" s="12">
        <v>3514</v>
      </c>
      <c r="E88">
        <f t="shared" si="1"/>
        <v>103.35294117647059</v>
      </c>
    </row>
    <row r="89" spans="1:5" x14ac:dyDescent="0.3">
      <c r="A89" s="11" t="s">
        <v>468</v>
      </c>
      <c r="B89" s="12">
        <v>39</v>
      </c>
      <c r="C89" s="12">
        <v>4315</v>
      </c>
      <c r="E89">
        <f t="shared" si="1"/>
        <v>110.64102564102564</v>
      </c>
    </row>
    <row r="90" spans="1:5" x14ac:dyDescent="0.3">
      <c r="A90" s="11" t="s">
        <v>3776</v>
      </c>
      <c r="B90" s="12">
        <v>115</v>
      </c>
      <c r="C90" s="12">
        <v>15597</v>
      </c>
      <c r="E90">
        <f t="shared" si="1"/>
        <v>135.62608695652173</v>
      </c>
    </row>
    <row r="91" spans="1:5" x14ac:dyDescent="0.3">
      <c r="A91" s="11" t="s">
        <v>1763</v>
      </c>
      <c r="B91" s="12">
        <v>25</v>
      </c>
      <c r="C91" s="12">
        <v>885</v>
      </c>
      <c r="E91">
        <f t="shared" si="1"/>
        <v>35.4</v>
      </c>
    </row>
    <row r="92" spans="1:5" x14ac:dyDescent="0.3">
      <c r="A92" s="11" t="s">
        <v>3622</v>
      </c>
      <c r="B92" s="12">
        <v>39</v>
      </c>
      <c r="C92" s="12">
        <v>3148</v>
      </c>
      <c r="E92">
        <f t="shared" si="1"/>
        <v>80.717948717948715</v>
      </c>
    </row>
    <row r="93" spans="1:5" x14ac:dyDescent="0.3">
      <c r="A93" s="11" t="s">
        <v>4002</v>
      </c>
      <c r="B93" s="12">
        <v>1</v>
      </c>
      <c r="C93" s="12">
        <v>2</v>
      </c>
      <c r="E93">
        <f t="shared" si="1"/>
        <v>2</v>
      </c>
    </row>
    <row r="94" spans="1:5" x14ac:dyDescent="0.3">
      <c r="A94" s="11" t="s">
        <v>3210</v>
      </c>
      <c r="B94" s="12">
        <v>60</v>
      </c>
      <c r="C94" s="12">
        <v>3773</v>
      </c>
      <c r="E94">
        <f t="shared" si="1"/>
        <v>62.883333333333333</v>
      </c>
    </row>
    <row r="95" spans="1:5" x14ac:dyDescent="0.3">
      <c r="A95" s="11" t="s">
        <v>1365</v>
      </c>
      <c r="B95" s="12">
        <v>144</v>
      </c>
      <c r="C95" s="12">
        <v>49830</v>
      </c>
      <c r="E95">
        <f t="shared" si="1"/>
        <v>346.04166666666669</v>
      </c>
    </row>
    <row r="96" spans="1:5" x14ac:dyDescent="0.3">
      <c r="A96" s="11" t="s">
        <v>1289</v>
      </c>
      <c r="B96" s="12">
        <v>61</v>
      </c>
      <c r="C96" s="12">
        <v>4018</v>
      </c>
      <c r="E96">
        <f t="shared" si="1"/>
        <v>65.868852459016395</v>
      </c>
    </row>
    <row r="97" spans="1:5" x14ac:dyDescent="0.3">
      <c r="A97" s="11" t="s">
        <v>2784</v>
      </c>
      <c r="B97" s="12">
        <v>108</v>
      </c>
      <c r="C97" s="12">
        <v>7140</v>
      </c>
      <c r="E97">
        <f t="shared" si="1"/>
        <v>66.111111111111114</v>
      </c>
    </row>
    <row r="98" spans="1:5" x14ac:dyDescent="0.3">
      <c r="A98" s="11" t="s">
        <v>3505</v>
      </c>
      <c r="B98" s="12">
        <v>29</v>
      </c>
      <c r="C98" s="12">
        <v>3045</v>
      </c>
      <c r="E98">
        <f t="shared" si="1"/>
        <v>105</v>
      </c>
    </row>
    <row r="99" spans="1:5" x14ac:dyDescent="0.3">
      <c r="A99" s="11" t="s">
        <v>524</v>
      </c>
      <c r="B99" s="12">
        <v>84</v>
      </c>
      <c r="C99" s="12">
        <v>6030</v>
      </c>
      <c r="E99">
        <f t="shared" si="1"/>
        <v>71.785714285714292</v>
      </c>
    </row>
    <row r="100" spans="1:5" x14ac:dyDescent="0.3">
      <c r="A100" s="11" t="s">
        <v>540</v>
      </c>
      <c r="B100" s="12">
        <v>20</v>
      </c>
      <c r="C100" s="12">
        <v>503.22</v>
      </c>
      <c r="E100">
        <f t="shared" si="1"/>
        <v>25.161000000000001</v>
      </c>
    </row>
    <row r="101" spans="1:5" x14ac:dyDescent="0.3">
      <c r="A101" s="11" t="s">
        <v>2317</v>
      </c>
      <c r="B101" s="12">
        <v>200</v>
      </c>
      <c r="C101" s="12">
        <v>15606.4</v>
      </c>
      <c r="E101">
        <f t="shared" si="1"/>
        <v>78.031999999999996</v>
      </c>
    </row>
    <row r="102" spans="1:5" x14ac:dyDescent="0.3">
      <c r="A102" s="11" t="s">
        <v>2163</v>
      </c>
      <c r="B102" s="12">
        <v>58</v>
      </c>
      <c r="C102" s="12">
        <v>5052</v>
      </c>
      <c r="E102">
        <f t="shared" si="1"/>
        <v>87.103448275862064</v>
      </c>
    </row>
    <row r="103" spans="1:5" x14ac:dyDescent="0.3">
      <c r="A103" s="11" t="s">
        <v>2908</v>
      </c>
      <c r="B103" s="12">
        <v>5</v>
      </c>
      <c r="C103" s="12">
        <v>264</v>
      </c>
      <c r="E103">
        <f t="shared" si="1"/>
        <v>52.8</v>
      </c>
    </row>
    <row r="104" spans="1:5" x14ac:dyDescent="0.3">
      <c r="A104" s="11" t="s">
        <v>3853</v>
      </c>
      <c r="B104" s="12">
        <v>1</v>
      </c>
      <c r="C104" s="12">
        <v>1</v>
      </c>
      <c r="E104">
        <f t="shared" si="1"/>
        <v>1</v>
      </c>
    </row>
    <row r="105" spans="1:5" x14ac:dyDescent="0.3">
      <c r="A105" s="11" t="s">
        <v>3086</v>
      </c>
      <c r="B105" s="12">
        <v>3</v>
      </c>
      <c r="C105" s="12">
        <v>50</v>
      </c>
      <c r="E105">
        <f t="shared" si="1"/>
        <v>16.666666666666668</v>
      </c>
    </row>
    <row r="106" spans="1:5" x14ac:dyDescent="0.3">
      <c r="A106" s="11" t="s">
        <v>1714</v>
      </c>
      <c r="B106" s="12">
        <v>1</v>
      </c>
      <c r="C106" s="12">
        <v>50</v>
      </c>
      <c r="E106">
        <f t="shared" si="1"/>
        <v>50</v>
      </c>
    </row>
    <row r="107" spans="1:5" x14ac:dyDescent="0.3">
      <c r="A107" s="11" t="s">
        <v>3679</v>
      </c>
      <c r="B107" s="12">
        <v>67</v>
      </c>
      <c r="C107" s="12">
        <v>4176</v>
      </c>
      <c r="E107">
        <f t="shared" si="1"/>
        <v>62.328358208955223</v>
      </c>
    </row>
    <row r="108" spans="1:5" x14ac:dyDescent="0.3">
      <c r="A108" s="11" t="s">
        <v>3454</v>
      </c>
      <c r="B108" s="12">
        <v>69</v>
      </c>
      <c r="C108" s="12">
        <v>10065</v>
      </c>
      <c r="E108">
        <f t="shared" si="1"/>
        <v>145.86956521739131</v>
      </c>
    </row>
    <row r="109" spans="1:5" x14ac:dyDescent="0.3">
      <c r="A109" s="11" t="s">
        <v>2111</v>
      </c>
      <c r="B109" s="12">
        <v>38</v>
      </c>
      <c r="C109" s="12">
        <v>2007</v>
      </c>
      <c r="E109">
        <f t="shared" si="1"/>
        <v>52.815789473684212</v>
      </c>
    </row>
    <row r="110" spans="1:5" x14ac:dyDescent="0.3">
      <c r="A110" s="11" t="s">
        <v>1237</v>
      </c>
      <c r="B110" s="12">
        <v>0</v>
      </c>
      <c r="C110" s="12">
        <v>0</v>
      </c>
      <c r="E110">
        <f t="shared" si="1"/>
        <v>0</v>
      </c>
    </row>
    <row r="111" spans="1:5" x14ac:dyDescent="0.3">
      <c r="A111" s="11" t="s">
        <v>583</v>
      </c>
      <c r="B111" s="12">
        <v>0</v>
      </c>
      <c r="C111" s="12">
        <v>0</v>
      </c>
      <c r="E111">
        <f t="shared" si="1"/>
        <v>0</v>
      </c>
    </row>
    <row r="112" spans="1:5" x14ac:dyDescent="0.3">
      <c r="A112" s="11" t="s">
        <v>3265</v>
      </c>
      <c r="B112" s="12">
        <v>63</v>
      </c>
      <c r="C112" s="12">
        <v>4428</v>
      </c>
      <c r="E112">
        <f t="shared" si="1"/>
        <v>70.285714285714292</v>
      </c>
    </row>
    <row r="113" spans="1:5" x14ac:dyDescent="0.3">
      <c r="A113" s="11" t="s">
        <v>2398</v>
      </c>
      <c r="B113" s="12">
        <v>0</v>
      </c>
      <c r="C113" s="12">
        <v>0</v>
      </c>
      <c r="E113">
        <f t="shared" si="1"/>
        <v>0</v>
      </c>
    </row>
    <row r="114" spans="1:5" x14ac:dyDescent="0.3">
      <c r="A114" s="11" t="s">
        <v>148</v>
      </c>
      <c r="B114" s="12">
        <v>3</v>
      </c>
      <c r="C114" s="12">
        <v>115</v>
      </c>
      <c r="E114">
        <f t="shared" si="1"/>
        <v>38.333333333333336</v>
      </c>
    </row>
    <row r="115" spans="1:5" x14ac:dyDescent="0.3">
      <c r="A115" s="11" t="s">
        <v>3230</v>
      </c>
      <c r="B115" s="12">
        <v>37</v>
      </c>
      <c r="C115" s="12">
        <v>2857</v>
      </c>
      <c r="E115">
        <f t="shared" si="1"/>
        <v>77.21621621621621</v>
      </c>
    </row>
    <row r="116" spans="1:5" x14ac:dyDescent="0.3">
      <c r="A116" s="11" t="s">
        <v>36</v>
      </c>
      <c r="B116" s="12">
        <v>68</v>
      </c>
      <c r="C116" s="12">
        <v>3392</v>
      </c>
      <c r="E116">
        <f t="shared" si="1"/>
        <v>49.882352941176471</v>
      </c>
    </row>
    <row r="117" spans="1:5" x14ac:dyDescent="0.3">
      <c r="A117" s="11" t="s">
        <v>1049</v>
      </c>
      <c r="B117" s="12">
        <v>4</v>
      </c>
      <c r="C117" s="12">
        <v>212</v>
      </c>
      <c r="E117">
        <f t="shared" si="1"/>
        <v>53</v>
      </c>
    </row>
    <row r="118" spans="1:5" x14ac:dyDescent="0.3">
      <c r="A118" s="11" t="s">
        <v>234</v>
      </c>
      <c r="B118" s="12">
        <v>7</v>
      </c>
      <c r="C118" s="12">
        <v>110</v>
      </c>
      <c r="E118">
        <f t="shared" si="1"/>
        <v>15.714285714285714</v>
      </c>
    </row>
    <row r="119" spans="1:5" x14ac:dyDescent="0.3">
      <c r="A119" s="11" t="s">
        <v>2620</v>
      </c>
      <c r="B119" s="12">
        <v>1251</v>
      </c>
      <c r="C119" s="12">
        <v>93374</v>
      </c>
      <c r="E119">
        <f t="shared" si="1"/>
        <v>74.639488409272587</v>
      </c>
    </row>
    <row r="120" spans="1:5" x14ac:dyDescent="0.3">
      <c r="A120" s="11" t="s">
        <v>2878</v>
      </c>
      <c r="B120" s="12">
        <v>4</v>
      </c>
      <c r="C120" s="12">
        <v>63</v>
      </c>
      <c r="E120">
        <f t="shared" si="1"/>
        <v>15.75</v>
      </c>
    </row>
    <row r="121" spans="1:5" x14ac:dyDescent="0.3">
      <c r="A121" s="11" t="s">
        <v>303</v>
      </c>
      <c r="B121" s="12">
        <v>108</v>
      </c>
      <c r="C121" s="12">
        <v>10046</v>
      </c>
      <c r="E121">
        <f t="shared" si="1"/>
        <v>93.018518518518519</v>
      </c>
    </row>
    <row r="122" spans="1:5" x14ac:dyDescent="0.3">
      <c r="A122" s="11" t="s">
        <v>2310</v>
      </c>
      <c r="B122" s="12">
        <v>107</v>
      </c>
      <c r="C122" s="12">
        <v>6400.47</v>
      </c>
      <c r="E122">
        <f t="shared" si="1"/>
        <v>59.817476635514019</v>
      </c>
    </row>
    <row r="123" spans="1:5" x14ac:dyDescent="0.3">
      <c r="A123" s="11" t="s">
        <v>765</v>
      </c>
      <c r="B123" s="12">
        <v>0</v>
      </c>
      <c r="C123" s="12">
        <v>0</v>
      </c>
      <c r="E123">
        <f t="shared" si="1"/>
        <v>0</v>
      </c>
    </row>
    <row r="124" spans="1:5" x14ac:dyDescent="0.3">
      <c r="A124" s="11" t="s">
        <v>1026</v>
      </c>
      <c r="B124" s="12">
        <v>1071</v>
      </c>
      <c r="C124" s="12">
        <v>76949.820000000007</v>
      </c>
      <c r="E124">
        <f t="shared" si="1"/>
        <v>71.848571428571432</v>
      </c>
    </row>
    <row r="125" spans="1:5" x14ac:dyDescent="0.3">
      <c r="A125" s="11" t="s">
        <v>3760</v>
      </c>
      <c r="B125" s="12">
        <v>77</v>
      </c>
      <c r="C125" s="12">
        <v>5000</v>
      </c>
      <c r="E125">
        <f t="shared" si="1"/>
        <v>64.935064935064929</v>
      </c>
    </row>
    <row r="126" spans="1:5" x14ac:dyDescent="0.3">
      <c r="A126" s="11" t="s">
        <v>3391</v>
      </c>
      <c r="B126" s="12">
        <v>12</v>
      </c>
      <c r="C126" s="12">
        <v>500</v>
      </c>
      <c r="E126">
        <f t="shared" si="1"/>
        <v>41.666666666666664</v>
      </c>
    </row>
    <row r="127" spans="1:5" x14ac:dyDescent="0.3">
      <c r="A127" s="11" t="s">
        <v>3057</v>
      </c>
      <c r="B127" s="12">
        <v>0</v>
      </c>
      <c r="C127" s="12">
        <v>0</v>
      </c>
      <c r="E127">
        <f t="shared" si="1"/>
        <v>0</v>
      </c>
    </row>
    <row r="128" spans="1:5" x14ac:dyDescent="0.3">
      <c r="A128" s="11" t="s">
        <v>1430</v>
      </c>
      <c r="B128" s="12">
        <v>0</v>
      </c>
      <c r="C128" s="12">
        <v>0</v>
      </c>
      <c r="E128">
        <f t="shared" si="1"/>
        <v>0</v>
      </c>
    </row>
    <row r="129" spans="1:5" x14ac:dyDescent="0.3">
      <c r="A129" s="11" t="s">
        <v>2526</v>
      </c>
      <c r="B129" s="12">
        <v>33</v>
      </c>
      <c r="C129" s="12">
        <v>4518</v>
      </c>
      <c r="E129">
        <f t="shared" si="1"/>
        <v>136.90909090909091</v>
      </c>
    </row>
    <row r="130" spans="1:5" x14ac:dyDescent="0.3">
      <c r="A130" s="11" t="s">
        <v>3076</v>
      </c>
      <c r="B130" s="12">
        <v>50</v>
      </c>
      <c r="C130" s="12">
        <v>1506</v>
      </c>
      <c r="E130">
        <f t="shared" si="1"/>
        <v>30.12</v>
      </c>
    </row>
    <row r="131" spans="1:5" x14ac:dyDescent="0.3">
      <c r="A131" s="11" t="s">
        <v>914</v>
      </c>
      <c r="B131" s="12">
        <v>24</v>
      </c>
      <c r="C131" s="12">
        <v>1982</v>
      </c>
      <c r="E131">
        <f t="shared" si="1"/>
        <v>82.583333333333329</v>
      </c>
    </row>
    <row r="132" spans="1:5" x14ac:dyDescent="0.3">
      <c r="A132" s="11" t="s">
        <v>2849</v>
      </c>
      <c r="B132" s="12">
        <v>1</v>
      </c>
      <c r="C132" s="12">
        <v>5</v>
      </c>
      <c r="E132">
        <f t="shared" si="1"/>
        <v>5</v>
      </c>
    </row>
    <row r="133" spans="1:5" x14ac:dyDescent="0.3">
      <c r="A133" s="11" t="s">
        <v>3865</v>
      </c>
      <c r="B133" s="12">
        <v>1</v>
      </c>
      <c r="C133" s="12">
        <v>10</v>
      </c>
      <c r="E133">
        <f t="shared" ref="E133:E196" si="2">IF(B133=0, 0, C133/B133)</f>
        <v>10</v>
      </c>
    </row>
    <row r="134" spans="1:5" x14ac:dyDescent="0.3">
      <c r="A134" s="11" t="s">
        <v>3321</v>
      </c>
      <c r="B134" s="12">
        <v>15</v>
      </c>
      <c r="C134" s="12">
        <v>537</v>
      </c>
      <c r="E134">
        <f t="shared" si="2"/>
        <v>35.799999999999997</v>
      </c>
    </row>
    <row r="135" spans="1:5" x14ac:dyDescent="0.3">
      <c r="A135" s="11" t="s">
        <v>3806</v>
      </c>
      <c r="B135" s="12">
        <v>38</v>
      </c>
      <c r="C135" s="12">
        <v>2025</v>
      </c>
      <c r="E135">
        <f t="shared" si="2"/>
        <v>53.289473684210527</v>
      </c>
    </row>
    <row r="136" spans="1:5" x14ac:dyDescent="0.3">
      <c r="A136" s="11" t="s">
        <v>1574</v>
      </c>
      <c r="B136" s="12">
        <v>3</v>
      </c>
      <c r="C136" s="12">
        <v>223</v>
      </c>
      <c r="E136">
        <f t="shared" si="2"/>
        <v>74.333333333333329</v>
      </c>
    </row>
    <row r="137" spans="1:5" x14ac:dyDescent="0.3">
      <c r="A137" s="11" t="s">
        <v>2647</v>
      </c>
      <c r="B137" s="12">
        <v>3</v>
      </c>
      <c r="C137" s="12">
        <v>36</v>
      </c>
      <c r="E137">
        <f t="shared" si="2"/>
        <v>12</v>
      </c>
    </row>
    <row r="138" spans="1:5" x14ac:dyDescent="0.3">
      <c r="A138" s="11" t="s">
        <v>1110</v>
      </c>
      <c r="B138" s="12">
        <v>3</v>
      </c>
      <c r="C138" s="12">
        <v>45</v>
      </c>
      <c r="E138">
        <f t="shared" si="2"/>
        <v>15</v>
      </c>
    </row>
    <row r="139" spans="1:5" x14ac:dyDescent="0.3">
      <c r="A139" s="11" t="s">
        <v>2576</v>
      </c>
      <c r="B139" s="12">
        <v>0</v>
      </c>
      <c r="C139" s="12">
        <v>0</v>
      </c>
      <c r="E139">
        <f t="shared" si="2"/>
        <v>0</v>
      </c>
    </row>
    <row r="140" spans="1:5" x14ac:dyDescent="0.3">
      <c r="A140" s="11" t="s">
        <v>2606</v>
      </c>
      <c r="B140" s="12">
        <v>385</v>
      </c>
      <c r="C140" s="12">
        <v>12106</v>
      </c>
      <c r="E140">
        <f t="shared" si="2"/>
        <v>31.444155844155844</v>
      </c>
    </row>
    <row r="141" spans="1:5" x14ac:dyDescent="0.3">
      <c r="A141" s="11" t="s">
        <v>3550</v>
      </c>
      <c r="B141" s="12">
        <v>25</v>
      </c>
      <c r="C141" s="12">
        <v>1527.5</v>
      </c>
      <c r="E141">
        <f t="shared" si="2"/>
        <v>61.1</v>
      </c>
    </row>
    <row r="142" spans="1:5" x14ac:dyDescent="0.3">
      <c r="A142" s="11" t="s">
        <v>3545</v>
      </c>
      <c r="B142" s="12">
        <v>19</v>
      </c>
      <c r="C142" s="12">
        <v>1125</v>
      </c>
      <c r="E142">
        <f t="shared" si="2"/>
        <v>59.210526315789473</v>
      </c>
    </row>
    <row r="143" spans="1:5" x14ac:dyDescent="0.3">
      <c r="A143" s="11" t="s">
        <v>1550</v>
      </c>
      <c r="B143" s="12">
        <v>6</v>
      </c>
      <c r="C143" s="12">
        <v>170</v>
      </c>
      <c r="E143">
        <f t="shared" si="2"/>
        <v>28.333333333333332</v>
      </c>
    </row>
    <row r="144" spans="1:5" x14ac:dyDescent="0.3">
      <c r="A144" s="11" t="s">
        <v>3489</v>
      </c>
      <c r="B144" s="12">
        <v>27</v>
      </c>
      <c r="C144" s="12">
        <v>1275</v>
      </c>
      <c r="E144">
        <f t="shared" si="2"/>
        <v>47.222222222222221</v>
      </c>
    </row>
    <row r="145" spans="1:5" x14ac:dyDescent="0.3">
      <c r="A145" s="11" t="s">
        <v>13</v>
      </c>
      <c r="B145" s="12">
        <v>75</v>
      </c>
      <c r="C145" s="12">
        <v>6025</v>
      </c>
      <c r="E145">
        <f t="shared" si="2"/>
        <v>80.333333333333329</v>
      </c>
    </row>
    <row r="146" spans="1:5" x14ac:dyDescent="0.3">
      <c r="A146" s="11" t="s">
        <v>1185</v>
      </c>
      <c r="B146" s="12">
        <v>375</v>
      </c>
      <c r="C146" s="12">
        <v>23086</v>
      </c>
      <c r="E146">
        <f t="shared" si="2"/>
        <v>61.562666666666665</v>
      </c>
    </row>
    <row r="147" spans="1:5" x14ac:dyDescent="0.3">
      <c r="A147" s="11" t="s">
        <v>4029</v>
      </c>
      <c r="B147" s="12">
        <v>94</v>
      </c>
      <c r="C147" s="12">
        <v>6141.99</v>
      </c>
      <c r="E147">
        <f t="shared" si="2"/>
        <v>65.340319148936175</v>
      </c>
    </row>
    <row r="148" spans="1:5" x14ac:dyDescent="0.3">
      <c r="A148" s="11" t="s">
        <v>1757</v>
      </c>
      <c r="B148" s="12">
        <v>120</v>
      </c>
      <c r="C148" s="12">
        <v>5655.6</v>
      </c>
      <c r="E148">
        <f t="shared" si="2"/>
        <v>47.13</v>
      </c>
    </row>
    <row r="149" spans="1:5" x14ac:dyDescent="0.3">
      <c r="A149" s="11" t="s">
        <v>907</v>
      </c>
      <c r="B149" s="12">
        <v>0</v>
      </c>
      <c r="C149" s="12">
        <v>0</v>
      </c>
      <c r="E149">
        <f t="shared" si="2"/>
        <v>0</v>
      </c>
    </row>
    <row r="150" spans="1:5" x14ac:dyDescent="0.3">
      <c r="A150" s="11" t="s">
        <v>2239</v>
      </c>
      <c r="B150" s="12">
        <v>79</v>
      </c>
      <c r="C150" s="12">
        <v>5496</v>
      </c>
      <c r="E150">
        <f t="shared" si="2"/>
        <v>69.569620253164558</v>
      </c>
    </row>
    <row r="151" spans="1:5" x14ac:dyDescent="0.3">
      <c r="A151" s="11" t="s">
        <v>4032</v>
      </c>
      <c r="B151" s="12">
        <v>17</v>
      </c>
      <c r="C151" s="12">
        <v>2823</v>
      </c>
      <c r="E151">
        <f t="shared" si="2"/>
        <v>166.05882352941177</v>
      </c>
    </row>
    <row r="152" spans="1:5" x14ac:dyDescent="0.3">
      <c r="A152" s="11" t="s">
        <v>3328</v>
      </c>
      <c r="B152" s="12">
        <v>9</v>
      </c>
      <c r="C152" s="12">
        <v>2635</v>
      </c>
      <c r="E152">
        <f t="shared" si="2"/>
        <v>292.77777777777777</v>
      </c>
    </row>
    <row r="153" spans="1:5" x14ac:dyDescent="0.3">
      <c r="A153" s="11" t="s">
        <v>1405</v>
      </c>
      <c r="B153" s="12">
        <v>5</v>
      </c>
      <c r="C153" s="12">
        <v>241</v>
      </c>
      <c r="E153">
        <f t="shared" si="2"/>
        <v>48.2</v>
      </c>
    </row>
    <row r="154" spans="1:5" x14ac:dyDescent="0.3">
      <c r="A154" s="11" t="s">
        <v>791</v>
      </c>
      <c r="B154" s="12">
        <v>156</v>
      </c>
      <c r="C154" s="12">
        <v>14437.46</v>
      </c>
      <c r="E154">
        <f t="shared" si="2"/>
        <v>92.547820512820508</v>
      </c>
    </row>
    <row r="155" spans="1:5" x14ac:dyDescent="0.3">
      <c r="A155" s="11" t="s">
        <v>16</v>
      </c>
      <c r="B155" s="12">
        <v>41</v>
      </c>
      <c r="C155" s="12">
        <v>6056</v>
      </c>
      <c r="E155">
        <f t="shared" si="2"/>
        <v>147.70731707317074</v>
      </c>
    </row>
    <row r="156" spans="1:5" x14ac:dyDescent="0.3">
      <c r="A156" s="11" t="s">
        <v>1476</v>
      </c>
      <c r="B156" s="12">
        <v>441</v>
      </c>
      <c r="C156" s="12">
        <v>28300.45</v>
      </c>
      <c r="E156">
        <f t="shared" si="2"/>
        <v>64.173356009070289</v>
      </c>
    </row>
    <row r="157" spans="1:5" x14ac:dyDescent="0.3">
      <c r="A157" s="11" t="s">
        <v>197</v>
      </c>
      <c r="B157" s="12">
        <v>0</v>
      </c>
      <c r="C157" s="12">
        <v>0</v>
      </c>
      <c r="E157">
        <f t="shared" si="2"/>
        <v>0</v>
      </c>
    </row>
    <row r="158" spans="1:5" x14ac:dyDescent="0.3">
      <c r="A158" s="11" t="s">
        <v>473</v>
      </c>
      <c r="B158" s="12">
        <v>5</v>
      </c>
      <c r="C158" s="12">
        <v>141</v>
      </c>
      <c r="E158">
        <f t="shared" si="2"/>
        <v>28.2</v>
      </c>
    </row>
    <row r="159" spans="1:5" x14ac:dyDescent="0.3">
      <c r="A159" s="11" t="s">
        <v>2124</v>
      </c>
      <c r="B159" s="12">
        <v>5</v>
      </c>
      <c r="C159" s="12">
        <v>50</v>
      </c>
      <c r="E159">
        <f t="shared" si="2"/>
        <v>10</v>
      </c>
    </row>
    <row r="160" spans="1:5" x14ac:dyDescent="0.3">
      <c r="A160" s="11" t="s">
        <v>699</v>
      </c>
      <c r="B160" s="12">
        <v>29</v>
      </c>
      <c r="C160" s="12">
        <v>15390</v>
      </c>
      <c r="E160">
        <f t="shared" si="2"/>
        <v>530.68965517241384</v>
      </c>
    </row>
    <row r="161" spans="1:5" x14ac:dyDescent="0.3">
      <c r="A161" s="11" t="s">
        <v>2015</v>
      </c>
      <c r="B161" s="12">
        <v>26457</v>
      </c>
      <c r="C161" s="12">
        <v>2344134.67</v>
      </c>
      <c r="E161">
        <f t="shared" si="2"/>
        <v>88.601680840609291</v>
      </c>
    </row>
    <row r="162" spans="1:5" x14ac:dyDescent="0.3">
      <c r="A162" s="11" t="s">
        <v>1143</v>
      </c>
      <c r="B162" s="12">
        <v>0</v>
      </c>
      <c r="C162" s="12">
        <v>0</v>
      </c>
      <c r="E162">
        <f t="shared" si="2"/>
        <v>0</v>
      </c>
    </row>
    <row r="163" spans="1:5" x14ac:dyDescent="0.3">
      <c r="A163" s="11" t="s">
        <v>357</v>
      </c>
      <c r="B163" s="12">
        <v>97</v>
      </c>
      <c r="C163" s="12">
        <v>7701.93</v>
      </c>
      <c r="E163">
        <f t="shared" si="2"/>
        <v>79.401340206185566</v>
      </c>
    </row>
    <row r="164" spans="1:5" x14ac:dyDescent="0.3">
      <c r="A164" s="11" t="s">
        <v>2078</v>
      </c>
      <c r="B164" s="12">
        <v>188</v>
      </c>
      <c r="C164" s="12">
        <v>57754</v>
      </c>
      <c r="E164">
        <f t="shared" si="2"/>
        <v>307.20212765957444</v>
      </c>
    </row>
    <row r="165" spans="1:5" x14ac:dyDescent="0.3">
      <c r="A165" s="11" t="s">
        <v>4098</v>
      </c>
      <c r="B165" s="12">
        <v>6</v>
      </c>
      <c r="C165" s="12">
        <v>137</v>
      </c>
      <c r="E165">
        <f t="shared" si="2"/>
        <v>22.833333333333332</v>
      </c>
    </row>
    <row r="166" spans="1:5" x14ac:dyDescent="0.3">
      <c r="A166" s="11" t="s">
        <v>1901</v>
      </c>
      <c r="B166" s="12">
        <v>54</v>
      </c>
      <c r="C166" s="12">
        <v>2734.11</v>
      </c>
      <c r="E166">
        <f t="shared" si="2"/>
        <v>50.631666666666668</v>
      </c>
    </row>
    <row r="167" spans="1:5" x14ac:dyDescent="0.3">
      <c r="A167" s="11" t="s">
        <v>1212</v>
      </c>
      <c r="B167" s="12">
        <v>6</v>
      </c>
      <c r="C167" s="12">
        <v>1011</v>
      </c>
      <c r="E167">
        <f t="shared" si="2"/>
        <v>168.5</v>
      </c>
    </row>
    <row r="168" spans="1:5" x14ac:dyDescent="0.3">
      <c r="A168" s="11" t="s">
        <v>727</v>
      </c>
      <c r="B168" s="12">
        <v>35</v>
      </c>
      <c r="C168" s="12">
        <v>2535</v>
      </c>
      <c r="E168">
        <f t="shared" si="2"/>
        <v>72.428571428571431</v>
      </c>
    </row>
    <row r="169" spans="1:5" x14ac:dyDescent="0.3">
      <c r="A169" s="11" t="s">
        <v>3233</v>
      </c>
      <c r="B169" s="12">
        <v>61</v>
      </c>
      <c r="C169" s="12">
        <v>5940</v>
      </c>
      <c r="E169">
        <f t="shared" si="2"/>
        <v>97.377049180327873</v>
      </c>
    </row>
    <row r="170" spans="1:5" x14ac:dyDescent="0.3">
      <c r="A170" s="11" t="s">
        <v>175</v>
      </c>
      <c r="B170" s="12">
        <v>0</v>
      </c>
      <c r="C170" s="12">
        <v>0</v>
      </c>
      <c r="E170">
        <f t="shared" si="2"/>
        <v>0</v>
      </c>
    </row>
    <row r="171" spans="1:5" x14ac:dyDescent="0.3">
      <c r="A171" s="11" t="s">
        <v>1472</v>
      </c>
      <c r="B171" s="12">
        <v>343</v>
      </c>
      <c r="C171" s="12">
        <v>33229</v>
      </c>
      <c r="E171">
        <f t="shared" si="2"/>
        <v>96.877551020408163</v>
      </c>
    </row>
    <row r="172" spans="1:5" x14ac:dyDescent="0.3">
      <c r="A172" s="11" t="s">
        <v>383</v>
      </c>
      <c r="B172" s="12">
        <v>22</v>
      </c>
      <c r="C172" s="12">
        <v>1535</v>
      </c>
      <c r="E172">
        <f t="shared" si="2"/>
        <v>69.772727272727266</v>
      </c>
    </row>
    <row r="173" spans="1:5" x14ac:dyDescent="0.3">
      <c r="A173" s="11" t="s">
        <v>3883</v>
      </c>
      <c r="B173" s="12">
        <v>0</v>
      </c>
      <c r="C173" s="12">
        <v>0</v>
      </c>
      <c r="E173">
        <f t="shared" si="2"/>
        <v>0</v>
      </c>
    </row>
    <row r="174" spans="1:5" x14ac:dyDescent="0.3">
      <c r="A174" s="11" t="s">
        <v>1531</v>
      </c>
      <c r="B174" s="12">
        <v>874</v>
      </c>
      <c r="C174" s="12">
        <v>47189</v>
      </c>
      <c r="E174">
        <f t="shared" si="2"/>
        <v>53.991990846681922</v>
      </c>
    </row>
    <row r="175" spans="1:5" x14ac:dyDescent="0.3">
      <c r="A175" s="11" t="s">
        <v>2972</v>
      </c>
      <c r="B175" s="12">
        <v>17</v>
      </c>
      <c r="C175" s="12">
        <v>2107</v>
      </c>
      <c r="E175">
        <f t="shared" si="2"/>
        <v>123.94117647058823</v>
      </c>
    </row>
    <row r="176" spans="1:5" x14ac:dyDescent="0.3">
      <c r="A176" s="11" t="s">
        <v>1606</v>
      </c>
      <c r="B176" s="12">
        <v>44</v>
      </c>
      <c r="C176" s="12">
        <v>6041.6</v>
      </c>
      <c r="E176">
        <f t="shared" si="2"/>
        <v>137.30909090909091</v>
      </c>
    </row>
    <row r="177" spans="1:5" x14ac:dyDescent="0.3">
      <c r="A177" s="11" t="s">
        <v>2998</v>
      </c>
      <c r="B177" s="12">
        <v>433</v>
      </c>
      <c r="C177" s="12">
        <v>51514.5</v>
      </c>
      <c r="E177">
        <f t="shared" si="2"/>
        <v>118.97113163972287</v>
      </c>
    </row>
    <row r="178" spans="1:5" x14ac:dyDescent="0.3">
      <c r="A178" s="11" t="s">
        <v>3132</v>
      </c>
      <c r="B178" s="12">
        <v>1</v>
      </c>
      <c r="C178" s="12">
        <v>10</v>
      </c>
      <c r="E178">
        <f t="shared" si="2"/>
        <v>10</v>
      </c>
    </row>
    <row r="179" spans="1:5" x14ac:dyDescent="0.3">
      <c r="A179" s="11" t="s">
        <v>1364</v>
      </c>
      <c r="B179" s="12">
        <v>5</v>
      </c>
      <c r="C179" s="12">
        <v>200</v>
      </c>
      <c r="E179">
        <f t="shared" si="2"/>
        <v>40</v>
      </c>
    </row>
    <row r="180" spans="1:5" x14ac:dyDescent="0.3">
      <c r="A180" s="11" t="s">
        <v>1485</v>
      </c>
      <c r="B180" s="12">
        <v>0</v>
      </c>
      <c r="C180" s="12">
        <v>0</v>
      </c>
      <c r="E180">
        <f t="shared" si="2"/>
        <v>0</v>
      </c>
    </row>
    <row r="181" spans="1:5" x14ac:dyDescent="0.3">
      <c r="A181" s="11" t="s">
        <v>751</v>
      </c>
      <c r="B181" s="12">
        <v>59</v>
      </c>
      <c r="C181" s="12">
        <v>4559</v>
      </c>
      <c r="E181">
        <f t="shared" si="2"/>
        <v>77.271186440677965</v>
      </c>
    </row>
    <row r="182" spans="1:5" x14ac:dyDescent="0.3">
      <c r="A182" s="11" t="s">
        <v>3188</v>
      </c>
      <c r="B182" s="12">
        <v>9</v>
      </c>
      <c r="C182" s="12">
        <v>130</v>
      </c>
      <c r="E182">
        <f t="shared" si="2"/>
        <v>14.444444444444445</v>
      </c>
    </row>
    <row r="183" spans="1:5" x14ac:dyDescent="0.3">
      <c r="A183" s="11" t="s">
        <v>3516</v>
      </c>
      <c r="B183" s="12">
        <v>13</v>
      </c>
      <c r="C183" s="12">
        <v>4000</v>
      </c>
      <c r="E183">
        <f t="shared" si="2"/>
        <v>307.69230769230768</v>
      </c>
    </row>
    <row r="184" spans="1:5" x14ac:dyDescent="0.3">
      <c r="A184" s="11" t="s">
        <v>2354</v>
      </c>
      <c r="B184" s="12">
        <v>0</v>
      </c>
      <c r="C184" s="12">
        <v>0</v>
      </c>
      <c r="E184">
        <f t="shared" si="2"/>
        <v>0</v>
      </c>
    </row>
    <row r="185" spans="1:5" x14ac:dyDescent="0.3">
      <c r="A185" s="11" t="s">
        <v>367</v>
      </c>
      <c r="B185" s="12">
        <v>134</v>
      </c>
      <c r="C185" s="12">
        <v>38500</v>
      </c>
      <c r="E185">
        <f t="shared" si="2"/>
        <v>287.31343283582089</v>
      </c>
    </row>
    <row r="186" spans="1:5" x14ac:dyDescent="0.3">
      <c r="A186" s="11" t="s">
        <v>3227</v>
      </c>
      <c r="B186" s="12">
        <v>30</v>
      </c>
      <c r="C186" s="12">
        <v>1500</v>
      </c>
      <c r="E186">
        <f t="shared" si="2"/>
        <v>50</v>
      </c>
    </row>
    <row r="187" spans="1:5" x14ac:dyDescent="0.3">
      <c r="A187" s="11" t="s">
        <v>1573</v>
      </c>
      <c r="B187" s="12">
        <v>3</v>
      </c>
      <c r="C187" s="12">
        <v>125</v>
      </c>
      <c r="E187">
        <f t="shared" si="2"/>
        <v>41.666666666666664</v>
      </c>
    </row>
    <row r="188" spans="1:5" x14ac:dyDescent="0.3">
      <c r="A188" s="11" t="s">
        <v>4088</v>
      </c>
      <c r="B188" s="12">
        <v>1</v>
      </c>
      <c r="C188" s="12">
        <v>20</v>
      </c>
      <c r="E188">
        <f t="shared" si="2"/>
        <v>20</v>
      </c>
    </row>
    <row r="189" spans="1:5" x14ac:dyDescent="0.3">
      <c r="A189" s="11" t="s">
        <v>1054</v>
      </c>
      <c r="B189" s="12">
        <v>1</v>
      </c>
      <c r="C189" s="12">
        <v>15</v>
      </c>
      <c r="E189">
        <f t="shared" si="2"/>
        <v>15</v>
      </c>
    </row>
    <row r="190" spans="1:5" x14ac:dyDescent="0.3">
      <c r="A190" s="11" t="s">
        <v>769</v>
      </c>
      <c r="B190" s="12">
        <v>0</v>
      </c>
      <c r="C190" s="12">
        <v>0</v>
      </c>
      <c r="E190">
        <f t="shared" si="2"/>
        <v>0</v>
      </c>
    </row>
    <row r="191" spans="1:5" x14ac:dyDescent="0.3">
      <c r="A191" s="11" t="s">
        <v>2572</v>
      </c>
      <c r="B191" s="12">
        <v>0</v>
      </c>
      <c r="C191" s="12">
        <v>0</v>
      </c>
      <c r="E191">
        <f t="shared" si="2"/>
        <v>0</v>
      </c>
    </row>
    <row r="192" spans="1:5" x14ac:dyDescent="0.3">
      <c r="A192" s="11" t="s">
        <v>2801</v>
      </c>
      <c r="B192" s="12">
        <v>13</v>
      </c>
      <c r="C192" s="12">
        <v>666</v>
      </c>
      <c r="E192">
        <f t="shared" si="2"/>
        <v>51.230769230769234</v>
      </c>
    </row>
    <row r="193" spans="1:5" x14ac:dyDescent="0.3">
      <c r="A193" s="11" t="s">
        <v>3981</v>
      </c>
      <c r="B193" s="12">
        <v>19</v>
      </c>
      <c r="C193" s="12">
        <v>641</v>
      </c>
      <c r="E193">
        <f t="shared" si="2"/>
        <v>33.736842105263158</v>
      </c>
    </row>
    <row r="194" spans="1:5" x14ac:dyDescent="0.3">
      <c r="A194" s="11" t="s">
        <v>1363</v>
      </c>
      <c r="B194" s="12">
        <v>25</v>
      </c>
      <c r="C194" s="12">
        <v>1091</v>
      </c>
      <c r="E194">
        <f t="shared" si="2"/>
        <v>43.64</v>
      </c>
    </row>
    <row r="195" spans="1:5" x14ac:dyDescent="0.3">
      <c r="A195" s="11" t="s">
        <v>3863</v>
      </c>
      <c r="B195" s="12">
        <v>2</v>
      </c>
      <c r="C195" s="12">
        <v>11</v>
      </c>
      <c r="E195">
        <f t="shared" si="2"/>
        <v>5.5</v>
      </c>
    </row>
    <row r="196" spans="1:5" x14ac:dyDescent="0.3">
      <c r="A196" s="11" t="s">
        <v>3825</v>
      </c>
      <c r="B196" s="12">
        <v>28</v>
      </c>
      <c r="C196" s="12">
        <v>5000</v>
      </c>
      <c r="E196">
        <f t="shared" si="2"/>
        <v>178.57142857142858</v>
      </c>
    </row>
    <row r="197" spans="1:5" x14ac:dyDescent="0.3">
      <c r="A197" s="11" t="s">
        <v>919</v>
      </c>
      <c r="B197" s="12">
        <v>10</v>
      </c>
      <c r="C197" s="12">
        <v>196</v>
      </c>
      <c r="E197">
        <f t="shared" ref="E197:E260" si="3">IF(B197=0, 0, C197/B197)</f>
        <v>19.600000000000001</v>
      </c>
    </row>
    <row r="198" spans="1:5" x14ac:dyDescent="0.3">
      <c r="A198" s="11" t="s">
        <v>2581</v>
      </c>
      <c r="B198" s="12">
        <v>11</v>
      </c>
      <c r="C198" s="12">
        <v>530</v>
      </c>
      <c r="E198">
        <f t="shared" si="3"/>
        <v>48.18181818181818</v>
      </c>
    </row>
    <row r="199" spans="1:5" x14ac:dyDescent="0.3">
      <c r="A199" s="11" t="s">
        <v>1146</v>
      </c>
      <c r="B199" s="12">
        <v>1</v>
      </c>
      <c r="C199" s="12">
        <v>100</v>
      </c>
      <c r="E199">
        <f t="shared" si="3"/>
        <v>100</v>
      </c>
    </row>
    <row r="200" spans="1:5" x14ac:dyDescent="0.3">
      <c r="A200" s="11" t="s">
        <v>3985</v>
      </c>
      <c r="B200" s="12">
        <v>0</v>
      </c>
      <c r="C200" s="12">
        <v>0</v>
      </c>
      <c r="E200">
        <f t="shared" si="3"/>
        <v>0</v>
      </c>
    </row>
    <row r="201" spans="1:5" x14ac:dyDescent="0.3">
      <c r="A201" s="11" t="s">
        <v>191</v>
      </c>
      <c r="B201" s="12">
        <v>5</v>
      </c>
      <c r="C201" s="12">
        <v>345</v>
      </c>
      <c r="E201">
        <f t="shared" si="3"/>
        <v>69</v>
      </c>
    </row>
    <row r="202" spans="1:5" x14ac:dyDescent="0.3">
      <c r="A202" s="11" t="s">
        <v>4108</v>
      </c>
      <c r="B202" s="12">
        <v>1</v>
      </c>
      <c r="C202" s="12">
        <v>1</v>
      </c>
      <c r="E202">
        <f t="shared" si="3"/>
        <v>1</v>
      </c>
    </row>
    <row r="203" spans="1:5" x14ac:dyDescent="0.3">
      <c r="A203" s="11" t="s">
        <v>2915</v>
      </c>
      <c r="B203" s="12">
        <v>3</v>
      </c>
      <c r="C203" s="12">
        <v>611</v>
      </c>
      <c r="E203">
        <f t="shared" si="3"/>
        <v>203.66666666666666</v>
      </c>
    </row>
    <row r="204" spans="1:5" x14ac:dyDescent="0.3">
      <c r="A204" s="11" t="s">
        <v>2764</v>
      </c>
      <c r="B204" s="12">
        <v>4</v>
      </c>
      <c r="C204" s="12">
        <v>45</v>
      </c>
      <c r="E204">
        <f t="shared" si="3"/>
        <v>11.25</v>
      </c>
    </row>
    <row r="205" spans="1:5" x14ac:dyDescent="0.3">
      <c r="A205" s="11" t="s">
        <v>3308</v>
      </c>
      <c r="B205" s="12">
        <v>57</v>
      </c>
      <c r="C205" s="12">
        <v>4280</v>
      </c>
      <c r="E205">
        <f t="shared" si="3"/>
        <v>75.087719298245617</v>
      </c>
    </row>
    <row r="206" spans="1:5" x14ac:dyDescent="0.3">
      <c r="A206" s="11" t="s">
        <v>2956</v>
      </c>
      <c r="B206" s="12">
        <v>20</v>
      </c>
      <c r="C206" s="12">
        <v>1322</v>
      </c>
      <c r="E206">
        <f t="shared" si="3"/>
        <v>66.099999999999994</v>
      </c>
    </row>
    <row r="207" spans="1:5" x14ac:dyDescent="0.3">
      <c r="A207" s="11" t="s">
        <v>3379</v>
      </c>
      <c r="B207" s="12">
        <v>28</v>
      </c>
      <c r="C207" s="12">
        <v>3133</v>
      </c>
      <c r="E207">
        <f t="shared" si="3"/>
        <v>111.89285714285714</v>
      </c>
    </row>
    <row r="208" spans="1:5" x14ac:dyDescent="0.3">
      <c r="A208" s="11" t="s">
        <v>3562</v>
      </c>
      <c r="B208" s="12">
        <v>25</v>
      </c>
      <c r="C208" s="12">
        <v>527.45000000000005</v>
      </c>
      <c r="E208">
        <f t="shared" si="3"/>
        <v>21.098000000000003</v>
      </c>
    </row>
    <row r="209" spans="1:5" x14ac:dyDescent="0.3">
      <c r="A209" s="11" t="s">
        <v>2717</v>
      </c>
      <c r="B209" s="12">
        <v>325</v>
      </c>
      <c r="C209" s="12">
        <v>30026</v>
      </c>
      <c r="E209">
        <f t="shared" si="3"/>
        <v>92.387692307692305</v>
      </c>
    </row>
    <row r="210" spans="1:5" x14ac:dyDescent="0.3">
      <c r="A210" s="11" t="s">
        <v>3092</v>
      </c>
      <c r="B210" s="12">
        <v>21</v>
      </c>
      <c r="C210" s="12">
        <v>1183.19</v>
      </c>
      <c r="E210">
        <f t="shared" si="3"/>
        <v>56.342380952380957</v>
      </c>
    </row>
    <row r="211" spans="1:5" x14ac:dyDescent="0.3">
      <c r="A211" s="11" t="s">
        <v>3028</v>
      </c>
      <c r="B211" s="12">
        <v>99</v>
      </c>
      <c r="C211" s="12">
        <v>8401</v>
      </c>
      <c r="E211">
        <f t="shared" si="3"/>
        <v>84.858585858585855</v>
      </c>
    </row>
    <row r="212" spans="1:5" x14ac:dyDescent="0.3">
      <c r="A212" s="11" t="s">
        <v>3816</v>
      </c>
      <c r="B212" s="12">
        <v>26</v>
      </c>
      <c r="C212" s="12">
        <v>1064</v>
      </c>
      <c r="E212">
        <f t="shared" si="3"/>
        <v>40.92307692307692</v>
      </c>
    </row>
    <row r="213" spans="1:5" x14ac:dyDescent="0.3">
      <c r="A213" s="11" t="s">
        <v>3704</v>
      </c>
      <c r="B213" s="12">
        <v>23</v>
      </c>
      <c r="C213" s="12">
        <v>1860</v>
      </c>
      <c r="E213">
        <f t="shared" si="3"/>
        <v>80.869565217391298</v>
      </c>
    </row>
    <row r="214" spans="1:5" x14ac:dyDescent="0.3">
      <c r="A214" s="11" t="s">
        <v>3680</v>
      </c>
      <c r="B214" s="12">
        <v>66</v>
      </c>
      <c r="C214" s="12">
        <v>3880</v>
      </c>
      <c r="E214">
        <f t="shared" si="3"/>
        <v>58.787878787878789</v>
      </c>
    </row>
    <row r="215" spans="1:5" x14ac:dyDescent="0.3">
      <c r="A215" s="11" t="s">
        <v>1496</v>
      </c>
      <c r="B215" s="12">
        <v>0</v>
      </c>
      <c r="C215" s="12">
        <v>0</v>
      </c>
      <c r="E215">
        <f t="shared" si="3"/>
        <v>0</v>
      </c>
    </row>
    <row r="216" spans="1:5" x14ac:dyDescent="0.3">
      <c r="A216" s="11" t="s">
        <v>340</v>
      </c>
      <c r="B216" s="12">
        <v>89</v>
      </c>
      <c r="C216" s="12">
        <v>6485</v>
      </c>
      <c r="E216">
        <f t="shared" si="3"/>
        <v>72.865168539325836</v>
      </c>
    </row>
    <row r="217" spans="1:5" x14ac:dyDescent="0.3">
      <c r="A217" s="11" t="s">
        <v>1345</v>
      </c>
      <c r="B217" s="12">
        <v>139</v>
      </c>
      <c r="C217" s="12">
        <v>5666</v>
      </c>
      <c r="E217">
        <f t="shared" si="3"/>
        <v>40.762589928057551</v>
      </c>
    </row>
    <row r="218" spans="1:5" x14ac:dyDescent="0.3">
      <c r="A218" s="11" t="s">
        <v>2867</v>
      </c>
      <c r="B218" s="12">
        <v>27</v>
      </c>
      <c r="C218" s="12">
        <v>1256</v>
      </c>
      <c r="E218">
        <f t="shared" si="3"/>
        <v>46.518518518518519</v>
      </c>
    </row>
    <row r="219" spans="1:5" x14ac:dyDescent="0.3">
      <c r="A219" s="11" t="s">
        <v>2945</v>
      </c>
      <c r="B219" s="12">
        <v>0</v>
      </c>
      <c r="C219" s="12">
        <v>0</v>
      </c>
      <c r="E219">
        <f t="shared" si="3"/>
        <v>0</v>
      </c>
    </row>
    <row r="220" spans="1:5" x14ac:dyDescent="0.3">
      <c r="A220" s="11" t="s">
        <v>4061</v>
      </c>
      <c r="B220" s="12">
        <v>4</v>
      </c>
      <c r="C220" s="12">
        <v>27</v>
      </c>
      <c r="E220">
        <f t="shared" si="3"/>
        <v>6.75</v>
      </c>
    </row>
    <row r="221" spans="1:5" x14ac:dyDescent="0.3">
      <c r="A221" s="11" t="s">
        <v>2336</v>
      </c>
      <c r="B221" s="12">
        <v>221</v>
      </c>
      <c r="C221" s="12">
        <v>25568</v>
      </c>
      <c r="E221">
        <f t="shared" si="3"/>
        <v>115.69230769230769</v>
      </c>
    </row>
    <row r="222" spans="1:5" x14ac:dyDescent="0.3">
      <c r="A222" s="11" t="s">
        <v>265</v>
      </c>
      <c r="B222" s="12">
        <v>91</v>
      </c>
      <c r="C222" s="12">
        <v>5910</v>
      </c>
      <c r="E222">
        <f t="shared" si="3"/>
        <v>64.945054945054949</v>
      </c>
    </row>
    <row r="223" spans="1:5" x14ac:dyDescent="0.3">
      <c r="A223" s="11" t="s">
        <v>1339</v>
      </c>
      <c r="B223" s="12">
        <v>15</v>
      </c>
      <c r="C223" s="12">
        <v>991</v>
      </c>
      <c r="E223">
        <f t="shared" si="3"/>
        <v>66.066666666666663</v>
      </c>
    </row>
    <row r="224" spans="1:5" x14ac:dyDescent="0.3">
      <c r="A224" s="11" t="s">
        <v>2663</v>
      </c>
      <c r="B224" s="12">
        <v>56</v>
      </c>
      <c r="C224" s="12">
        <v>20919.25</v>
      </c>
      <c r="E224">
        <f t="shared" si="3"/>
        <v>373.55803571428572</v>
      </c>
    </row>
    <row r="225" spans="1:5" x14ac:dyDescent="0.3">
      <c r="A225" s="11" t="s">
        <v>1469</v>
      </c>
      <c r="B225" s="12">
        <v>293</v>
      </c>
      <c r="C225" s="12">
        <v>9725</v>
      </c>
      <c r="E225">
        <f t="shared" si="3"/>
        <v>33.191126279863482</v>
      </c>
    </row>
    <row r="226" spans="1:5" x14ac:dyDescent="0.3">
      <c r="A226" s="11" t="s">
        <v>3022</v>
      </c>
      <c r="B226" s="12">
        <v>62</v>
      </c>
      <c r="C226" s="12">
        <v>10088</v>
      </c>
      <c r="E226">
        <f t="shared" si="3"/>
        <v>162.70967741935485</v>
      </c>
    </row>
    <row r="227" spans="1:5" x14ac:dyDescent="0.3">
      <c r="A227" s="11" t="s">
        <v>2791</v>
      </c>
      <c r="B227" s="12">
        <v>28</v>
      </c>
      <c r="C227" s="12">
        <v>2050</v>
      </c>
      <c r="E227">
        <f t="shared" si="3"/>
        <v>73.214285714285708</v>
      </c>
    </row>
    <row r="228" spans="1:5" x14ac:dyDescent="0.3">
      <c r="A228" s="11" t="s">
        <v>4005</v>
      </c>
      <c r="B228" s="12">
        <v>3</v>
      </c>
      <c r="C228" s="12">
        <v>75</v>
      </c>
      <c r="E228">
        <f t="shared" si="3"/>
        <v>25</v>
      </c>
    </row>
    <row r="229" spans="1:5" x14ac:dyDescent="0.3">
      <c r="A229" s="11" t="s">
        <v>582</v>
      </c>
      <c r="B229" s="12">
        <v>0</v>
      </c>
      <c r="C229" s="12">
        <v>0</v>
      </c>
      <c r="E229">
        <f t="shared" si="3"/>
        <v>0</v>
      </c>
    </row>
    <row r="230" spans="1:5" x14ac:dyDescent="0.3">
      <c r="A230" s="11" t="s">
        <v>366</v>
      </c>
      <c r="B230" s="12">
        <v>65</v>
      </c>
      <c r="C230" s="12">
        <v>15596</v>
      </c>
      <c r="E230">
        <f t="shared" si="3"/>
        <v>239.93846153846152</v>
      </c>
    </row>
    <row r="231" spans="1:5" x14ac:dyDescent="0.3">
      <c r="A231" s="11" t="s">
        <v>3174</v>
      </c>
      <c r="B231" s="12">
        <v>23</v>
      </c>
      <c r="C231" s="12">
        <v>3034</v>
      </c>
      <c r="E231">
        <f t="shared" si="3"/>
        <v>131.91304347826087</v>
      </c>
    </row>
    <row r="232" spans="1:5" x14ac:dyDescent="0.3">
      <c r="A232" s="11" t="s">
        <v>858</v>
      </c>
      <c r="B232" s="12">
        <v>24</v>
      </c>
      <c r="C232" s="12">
        <v>1200</v>
      </c>
      <c r="E232">
        <f t="shared" si="3"/>
        <v>50</v>
      </c>
    </row>
    <row r="233" spans="1:5" x14ac:dyDescent="0.3">
      <c r="A233" s="11" t="s">
        <v>745</v>
      </c>
      <c r="B233" s="12">
        <v>62</v>
      </c>
      <c r="C233" s="12">
        <v>5116</v>
      </c>
      <c r="E233">
        <f t="shared" si="3"/>
        <v>82.516129032258064</v>
      </c>
    </row>
    <row r="234" spans="1:5" x14ac:dyDescent="0.3">
      <c r="A234" s="11" t="s">
        <v>878</v>
      </c>
      <c r="B234" s="12">
        <v>29</v>
      </c>
      <c r="C234" s="12">
        <v>1351</v>
      </c>
      <c r="E234">
        <f t="shared" si="3"/>
        <v>46.586206896551722</v>
      </c>
    </row>
    <row r="235" spans="1:5" x14ac:dyDescent="0.3">
      <c r="A235" s="11" t="s">
        <v>3979</v>
      </c>
      <c r="B235" s="12">
        <v>46</v>
      </c>
      <c r="C235" s="12">
        <v>3877</v>
      </c>
      <c r="E235">
        <f t="shared" si="3"/>
        <v>84.282608695652172</v>
      </c>
    </row>
    <row r="236" spans="1:5" x14ac:dyDescent="0.3">
      <c r="A236" s="11" t="s">
        <v>1590</v>
      </c>
      <c r="B236" s="12">
        <v>0</v>
      </c>
      <c r="C236" s="12">
        <v>0</v>
      </c>
      <c r="E236">
        <f t="shared" si="3"/>
        <v>0</v>
      </c>
    </row>
    <row r="237" spans="1:5" x14ac:dyDescent="0.3">
      <c r="A237" s="11" t="s">
        <v>3015</v>
      </c>
      <c r="B237" s="12">
        <v>40</v>
      </c>
      <c r="C237" s="12">
        <v>3508</v>
      </c>
      <c r="E237">
        <f t="shared" si="3"/>
        <v>87.7</v>
      </c>
    </row>
    <row r="238" spans="1:5" x14ac:dyDescent="0.3">
      <c r="A238" s="11" t="s">
        <v>1861</v>
      </c>
      <c r="B238" s="12">
        <v>19</v>
      </c>
      <c r="C238" s="12">
        <v>1001</v>
      </c>
      <c r="E238">
        <f t="shared" si="3"/>
        <v>52.684210526315788</v>
      </c>
    </row>
    <row r="239" spans="1:5" x14ac:dyDescent="0.3">
      <c r="A239" s="11" t="s">
        <v>2955</v>
      </c>
      <c r="B239" s="12">
        <v>11</v>
      </c>
      <c r="C239" s="12">
        <v>715</v>
      </c>
      <c r="E239">
        <f t="shared" si="3"/>
        <v>65</v>
      </c>
    </row>
    <row r="240" spans="1:5" x14ac:dyDescent="0.3">
      <c r="A240" s="11" t="s">
        <v>3793</v>
      </c>
      <c r="B240" s="12">
        <v>1</v>
      </c>
      <c r="C240" s="12">
        <v>1</v>
      </c>
      <c r="E240">
        <f t="shared" si="3"/>
        <v>1</v>
      </c>
    </row>
    <row r="241" spans="1:5" x14ac:dyDescent="0.3">
      <c r="A241" s="11" t="s">
        <v>68</v>
      </c>
      <c r="B241" s="12">
        <v>26</v>
      </c>
      <c r="C241" s="12">
        <v>2372</v>
      </c>
      <c r="E241">
        <f t="shared" si="3"/>
        <v>91.230769230769226</v>
      </c>
    </row>
    <row r="242" spans="1:5" x14ac:dyDescent="0.3">
      <c r="A242" s="11" t="s">
        <v>2765</v>
      </c>
      <c r="B242" s="12">
        <v>0</v>
      </c>
      <c r="C242" s="12">
        <v>0</v>
      </c>
      <c r="E242">
        <f t="shared" si="3"/>
        <v>0</v>
      </c>
    </row>
    <row r="243" spans="1:5" x14ac:dyDescent="0.3">
      <c r="A243" s="11" t="s">
        <v>3796</v>
      </c>
      <c r="B243" s="12">
        <v>4</v>
      </c>
      <c r="C243" s="12">
        <v>402</v>
      </c>
      <c r="E243">
        <f t="shared" si="3"/>
        <v>100.5</v>
      </c>
    </row>
    <row r="244" spans="1:5" x14ac:dyDescent="0.3">
      <c r="A244" s="11" t="s">
        <v>2259</v>
      </c>
      <c r="B244" s="12">
        <v>205</v>
      </c>
      <c r="C244" s="12">
        <v>3223</v>
      </c>
      <c r="E244">
        <f t="shared" si="3"/>
        <v>15.721951219512196</v>
      </c>
    </row>
    <row r="245" spans="1:5" x14ac:dyDescent="0.3">
      <c r="A245" s="11" t="s">
        <v>2314</v>
      </c>
      <c r="B245" s="12">
        <v>157</v>
      </c>
      <c r="C245" s="12">
        <v>8792.02</v>
      </c>
      <c r="E245">
        <f t="shared" si="3"/>
        <v>56.000127388535034</v>
      </c>
    </row>
    <row r="246" spans="1:5" x14ac:dyDescent="0.3">
      <c r="A246" s="11" t="s">
        <v>744</v>
      </c>
      <c r="B246" s="12">
        <v>15</v>
      </c>
      <c r="C246" s="12">
        <v>814</v>
      </c>
      <c r="E246">
        <f t="shared" si="3"/>
        <v>54.266666666666666</v>
      </c>
    </row>
    <row r="247" spans="1:5" x14ac:dyDescent="0.3">
      <c r="A247" s="11" t="s">
        <v>516</v>
      </c>
      <c r="B247" s="12">
        <v>34</v>
      </c>
      <c r="C247" s="12">
        <v>24651</v>
      </c>
      <c r="E247">
        <f t="shared" si="3"/>
        <v>725.02941176470586</v>
      </c>
    </row>
    <row r="248" spans="1:5" x14ac:dyDescent="0.3">
      <c r="A248" s="11" t="s">
        <v>3182</v>
      </c>
      <c r="B248" s="12">
        <v>151</v>
      </c>
      <c r="C248" s="12">
        <v>7062</v>
      </c>
      <c r="E248">
        <f t="shared" si="3"/>
        <v>46.768211920529801</v>
      </c>
    </row>
    <row r="249" spans="1:5" x14ac:dyDescent="0.3">
      <c r="A249" s="11" t="s">
        <v>3950</v>
      </c>
      <c r="B249" s="12">
        <v>0</v>
      </c>
      <c r="C249" s="12">
        <v>0</v>
      </c>
      <c r="E249">
        <f t="shared" si="3"/>
        <v>0</v>
      </c>
    </row>
    <row r="250" spans="1:5" x14ac:dyDescent="0.3">
      <c r="A250" s="11" t="s">
        <v>2749</v>
      </c>
      <c r="B250" s="12">
        <v>2</v>
      </c>
      <c r="C250" s="12">
        <v>110</v>
      </c>
      <c r="E250">
        <f t="shared" si="3"/>
        <v>55</v>
      </c>
    </row>
    <row r="251" spans="1:5" x14ac:dyDescent="0.3">
      <c r="A251" s="11" t="s">
        <v>1231</v>
      </c>
      <c r="B251" s="12">
        <v>0</v>
      </c>
      <c r="C251" s="12">
        <v>0</v>
      </c>
      <c r="E251">
        <f t="shared" si="3"/>
        <v>0</v>
      </c>
    </row>
    <row r="252" spans="1:5" x14ac:dyDescent="0.3">
      <c r="A252" s="11" t="s">
        <v>1233</v>
      </c>
      <c r="B252" s="12">
        <v>1</v>
      </c>
      <c r="C252" s="12">
        <v>40</v>
      </c>
      <c r="E252">
        <f t="shared" si="3"/>
        <v>40</v>
      </c>
    </row>
    <row r="253" spans="1:5" x14ac:dyDescent="0.3">
      <c r="A253" s="11" t="s">
        <v>1321</v>
      </c>
      <c r="B253" s="12">
        <v>3</v>
      </c>
      <c r="C253" s="12">
        <v>503</v>
      </c>
      <c r="E253">
        <f t="shared" si="3"/>
        <v>167.66666666666666</v>
      </c>
    </row>
    <row r="254" spans="1:5" x14ac:dyDescent="0.3">
      <c r="A254" s="11" t="s">
        <v>955</v>
      </c>
      <c r="B254" s="12">
        <v>73</v>
      </c>
      <c r="C254" s="12">
        <v>6511</v>
      </c>
      <c r="E254">
        <f t="shared" si="3"/>
        <v>89.191780821917803</v>
      </c>
    </row>
    <row r="255" spans="1:5" x14ac:dyDescent="0.3">
      <c r="A255" s="11" t="s">
        <v>1114</v>
      </c>
      <c r="B255" s="12">
        <v>1</v>
      </c>
      <c r="C255" s="12">
        <v>5</v>
      </c>
      <c r="E255">
        <f t="shared" si="3"/>
        <v>5</v>
      </c>
    </row>
    <row r="256" spans="1:5" x14ac:dyDescent="0.3">
      <c r="A256" s="11" t="s">
        <v>4101</v>
      </c>
      <c r="B256" s="12">
        <v>6</v>
      </c>
      <c r="C256" s="12">
        <v>2300</v>
      </c>
      <c r="E256">
        <f t="shared" si="3"/>
        <v>383.33333333333331</v>
      </c>
    </row>
    <row r="257" spans="1:5" x14ac:dyDescent="0.3">
      <c r="A257" s="11" t="s">
        <v>3435</v>
      </c>
      <c r="B257" s="12">
        <v>37</v>
      </c>
      <c r="C257" s="12">
        <v>5295</v>
      </c>
      <c r="E257">
        <f t="shared" si="3"/>
        <v>143.1081081081081</v>
      </c>
    </row>
    <row r="258" spans="1:5" x14ac:dyDescent="0.3">
      <c r="A258" s="11" t="s">
        <v>2107</v>
      </c>
      <c r="B258" s="12">
        <v>44</v>
      </c>
      <c r="C258" s="12">
        <v>2355</v>
      </c>
      <c r="E258">
        <f t="shared" si="3"/>
        <v>53.522727272727273</v>
      </c>
    </row>
    <row r="259" spans="1:5" x14ac:dyDescent="0.3">
      <c r="A259" s="11" t="s">
        <v>277</v>
      </c>
      <c r="B259" s="12">
        <v>62</v>
      </c>
      <c r="C259" s="12">
        <v>5904</v>
      </c>
      <c r="E259">
        <f t="shared" si="3"/>
        <v>95.225806451612897</v>
      </c>
    </row>
    <row r="260" spans="1:5" x14ac:dyDescent="0.3">
      <c r="A260" s="11" t="s">
        <v>2304</v>
      </c>
      <c r="B260" s="12">
        <v>103</v>
      </c>
      <c r="C260" s="12">
        <v>7053.61</v>
      </c>
      <c r="E260">
        <f t="shared" si="3"/>
        <v>68.481650485436887</v>
      </c>
    </row>
    <row r="261" spans="1:5" x14ac:dyDescent="0.3">
      <c r="A261" s="11" t="s">
        <v>2074</v>
      </c>
      <c r="B261" s="12">
        <v>470</v>
      </c>
      <c r="C261" s="12">
        <v>152604.29999999999</v>
      </c>
      <c r="E261">
        <f t="shared" ref="E261:E324" si="4">IF(B261=0, 0, C261/B261)</f>
        <v>324.69</v>
      </c>
    </row>
    <row r="262" spans="1:5" x14ac:dyDescent="0.3">
      <c r="A262" s="11" t="s">
        <v>1128</v>
      </c>
      <c r="B262" s="12">
        <v>23</v>
      </c>
      <c r="C262" s="12">
        <v>585</v>
      </c>
      <c r="E262">
        <f t="shared" si="4"/>
        <v>25.434782608695652</v>
      </c>
    </row>
    <row r="263" spans="1:5" x14ac:dyDescent="0.3">
      <c r="A263" s="11" t="s">
        <v>1578</v>
      </c>
      <c r="B263" s="12">
        <v>2</v>
      </c>
      <c r="C263" s="12">
        <v>55</v>
      </c>
      <c r="E263">
        <f t="shared" si="4"/>
        <v>27.5</v>
      </c>
    </row>
    <row r="264" spans="1:5" x14ac:dyDescent="0.3">
      <c r="A264" s="11" t="s">
        <v>184</v>
      </c>
      <c r="B264" s="12">
        <v>0</v>
      </c>
      <c r="C264" s="12">
        <v>0</v>
      </c>
      <c r="E264">
        <f t="shared" si="4"/>
        <v>0</v>
      </c>
    </row>
    <row r="265" spans="1:5" x14ac:dyDescent="0.3">
      <c r="A265" s="11" t="s">
        <v>2023</v>
      </c>
      <c r="B265" s="12">
        <v>325</v>
      </c>
      <c r="C265" s="12">
        <v>125137</v>
      </c>
      <c r="E265">
        <f t="shared" si="4"/>
        <v>385.03692307692307</v>
      </c>
    </row>
    <row r="266" spans="1:5" x14ac:dyDescent="0.3">
      <c r="A266" s="11" t="s">
        <v>3764</v>
      </c>
      <c r="B266" s="12">
        <v>56</v>
      </c>
      <c r="C266" s="12">
        <v>2335</v>
      </c>
      <c r="E266">
        <f t="shared" si="4"/>
        <v>41.696428571428569</v>
      </c>
    </row>
    <row r="267" spans="1:5" x14ac:dyDescent="0.3">
      <c r="A267" s="11" t="s">
        <v>2108</v>
      </c>
      <c r="B267" s="12">
        <v>58</v>
      </c>
      <c r="C267" s="12">
        <v>2154.66</v>
      </c>
      <c r="E267">
        <f t="shared" si="4"/>
        <v>37.149310344827583</v>
      </c>
    </row>
    <row r="268" spans="1:5" x14ac:dyDescent="0.3">
      <c r="A268" s="11" t="s">
        <v>2805</v>
      </c>
      <c r="B268" s="12">
        <v>18</v>
      </c>
      <c r="C268" s="12">
        <v>440</v>
      </c>
      <c r="E268">
        <f t="shared" si="4"/>
        <v>24.444444444444443</v>
      </c>
    </row>
    <row r="269" spans="1:5" x14ac:dyDescent="0.3">
      <c r="A269" s="11" t="s">
        <v>2788</v>
      </c>
      <c r="B269" s="12">
        <v>20</v>
      </c>
      <c r="C269" s="12">
        <v>2050</v>
      </c>
      <c r="E269">
        <f t="shared" si="4"/>
        <v>102.5</v>
      </c>
    </row>
    <row r="270" spans="1:5" x14ac:dyDescent="0.3">
      <c r="A270" s="11" t="s">
        <v>3047</v>
      </c>
      <c r="B270" s="12">
        <v>20</v>
      </c>
      <c r="C270" s="12">
        <v>745</v>
      </c>
      <c r="E270">
        <f t="shared" si="4"/>
        <v>37.25</v>
      </c>
    </row>
    <row r="271" spans="1:5" x14ac:dyDescent="0.3">
      <c r="A271" s="11" t="s">
        <v>2615</v>
      </c>
      <c r="B271" s="12">
        <v>72</v>
      </c>
      <c r="C271" s="12">
        <v>3397</v>
      </c>
      <c r="E271">
        <f t="shared" si="4"/>
        <v>47.180555555555557</v>
      </c>
    </row>
    <row r="272" spans="1:5" x14ac:dyDescent="0.3">
      <c r="A272" s="11" t="s">
        <v>3350</v>
      </c>
      <c r="B272" s="12">
        <v>54</v>
      </c>
      <c r="C272" s="12">
        <v>5055</v>
      </c>
      <c r="E272">
        <f t="shared" si="4"/>
        <v>93.611111111111114</v>
      </c>
    </row>
    <row r="273" spans="1:5" x14ac:dyDescent="0.3">
      <c r="A273" s="11" t="s">
        <v>3585</v>
      </c>
      <c r="B273" s="12">
        <v>54</v>
      </c>
      <c r="C273" s="12">
        <v>8207</v>
      </c>
      <c r="E273">
        <f t="shared" si="4"/>
        <v>151.9814814814815</v>
      </c>
    </row>
    <row r="274" spans="1:5" x14ac:dyDescent="0.3">
      <c r="A274" s="11" t="s">
        <v>3017</v>
      </c>
      <c r="B274" s="12">
        <v>159</v>
      </c>
      <c r="C274" s="12">
        <v>23285</v>
      </c>
      <c r="E274">
        <f t="shared" si="4"/>
        <v>146.44654088050314</v>
      </c>
    </row>
    <row r="275" spans="1:5" x14ac:dyDescent="0.3">
      <c r="A275" s="11" t="s">
        <v>3224</v>
      </c>
      <c r="B275" s="12">
        <v>216</v>
      </c>
      <c r="C275" s="12">
        <v>30610</v>
      </c>
      <c r="E275">
        <f t="shared" si="4"/>
        <v>141.71296296296296</v>
      </c>
    </row>
    <row r="276" spans="1:5" x14ac:dyDescent="0.3">
      <c r="A276" s="11" t="s">
        <v>2087</v>
      </c>
      <c r="B276" s="12">
        <v>35</v>
      </c>
      <c r="C276" s="12">
        <v>4028</v>
      </c>
      <c r="E276">
        <f t="shared" si="4"/>
        <v>115.08571428571429</v>
      </c>
    </row>
    <row r="277" spans="1:5" x14ac:dyDescent="0.3">
      <c r="A277" s="11" t="s">
        <v>893</v>
      </c>
      <c r="B277" s="12">
        <v>17</v>
      </c>
      <c r="C277" s="12">
        <v>2445</v>
      </c>
      <c r="E277">
        <f t="shared" si="4"/>
        <v>143.8235294117647</v>
      </c>
    </row>
    <row r="278" spans="1:5" x14ac:dyDescent="0.3">
      <c r="A278" s="11" t="s">
        <v>1243</v>
      </c>
      <c r="B278" s="12">
        <v>1</v>
      </c>
      <c r="C278" s="12">
        <v>5</v>
      </c>
      <c r="E278">
        <f t="shared" si="4"/>
        <v>5</v>
      </c>
    </row>
    <row r="279" spans="1:5" x14ac:dyDescent="0.3">
      <c r="A279" s="11" t="s">
        <v>1753</v>
      </c>
      <c r="B279" s="12">
        <v>90</v>
      </c>
      <c r="C279" s="12">
        <v>3122</v>
      </c>
      <c r="E279">
        <f t="shared" si="4"/>
        <v>34.68888888888889</v>
      </c>
    </row>
    <row r="280" spans="1:5" x14ac:dyDescent="0.3">
      <c r="A280" s="11" t="s">
        <v>3828</v>
      </c>
      <c r="B280" s="12">
        <v>9</v>
      </c>
      <c r="C280" s="12">
        <v>530.11</v>
      </c>
      <c r="E280">
        <f t="shared" si="4"/>
        <v>58.901111111111113</v>
      </c>
    </row>
    <row r="281" spans="1:5" x14ac:dyDescent="0.3">
      <c r="A281" s="11" t="s">
        <v>2075</v>
      </c>
      <c r="B281" s="12">
        <v>3</v>
      </c>
      <c r="C281" s="12">
        <v>615</v>
      </c>
      <c r="E281">
        <f t="shared" si="4"/>
        <v>205</v>
      </c>
    </row>
    <row r="282" spans="1:5" x14ac:dyDescent="0.3">
      <c r="A282" s="11" t="s">
        <v>1101</v>
      </c>
      <c r="B282" s="12">
        <v>10</v>
      </c>
      <c r="C282" s="12">
        <v>100</v>
      </c>
      <c r="E282">
        <f t="shared" si="4"/>
        <v>10</v>
      </c>
    </row>
    <row r="283" spans="1:5" x14ac:dyDescent="0.3">
      <c r="A283" s="11" t="s">
        <v>3658</v>
      </c>
      <c r="B283" s="12">
        <v>36</v>
      </c>
      <c r="C283" s="12">
        <v>3330</v>
      </c>
      <c r="E283">
        <f t="shared" si="4"/>
        <v>92.5</v>
      </c>
    </row>
    <row r="284" spans="1:5" x14ac:dyDescent="0.3">
      <c r="A284" s="11" t="s">
        <v>1588</v>
      </c>
      <c r="B284" s="12">
        <v>1</v>
      </c>
      <c r="C284" s="12">
        <v>1</v>
      </c>
      <c r="E284">
        <f t="shared" si="4"/>
        <v>1</v>
      </c>
    </row>
    <row r="285" spans="1:5" x14ac:dyDescent="0.3">
      <c r="A285" s="11" t="s">
        <v>1884</v>
      </c>
      <c r="B285" s="12">
        <v>32</v>
      </c>
      <c r="C285" s="12">
        <v>1047</v>
      </c>
      <c r="E285">
        <f t="shared" si="4"/>
        <v>32.71875</v>
      </c>
    </row>
    <row r="286" spans="1:5" x14ac:dyDescent="0.3">
      <c r="A286" s="11" t="s">
        <v>925</v>
      </c>
      <c r="B286" s="12">
        <v>15</v>
      </c>
      <c r="C286" s="12">
        <v>327</v>
      </c>
      <c r="E286">
        <f t="shared" si="4"/>
        <v>21.8</v>
      </c>
    </row>
    <row r="287" spans="1:5" x14ac:dyDescent="0.3">
      <c r="A287" s="11" t="s">
        <v>1206</v>
      </c>
      <c r="B287" s="12">
        <v>62</v>
      </c>
      <c r="C287" s="12">
        <v>13112</v>
      </c>
      <c r="E287">
        <f t="shared" si="4"/>
        <v>211.48387096774192</v>
      </c>
    </row>
    <row r="288" spans="1:5" x14ac:dyDescent="0.3">
      <c r="A288" s="11" t="s">
        <v>3813</v>
      </c>
      <c r="B288" s="12">
        <v>37</v>
      </c>
      <c r="C288" s="12">
        <v>1788.57</v>
      </c>
      <c r="E288">
        <f t="shared" si="4"/>
        <v>48.339729729729726</v>
      </c>
    </row>
    <row r="289" spans="1:5" x14ac:dyDescent="0.3">
      <c r="A289" s="11" t="s">
        <v>3916</v>
      </c>
      <c r="B289" s="12">
        <v>3</v>
      </c>
      <c r="C289" s="12">
        <v>90</v>
      </c>
      <c r="E289">
        <f t="shared" si="4"/>
        <v>30</v>
      </c>
    </row>
    <row r="290" spans="1:5" x14ac:dyDescent="0.3">
      <c r="A290" s="11" t="s">
        <v>2817</v>
      </c>
      <c r="B290" s="12">
        <v>33</v>
      </c>
      <c r="C290" s="12">
        <v>780</v>
      </c>
      <c r="E290">
        <f t="shared" si="4"/>
        <v>23.636363636363637</v>
      </c>
    </row>
    <row r="291" spans="1:5" x14ac:dyDescent="0.3">
      <c r="A291" s="11" t="s">
        <v>1236</v>
      </c>
      <c r="B291" s="12">
        <v>6</v>
      </c>
      <c r="C291" s="12">
        <v>210</v>
      </c>
      <c r="E291">
        <f t="shared" si="4"/>
        <v>35</v>
      </c>
    </row>
    <row r="292" spans="1:5" x14ac:dyDescent="0.3">
      <c r="A292" s="11" t="s">
        <v>3653</v>
      </c>
      <c r="B292" s="12">
        <v>46</v>
      </c>
      <c r="C292" s="12">
        <v>5291</v>
      </c>
      <c r="E292">
        <f t="shared" si="4"/>
        <v>115.02173913043478</v>
      </c>
    </row>
    <row r="293" spans="1:5" x14ac:dyDescent="0.3">
      <c r="A293" s="11" t="s">
        <v>3761</v>
      </c>
      <c r="B293" s="12">
        <v>27</v>
      </c>
      <c r="C293" s="12">
        <v>1500</v>
      </c>
      <c r="E293">
        <f t="shared" si="4"/>
        <v>55.555555555555557</v>
      </c>
    </row>
    <row r="294" spans="1:5" x14ac:dyDescent="0.3">
      <c r="A294" s="11" t="s">
        <v>507</v>
      </c>
      <c r="B294" s="12">
        <v>1</v>
      </c>
      <c r="C294" s="12">
        <v>250</v>
      </c>
      <c r="E294">
        <f t="shared" si="4"/>
        <v>250</v>
      </c>
    </row>
    <row r="295" spans="1:5" x14ac:dyDescent="0.3">
      <c r="A295" s="11" t="s">
        <v>4081</v>
      </c>
      <c r="B295" s="12">
        <v>1</v>
      </c>
      <c r="C295" s="12">
        <v>10</v>
      </c>
      <c r="E295">
        <f t="shared" si="4"/>
        <v>10</v>
      </c>
    </row>
    <row r="296" spans="1:5" x14ac:dyDescent="0.3">
      <c r="A296" s="11" t="s">
        <v>1230</v>
      </c>
      <c r="B296" s="12">
        <v>1</v>
      </c>
      <c r="C296" s="12">
        <v>25</v>
      </c>
      <c r="E296">
        <f t="shared" si="4"/>
        <v>25</v>
      </c>
    </row>
    <row r="297" spans="1:5" x14ac:dyDescent="0.3">
      <c r="A297" s="11" t="s">
        <v>2719</v>
      </c>
      <c r="B297" s="12">
        <v>69</v>
      </c>
      <c r="C297" s="12">
        <v>6530</v>
      </c>
      <c r="E297">
        <f t="shared" si="4"/>
        <v>94.637681159420296</v>
      </c>
    </row>
    <row r="298" spans="1:5" x14ac:dyDescent="0.3">
      <c r="A298" s="11" t="s">
        <v>701</v>
      </c>
      <c r="B298" s="12">
        <v>31</v>
      </c>
      <c r="C298" s="12">
        <v>403</v>
      </c>
      <c r="E298">
        <f t="shared" si="4"/>
        <v>13</v>
      </c>
    </row>
    <row r="299" spans="1:5" x14ac:dyDescent="0.3">
      <c r="A299" s="11" t="s">
        <v>2684</v>
      </c>
      <c r="B299" s="12">
        <v>4</v>
      </c>
      <c r="C299" s="12">
        <v>800</v>
      </c>
      <c r="E299">
        <f t="shared" si="4"/>
        <v>200</v>
      </c>
    </row>
    <row r="300" spans="1:5" x14ac:dyDescent="0.3">
      <c r="A300" s="11" t="s">
        <v>3170</v>
      </c>
      <c r="B300" s="12">
        <v>71</v>
      </c>
      <c r="C300" s="12">
        <v>2245</v>
      </c>
      <c r="E300">
        <f t="shared" si="4"/>
        <v>31.619718309859156</v>
      </c>
    </row>
    <row r="301" spans="1:5" x14ac:dyDescent="0.3">
      <c r="A301" s="11" t="s">
        <v>1964</v>
      </c>
      <c r="B301" s="12">
        <v>205</v>
      </c>
      <c r="C301" s="12">
        <v>24108</v>
      </c>
      <c r="E301">
        <f t="shared" si="4"/>
        <v>117.6</v>
      </c>
    </row>
    <row r="302" spans="1:5" x14ac:dyDescent="0.3">
      <c r="A302" s="11" t="s">
        <v>695</v>
      </c>
      <c r="B302" s="12">
        <v>7</v>
      </c>
      <c r="C302" s="12">
        <v>590</v>
      </c>
      <c r="E302">
        <f t="shared" si="4"/>
        <v>84.285714285714292</v>
      </c>
    </row>
    <row r="303" spans="1:5" x14ac:dyDescent="0.3">
      <c r="A303" s="11" t="s">
        <v>497</v>
      </c>
      <c r="B303" s="12">
        <v>1</v>
      </c>
      <c r="C303" s="12">
        <v>1</v>
      </c>
      <c r="E303">
        <f t="shared" si="4"/>
        <v>1</v>
      </c>
    </row>
    <row r="304" spans="1:5" x14ac:dyDescent="0.3">
      <c r="A304" s="11" t="s">
        <v>662</v>
      </c>
      <c r="B304" s="12">
        <v>9</v>
      </c>
      <c r="C304" s="12">
        <v>95</v>
      </c>
      <c r="E304">
        <f t="shared" si="4"/>
        <v>10.555555555555555</v>
      </c>
    </row>
    <row r="305" spans="1:5" x14ac:dyDescent="0.3">
      <c r="A305" s="11" t="s">
        <v>3596</v>
      </c>
      <c r="B305" s="12">
        <v>33</v>
      </c>
      <c r="C305" s="12">
        <v>2565</v>
      </c>
      <c r="E305">
        <f t="shared" si="4"/>
        <v>77.727272727272734</v>
      </c>
    </row>
    <row r="306" spans="1:5" x14ac:dyDescent="0.3">
      <c r="A306" s="11" t="s">
        <v>1312</v>
      </c>
      <c r="B306" s="12">
        <v>100</v>
      </c>
      <c r="C306" s="12">
        <v>80070</v>
      </c>
      <c r="E306">
        <f t="shared" si="4"/>
        <v>800.7</v>
      </c>
    </row>
    <row r="307" spans="1:5" x14ac:dyDescent="0.3">
      <c r="A307" s="11" t="s">
        <v>1255</v>
      </c>
      <c r="B307" s="12">
        <v>141</v>
      </c>
      <c r="C307" s="12">
        <v>13323</v>
      </c>
      <c r="E307">
        <f t="shared" si="4"/>
        <v>94.489361702127653</v>
      </c>
    </row>
    <row r="308" spans="1:5" x14ac:dyDescent="0.3">
      <c r="A308" s="11" t="s">
        <v>2375</v>
      </c>
      <c r="B308" s="12">
        <v>1</v>
      </c>
      <c r="C308" s="12">
        <v>10</v>
      </c>
      <c r="E308">
        <f t="shared" si="4"/>
        <v>10</v>
      </c>
    </row>
    <row r="309" spans="1:5" x14ac:dyDescent="0.3">
      <c r="A309" s="11" t="s">
        <v>1880</v>
      </c>
      <c r="B309" s="12">
        <v>2</v>
      </c>
      <c r="C309" s="12">
        <v>6</v>
      </c>
      <c r="E309">
        <f t="shared" si="4"/>
        <v>3</v>
      </c>
    </row>
    <row r="310" spans="1:5" x14ac:dyDescent="0.3">
      <c r="A310" s="11" t="s">
        <v>3940</v>
      </c>
      <c r="B310" s="12">
        <v>13</v>
      </c>
      <c r="C310" s="12">
        <v>1782</v>
      </c>
      <c r="E310">
        <f t="shared" si="4"/>
        <v>137.07692307692307</v>
      </c>
    </row>
    <row r="311" spans="1:5" x14ac:dyDescent="0.3">
      <c r="A311" s="11" t="s">
        <v>1499</v>
      </c>
      <c r="B311" s="12">
        <v>3</v>
      </c>
      <c r="C311" s="12">
        <v>57</v>
      </c>
      <c r="E311">
        <f t="shared" si="4"/>
        <v>19</v>
      </c>
    </row>
    <row r="312" spans="1:5" x14ac:dyDescent="0.3">
      <c r="A312" s="11" t="s">
        <v>552</v>
      </c>
      <c r="B312" s="12">
        <v>28</v>
      </c>
      <c r="C312" s="12">
        <v>3781</v>
      </c>
      <c r="E312">
        <f t="shared" si="4"/>
        <v>135.03571428571428</v>
      </c>
    </row>
    <row r="313" spans="1:5" x14ac:dyDescent="0.3">
      <c r="A313" s="11" t="s">
        <v>3632</v>
      </c>
      <c r="B313" s="12">
        <v>18</v>
      </c>
      <c r="C313" s="12">
        <v>3185</v>
      </c>
      <c r="E313">
        <f t="shared" si="4"/>
        <v>176.94444444444446</v>
      </c>
    </row>
    <row r="314" spans="1:5" x14ac:dyDescent="0.3">
      <c r="A314" s="11" t="s">
        <v>2895</v>
      </c>
      <c r="B314" s="12">
        <v>4</v>
      </c>
      <c r="C314" s="12">
        <v>23</v>
      </c>
      <c r="E314">
        <f t="shared" si="4"/>
        <v>5.75</v>
      </c>
    </row>
    <row r="315" spans="1:5" x14ac:dyDescent="0.3">
      <c r="A315" s="11" t="s">
        <v>2237</v>
      </c>
      <c r="B315" s="12">
        <v>680</v>
      </c>
      <c r="C315" s="12">
        <v>15039</v>
      </c>
      <c r="E315">
        <f t="shared" si="4"/>
        <v>22.116176470588236</v>
      </c>
    </row>
    <row r="316" spans="1:5" x14ac:dyDescent="0.3">
      <c r="A316" s="11" t="s">
        <v>3881</v>
      </c>
      <c r="B316" s="12">
        <v>0</v>
      </c>
      <c r="C316" s="12">
        <v>0</v>
      </c>
      <c r="E316">
        <f t="shared" si="4"/>
        <v>0</v>
      </c>
    </row>
    <row r="317" spans="1:5" x14ac:dyDescent="0.3">
      <c r="A317" s="11" t="s">
        <v>1717</v>
      </c>
      <c r="B317" s="12">
        <v>3</v>
      </c>
      <c r="C317" s="12">
        <v>150</v>
      </c>
      <c r="E317">
        <f t="shared" si="4"/>
        <v>50</v>
      </c>
    </row>
    <row r="318" spans="1:5" x14ac:dyDescent="0.3">
      <c r="A318" s="11" t="s">
        <v>3296</v>
      </c>
      <c r="B318" s="12">
        <v>47</v>
      </c>
      <c r="C318" s="12">
        <v>2161</v>
      </c>
      <c r="E318">
        <f t="shared" si="4"/>
        <v>45.978723404255319</v>
      </c>
    </row>
    <row r="319" spans="1:5" x14ac:dyDescent="0.3">
      <c r="A319" s="11" t="s">
        <v>1778</v>
      </c>
      <c r="B319" s="12">
        <v>10</v>
      </c>
      <c r="C319" s="12">
        <v>651</v>
      </c>
      <c r="E319">
        <f t="shared" si="4"/>
        <v>65.099999999999994</v>
      </c>
    </row>
    <row r="320" spans="1:5" x14ac:dyDescent="0.3">
      <c r="A320" s="11" t="s">
        <v>3238</v>
      </c>
      <c r="B320" s="12">
        <v>79</v>
      </c>
      <c r="C320" s="12">
        <v>3145</v>
      </c>
      <c r="E320">
        <f t="shared" si="4"/>
        <v>39.810126582278478</v>
      </c>
    </row>
    <row r="321" spans="1:5" x14ac:dyDescent="0.3">
      <c r="A321" s="11" t="s">
        <v>607</v>
      </c>
      <c r="B321" s="12">
        <v>1</v>
      </c>
      <c r="C321" s="12">
        <v>10</v>
      </c>
      <c r="E321">
        <f t="shared" si="4"/>
        <v>10</v>
      </c>
    </row>
    <row r="322" spans="1:5" x14ac:dyDescent="0.3">
      <c r="A322" s="11" t="s">
        <v>3111</v>
      </c>
      <c r="B322" s="12">
        <v>76</v>
      </c>
      <c r="C322" s="12">
        <v>5328</v>
      </c>
      <c r="E322">
        <f t="shared" si="4"/>
        <v>70.10526315789474</v>
      </c>
    </row>
    <row r="323" spans="1:5" x14ac:dyDescent="0.3">
      <c r="A323" s="11" t="s">
        <v>3371</v>
      </c>
      <c r="B323" s="12">
        <v>27</v>
      </c>
      <c r="C323" s="12">
        <v>1035</v>
      </c>
      <c r="E323">
        <f t="shared" si="4"/>
        <v>38.333333333333336</v>
      </c>
    </row>
    <row r="324" spans="1:5" x14ac:dyDescent="0.3">
      <c r="A324" s="11" t="s">
        <v>1221</v>
      </c>
      <c r="B324" s="12">
        <v>140</v>
      </c>
      <c r="C324" s="12">
        <v>15565</v>
      </c>
      <c r="E324">
        <f t="shared" si="4"/>
        <v>111.17857142857143</v>
      </c>
    </row>
    <row r="325" spans="1:5" x14ac:dyDescent="0.3">
      <c r="A325" s="11" t="s">
        <v>1047</v>
      </c>
      <c r="B325" s="12">
        <v>0</v>
      </c>
      <c r="C325" s="12">
        <v>0</v>
      </c>
      <c r="E325">
        <f t="shared" ref="E325:E388" si="5">IF(B325=0, 0, C325/B325)</f>
        <v>0</v>
      </c>
    </row>
    <row r="326" spans="1:5" x14ac:dyDescent="0.3">
      <c r="A326" s="11" t="s">
        <v>1005</v>
      </c>
      <c r="B326" s="12">
        <v>95</v>
      </c>
      <c r="C326" s="12">
        <v>20552</v>
      </c>
      <c r="E326">
        <f t="shared" si="5"/>
        <v>216.33684210526314</v>
      </c>
    </row>
    <row r="327" spans="1:5" x14ac:dyDescent="0.3">
      <c r="A327" s="11" t="s">
        <v>544</v>
      </c>
      <c r="B327" s="12">
        <v>2</v>
      </c>
      <c r="C327" s="12">
        <v>70</v>
      </c>
      <c r="E327">
        <f t="shared" si="5"/>
        <v>35</v>
      </c>
    </row>
    <row r="328" spans="1:5" x14ac:dyDescent="0.3">
      <c r="A328" s="11" t="s">
        <v>3650</v>
      </c>
      <c r="B328" s="12">
        <v>33</v>
      </c>
      <c r="C328" s="12">
        <v>2010</v>
      </c>
      <c r="E328">
        <f t="shared" si="5"/>
        <v>60.909090909090907</v>
      </c>
    </row>
    <row r="329" spans="1:5" x14ac:dyDescent="0.3">
      <c r="A329" s="11" t="s">
        <v>1788</v>
      </c>
      <c r="B329" s="12">
        <v>24</v>
      </c>
      <c r="C329" s="12">
        <v>1533</v>
      </c>
      <c r="E329">
        <f t="shared" si="5"/>
        <v>63.875</v>
      </c>
    </row>
    <row r="330" spans="1:5" x14ac:dyDescent="0.3">
      <c r="A330" s="11" t="s">
        <v>370</v>
      </c>
      <c r="B330" s="12">
        <v>167</v>
      </c>
      <c r="C330" s="12">
        <v>7160.12</v>
      </c>
      <c r="E330">
        <f t="shared" si="5"/>
        <v>42.874970059880241</v>
      </c>
    </row>
    <row r="331" spans="1:5" x14ac:dyDescent="0.3">
      <c r="A331" s="11" t="s">
        <v>1443</v>
      </c>
      <c r="B331" s="12">
        <v>0</v>
      </c>
      <c r="C331" s="12">
        <v>0</v>
      </c>
      <c r="E331">
        <f t="shared" si="5"/>
        <v>0</v>
      </c>
    </row>
    <row r="332" spans="1:5" x14ac:dyDescent="0.3">
      <c r="A332" s="11" t="s">
        <v>1617</v>
      </c>
      <c r="B332" s="12">
        <v>157</v>
      </c>
      <c r="C332" s="12">
        <v>10420</v>
      </c>
      <c r="E332">
        <f t="shared" si="5"/>
        <v>66.369426751592357</v>
      </c>
    </row>
    <row r="333" spans="1:5" x14ac:dyDescent="0.3">
      <c r="A333" s="11" t="s">
        <v>3436</v>
      </c>
      <c r="B333" s="12">
        <v>36</v>
      </c>
      <c r="C333" s="12">
        <v>3030</v>
      </c>
      <c r="E333">
        <f t="shared" si="5"/>
        <v>84.166666666666671</v>
      </c>
    </row>
    <row r="334" spans="1:5" x14ac:dyDescent="0.3">
      <c r="A334" s="11" t="s">
        <v>2543</v>
      </c>
      <c r="B334" s="12">
        <v>13</v>
      </c>
      <c r="C334" s="12">
        <v>391</v>
      </c>
      <c r="E334">
        <f t="shared" si="5"/>
        <v>30.076923076923077</v>
      </c>
    </row>
    <row r="335" spans="1:5" x14ac:dyDescent="0.3">
      <c r="A335" s="11" t="s">
        <v>3604</v>
      </c>
      <c r="B335" s="12">
        <v>15</v>
      </c>
      <c r="C335" s="12">
        <v>460</v>
      </c>
      <c r="E335">
        <f t="shared" si="5"/>
        <v>30.666666666666668</v>
      </c>
    </row>
    <row r="336" spans="1:5" x14ac:dyDescent="0.3">
      <c r="A336" s="11" t="s">
        <v>1519</v>
      </c>
      <c r="B336" s="12">
        <v>236</v>
      </c>
      <c r="C336" s="12">
        <v>30805</v>
      </c>
      <c r="E336">
        <f t="shared" si="5"/>
        <v>130.52966101694915</v>
      </c>
    </row>
    <row r="337" spans="1:5" x14ac:dyDescent="0.3">
      <c r="A337" s="11" t="s">
        <v>4096</v>
      </c>
      <c r="B337" s="12">
        <v>0</v>
      </c>
      <c r="C337" s="12">
        <v>0</v>
      </c>
      <c r="E337">
        <f t="shared" si="5"/>
        <v>0</v>
      </c>
    </row>
    <row r="338" spans="1:5" x14ac:dyDescent="0.3">
      <c r="A338" s="11" t="s">
        <v>2870</v>
      </c>
      <c r="B338" s="12">
        <v>9</v>
      </c>
      <c r="C338" s="12">
        <v>750</v>
      </c>
      <c r="E338">
        <f t="shared" si="5"/>
        <v>83.333333333333329</v>
      </c>
    </row>
    <row r="339" spans="1:5" x14ac:dyDescent="0.3">
      <c r="A339" s="11" t="s">
        <v>1883</v>
      </c>
      <c r="B339" s="12">
        <v>81</v>
      </c>
      <c r="C339" s="12">
        <v>3380</v>
      </c>
      <c r="E339">
        <f t="shared" si="5"/>
        <v>41.728395061728392</v>
      </c>
    </row>
    <row r="340" spans="1:5" x14ac:dyDescent="0.3">
      <c r="A340" s="11" t="s">
        <v>1035</v>
      </c>
      <c r="B340" s="12">
        <v>166</v>
      </c>
      <c r="C340" s="12">
        <v>6500.09</v>
      </c>
      <c r="E340">
        <f t="shared" si="5"/>
        <v>39.157168674698795</v>
      </c>
    </row>
    <row r="341" spans="1:5" x14ac:dyDescent="0.3">
      <c r="A341" s="11" t="s">
        <v>1807</v>
      </c>
      <c r="B341" s="12">
        <v>8</v>
      </c>
      <c r="C341" s="12">
        <v>591</v>
      </c>
      <c r="E341">
        <f t="shared" si="5"/>
        <v>73.875</v>
      </c>
    </row>
    <row r="342" spans="1:5" x14ac:dyDescent="0.3">
      <c r="A342" s="11" t="s">
        <v>4052</v>
      </c>
      <c r="B342" s="12">
        <v>9</v>
      </c>
      <c r="C342" s="12">
        <v>795</v>
      </c>
      <c r="E342">
        <f t="shared" si="5"/>
        <v>88.333333333333329</v>
      </c>
    </row>
    <row r="343" spans="1:5" x14ac:dyDescent="0.3">
      <c r="A343" s="11" t="s">
        <v>2291</v>
      </c>
      <c r="B343" s="12">
        <v>29</v>
      </c>
      <c r="C343" s="12">
        <v>1561</v>
      </c>
      <c r="E343">
        <f t="shared" si="5"/>
        <v>53.827586206896555</v>
      </c>
    </row>
    <row r="344" spans="1:5" x14ac:dyDescent="0.3">
      <c r="A344" s="11" t="s">
        <v>264</v>
      </c>
      <c r="B344" s="12">
        <v>963</v>
      </c>
      <c r="C344" s="12">
        <v>29520.27</v>
      </c>
      <c r="E344">
        <f t="shared" si="5"/>
        <v>30.654485981308412</v>
      </c>
    </row>
    <row r="345" spans="1:5" x14ac:dyDescent="0.3">
      <c r="A345" s="11" t="s">
        <v>345</v>
      </c>
      <c r="B345" s="12">
        <v>285</v>
      </c>
      <c r="C345" s="12">
        <v>34198</v>
      </c>
      <c r="E345">
        <f t="shared" si="5"/>
        <v>119.99298245614035</v>
      </c>
    </row>
    <row r="346" spans="1:5" x14ac:dyDescent="0.3">
      <c r="A346" s="11" t="s">
        <v>1799</v>
      </c>
      <c r="B346" s="12">
        <v>37</v>
      </c>
      <c r="C346" s="12">
        <v>2182</v>
      </c>
      <c r="E346">
        <f t="shared" si="5"/>
        <v>58.972972972972975</v>
      </c>
    </row>
    <row r="347" spans="1:5" x14ac:dyDescent="0.3">
      <c r="A347" s="11" t="s">
        <v>2093</v>
      </c>
      <c r="B347" s="12">
        <v>55</v>
      </c>
      <c r="C347" s="12">
        <v>6077</v>
      </c>
      <c r="E347">
        <f t="shared" si="5"/>
        <v>110.49090909090908</v>
      </c>
    </row>
    <row r="348" spans="1:5" x14ac:dyDescent="0.3">
      <c r="A348" s="11" t="s">
        <v>2460</v>
      </c>
      <c r="B348" s="12">
        <v>282</v>
      </c>
      <c r="C348" s="12">
        <v>30675</v>
      </c>
      <c r="E348">
        <f t="shared" si="5"/>
        <v>108.77659574468085</v>
      </c>
    </row>
    <row r="349" spans="1:5" x14ac:dyDescent="0.3">
      <c r="A349" s="11" t="s">
        <v>934</v>
      </c>
      <c r="B349" s="12">
        <v>2</v>
      </c>
      <c r="C349" s="12">
        <v>120</v>
      </c>
      <c r="E349">
        <f t="shared" si="5"/>
        <v>60</v>
      </c>
    </row>
    <row r="350" spans="1:5" x14ac:dyDescent="0.3">
      <c r="A350" s="11" t="s">
        <v>3468</v>
      </c>
      <c r="B350" s="12">
        <v>63</v>
      </c>
      <c r="C350" s="12">
        <v>3175</v>
      </c>
      <c r="E350">
        <f t="shared" si="5"/>
        <v>50.396825396825399</v>
      </c>
    </row>
    <row r="351" spans="1:5" x14ac:dyDescent="0.3">
      <c r="A351" s="11" t="s">
        <v>3441</v>
      </c>
      <c r="B351" s="12">
        <v>8</v>
      </c>
      <c r="C351" s="12">
        <v>250</v>
      </c>
      <c r="E351">
        <f t="shared" si="5"/>
        <v>31.25</v>
      </c>
    </row>
    <row r="352" spans="1:5" x14ac:dyDescent="0.3">
      <c r="A352" s="11" t="s">
        <v>3689</v>
      </c>
      <c r="B352" s="12">
        <v>17</v>
      </c>
      <c r="C352" s="12">
        <v>1260</v>
      </c>
      <c r="E352">
        <f t="shared" si="5"/>
        <v>74.117647058823536</v>
      </c>
    </row>
    <row r="353" spans="1:5" x14ac:dyDescent="0.3">
      <c r="A353" s="11" t="s">
        <v>3484</v>
      </c>
      <c r="B353" s="12">
        <v>30</v>
      </c>
      <c r="C353" s="12">
        <v>1660</v>
      </c>
      <c r="E353">
        <f t="shared" si="5"/>
        <v>55.333333333333336</v>
      </c>
    </row>
    <row r="354" spans="1:5" x14ac:dyDescent="0.3">
      <c r="A354" s="11" t="s">
        <v>322</v>
      </c>
      <c r="B354" s="12">
        <v>337</v>
      </c>
      <c r="C354" s="12">
        <v>35932</v>
      </c>
      <c r="E354">
        <f t="shared" si="5"/>
        <v>106.62314540059347</v>
      </c>
    </row>
    <row r="355" spans="1:5" x14ac:dyDescent="0.3">
      <c r="A355" s="11" t="s">
        <v>2916</v>
      </c>
      <c r="B355" s="12">
        <v>7</v>
      </c>
      <c r="C355" s="12">
        <v>145</v>
      </c>
      <c r="E355">
        <f t="shared" si="5"/>
        <v>20.714285714285715</v>
      </c>
    </row>
    <row r="356" spans="1:5" x14ac:dyDescent="0.3">
      <c r="A356" s="11" t="s">
        <v>1809</v>
      </c>
      <c r="B356" s="12">
        <v>96</v>
      </c>
      <c r="C356" s="12">
        <v>11594</v>
      </c>
      <c r="E356">
        <f t="shared" si="5"/>
        <v>120.77083333333333</v>
      </c>
    </row>
    <row r="357" spans="1:5" x14ac:dyDescent="0.3">
      <c r="A357" s="11" t="s">
        <v>1591</v>
      </c>
      <c r="B357" s="12">
        <v>2</v>
      </c>
      <c r="C357" s="12">
        <v>1020</v>
      </c>
      <c r="E357">
        <f t="shared" si="5"/>
        <v>510</v>
      </c>
    </row>
    <row r="358" spans="1:5" x14ac:dyDescent="0.3">
      <c r="A358" s="11" t="s">
        <v>608</v>
      </c>
      <c r="B358" s="12">
        <v>0</v>
      </c>
      <c r="C358" s="12">
        <v>0</v>
      </c>
      <c r="E358">
        <f t="shared" si="5"/>
        <v>0</v>
      </c>
    </row>
    <row r="359" spans="1:5" x14ac:dyDescent="0.3">
      <c r="A359" s="11" t="s">
        <v>2752</v>
      </c>
      <c r="B359" s="12">
        <v>14</v>
      </c>
      <c r="C359" s="12">
        <v>550</v>
      </c>
      <c r="E359">
        <f t="shared" si="5"/>
        <v>39.285714285714285</v>
      </c>
    </row>
    <row r="360" spans="1:5" x14ac:dyDescent="0.3">
      <c r="A360" s="11" t="s">
        <v>2887</v>
      </c>
      <c r="B360" s="12">
        <v>1</v>
      </c>
      <c r="C360" s="12">
        <v>5</v>
      </c>
      <c r="E360">
        <f t="shared" si="5"/>
        <v>5</v>
      </c>
    </row>
    <row r="361" spans="1:5" x14ac:dyDescent="0.3">
      <c r="A361" s="11" t="s">
        <v>601</v>
      </c>
      <c r="B361" s="12">
        <v>1</v>
      </c>
      <c r="C361" s="12">
        <v>100</v>
      </c>
      <c r="E361">
        <f t="shared" si="5"/>
        <v>100</v>
      </c>
    </row>
    <row r="362" spans="1:5" x14ac:dyDescent="0.3">
      <c r="A362" s="11" t="s">
        <v>3574</v>
      </c>
      <c r="B362" s="12">
        <v>102</v>
      </c>
      <c r="C362" s="12">
        <v>10133</v>
      </c>
      <c r="E362">
        <f t="shared" si="5"/>
        <v>99.343137254901961</v>
      </c>
    </row>
    <row r="363" spans="1:5" x14ac:dyDescent="0.3">
      <c r="A363" s="11" t="s">
        <v>3992</v>
      </c>
      <c r="B363" s="12">
        <v>17</v>
      </c>
      <c r="C363" s="12">
        <v>497</v>
      </c>
      <c r="E363">
        <f t="shared" si="5"/>
        <v>29.235294117647058</v>
      </c>
    </row>
    <row r="364" spans="1:5" x14ac:dyDescent="0.3">
      <c r="A364" s="11" t="s">
        <v>2931</v>
      </c>
      <c r="B364" s="12">
        <v>9</v>
      </c>
      <c r="C364" s="12">
        <v>795</v>
      </c>
      <c r="E364">
        <f t="shared" si="5"/>
        <v>88.333333333333329</v>
      </c>
    </row>
    <row r="365" spans="1:5" x14ac:dyDescent="0.3">
      <c r="A365" s="11" t="s">
        <v>2806</v>
      </c>
      <c r="B365" s="12">
        <v>76</v>
      </c>
      <c r="C365" s="12">
        <v>3363</v>
      </c>
      <c r="E365">
        <f t="shared" si="5"/>
        <v>44.25</v>
      </c>
    </row>
    <row r="366" spans="1:5" x14ac:dyDescent="0.3">
      <c r="A366" s="11" t="s">
        <v>3422</v>
      </c>
      <c r="B366" s="12">
        <v>10</v>
      </c>
      <c r="C366" s="12">
        <v>350</v>
      </c>
      <c r="E366">
        <f t="shared" si="5"/>
        <v>35</v>
      </c>
    </row>
    <row r="367" spans="1:5" x14ac:dyDescent="0.3">
      <c r="A367" s="11" t="s">
        <v>4093</v>
      </c>
      <c r="B367" s="12">
        <v>0</v>
      </c>
      <c r="C367" s="12">
        <v>0</v>
      </c>
      <c r="E367">
        <f t="shared" si="5"/>
        <v>0</v>
      </c>
    </row>
    <row r="368" spans="1:5" x14ac:dyDescent="0.3">
      <c r="A368" s="11" t="s">
        <v>1678</v>
      </c>
      <c r="B368" s="12">
        <v>42</v>
      </c>
      <c r="C368" s="12">
        <v>6700</v>
      </c>
      <c r="E368">
        <f t="shared" si="5"/>
        <v>159.52380952380952</v>
      </c>
    </row>
    <row r="369" spans="1:5" x14ac:dyDescent="0.3">
      <c r="A369" s="11" t="s">
        <v>973</v>
      </c>
      <c r="B369" s="12">
        <v>45</v>
      </c>
      <c r="C369" s="12">
        <v>6925</v>
      </c>
      <c r="E369">
        <f t="shared" si="5"/>
        <v>153.88888888888889</v>
      </c>
    </row>
    <row r="370" spans="1:5" x14ac:dyDescent="0.3">
      <c r="A370" s="11" t="s">
        <v>2204</v>
      </c>
      <c r="B370" s="12">
        <v>50</v>
      </c>
      <c r="C370" s="12">
        <v>2191</v>
      </c>
      <c r="E370">
        <f t="shared" si="5"/>
        <v>43.82</v>
      </c>
    </row>
    <row r="371" spans="1:5" x14ac:dyDescent="0.3">
      <c r="A371" s="11" t="s">
        <v>499</v>
      </c>
      <c r="B371" s="12">
        <v>22</v>
      </c>
      <c r="C371" s="12">
        <v>2994</v>
      </c>
      <c r="E371">
        <f t="shared" si="5"/>
        <v>136.09090909090909</v>
      </c>
    </row>
    <row r="372" spans="1:5" x14ac:dyDescent="0.3">
      <c r="A372" s="11" t="s">
        <v>2708</v>
      </c>
      <c r="B372" s="12">
        <v>1049</v>
      </c>
      <c r="C372" s="12">
        <v>46643.07</v>
      </c>
      <c r="E372">
        <f t="shared" si="5"/>
        <v>44.464318398474738</v>
      </c>
    </row>
    <row r="373" spans="1:5" x14ac:dyDescent="0.3">
      <c r="A373" s="11" t="s">
        <v>1697</v>
      </c>
      <c r="B373" s="12">
        <v>0</v>
      </c>
      <c r="C373" s="12">
        <v>0</v>
      </c>
      <c r="E373">
        <f t="shared" si="5"/>
        <v>0</v>
      </c>
    </row>
    <row r="374" spans="1:5" x14ac:dyDescent="0.3">
      <c r="A374" s="11" t="s">
        <v>166</v>
      </c>
      <c r="B374" s="12">
        <v>7</v>
      </c>
      <c r="C374" s="12">
        <v>640</v>
      </c>
      <c r="E374">
        <f t="shared" si="5"/>
        <v>91.428571428571431</v>
      </c>
    </row>
    <row r="375" spans="1:5" x14ac:dyDescent="0.3">
      <c r="A375" s="11" t="s">
        <v>4017</v>
      </c>
      <c r="B375" s="12">
        <v>2</v>
      </c>
      <c r="C375" s="12">
        <v>125</v>
      </c>
      <c r="E375">
        <f t="shared" si="5"/>
        <v>62.5</v>
      </c>
    </row>
    <row r="376" spans="1:5" x14ac:dyDescent="0.3">
      <c r="A376" s="11" t="s">
        <v>45</v>
      </c>
      <c r="B376" s="12">
        <v>263</v>
      </c>
      <c r="C376" s="12">
        <v>30866</v>
      </c>
      <c r="E376">
        <f t="shared" si="5"/>
        <v>117.36121673003802</v>
      </c>
    </row>
    <row r="377" spans="1:5" x14ac:dyDescent="0.3">
      <c r="A377" s="11" t="s">
        <v>1130</v>
      </c>
      <c r="B377" s="12">
        <v>2</v>
      </c>
      <c r="C377" s="12">
        <v>21</v>
      </c>
      <c r="E377">
        <f t="shared" si="5"/>
        <v>10.5</v>
      </c>
    </row>
    <row r="378" spans="1:5" x14ac:dyDescent="0.3">
      <c r="A378" s="11" t="s">
        <v>885</v>
      </c>
      <c r="B378" s="12">
        <v>2</v>
      </c>
      <c r="C378" s="12">
        <v>20</v>
      </c>
      <c r="E378">
        <f t="shared" si="5"/>
        <v>10</v>
      </c>
    </row>
    <row r="379" spans="1:5" x14ac:dyDescent="0.3">
      <c r="A379" s="11" t="s">
        <v>483</v>
      </c>
      <c r="B379" s="12">
        <v>1</v>
      </c>
      <c r="C379" s="12">
        <v>10</v>
      </c>
      <c r="E379">
        <f t="shared" si="5"/>
        <v>10</v>
      </c>
    </row>
    <row r="380" spans="1:5" x14ac:dyDescent="0.3">
      <c r="A380" s="11" t="s">
        <v>2305</v>
      </c>
      <c r="B380" s="12">
        <v>113</v>
      </c>
      <c r="C380" s="12">
        <v>6042.02</v>
      </c>
      <c r="E380">
        <f t="shared" si="5"/>
        <v>53.469203539823013</v>
      </c>
    </row>
    <row r="381" spans="1:5" x14ac:dyDescent="0.3">
      <c r="A381" s="11" t="s">
        <v>3579</v>
      </c>
      <c r="B381" s="12">
        <v>27</v>
      </c>
      <c r="C381" s="12">
        <v>1025</v>
      </c>
      <c r="E381">
        <f t="shared" si="5"/>
        <v>37.962962962962962</v>
      </c>
    </row>
    <row r="382" spans="1:5" x14ac:dyDescent="0.3">
      <c r="A382" s="11" t="s">
        <v>218</v>
      </c>
      <c r="B382" s="12">
        <v>84</v>
      </c>
      <c r="C382" s="12">
        <v>27849.22</v>
      </c>
      <c r="E382">
        <f t="shared" si="5"/>
        <v>331.53833333333336</v>
      </c>
    </row>
    <row r="383" spans="1:5" x14ac:dyDescent="0.3">
      <c r="A383" s="11" t="s">
        <v>389</v>
      </c>
      <c r="B383" s="12">
        <v>71</v>
      </c>
      <c r="C383" s="12">
        <v>6308</v>
      </c>
      <c r="E383">
        <f t="shared" si="5"/>
        <v>88.845070422535215</v>
      </c>
    </row>
    <row r="384" spans="1:5" x14ac:dyDescent="0.3">
      <c r="A384" s="11" t="s">
        <v>3121</v>
      </c>
      <c r="B384" s="12">
        <v>1</v>
      </c>
      <c r="C384" s="12">
        <v>10</v>
      </c>
      <c r="E384">
        <f t="shared" si="5"/>
        <v>10</v>
      </c>
    </row>
    <row r="385" spans="1:5" x14ac:dyDescent="0.3">
      <c r="A385" s="11" t="s">
        <v>1347</v>
      </c>
      <c r="B385" s="12">
        <v>149</v>
      </c>
      <c r="C385" s="12">
        <v>7219</v>
      </c>
      <c r="E385">
        <f t="shared" si="5"/>
        <v>48.449664429530202</v>
      </c>
    </row>
    <row r="386" spans="1:5" x14ac:dyDescent="0.3">
      <c r="A386" s="11" t="s">
        <v>712</v>
      </c>
      <c r="B386" s="12">
        <v>338</v>
      </c>
      <c r="C386" s="12">
        <v>33791</v>
      </c>
      <c r="E386">
        <f t="shared" si="5"/>
        <v>99.973372781065095</v>
      </c>
    </row>
    <row r="387" spans="1:5" x14ac:dyDescent="0.3">
      <c r="A387" s="11" t="s">
        <v>3754</v>
      </c>
      <c r="B387" s="12">
        <v>50</v>
      </c>
      <c r="C387" s="12">
        <v>3798</v>
      </c>
      <c r="E387">
        <f t="shared" si="5"/>
        <v>75.959999999999994</v>
      </c>
    </row>
    <row r="388" spans="1:5" x14ac:dyDescent="0.3">
      <c r="A388" s="11" t="s">
        <v>2623</v>
      </c>
      <c r="B388" s="12">
        <v>62</v>
      </c>
      <c r="C388" s="12">
        <v>2280</v>
      </c>
      <c r="E388">
        <f t="shared" si="5"/>
        <v>36.774193548387096</v>
      </c>
    </row>
    <row r="389" spans="1:5" x14ac:dyDescent="0.3">
      <c r="A389" s="11" t="s">
        <v>3902</v>
      </c>
      <c r="B389" s="12">
        <v>7</v>
      </c>
      <c r="C389" s="12">
        <v>173</v>
      </c>
      <c r="E389">
        <f t="shared" ref="E389:E452" si="6">IF(B389=0, 0, C389/B389)</f>
        <v>24.714285714285715</v>
      </c>
    </row>
    <row r="390" spans="1:5" x14ac:dyDescent="0.3">
      <c r="A390" s="11" t="s">
        <v>1808</v>
      </c>
      <c r="B390" s="12">
        <v>8</v>
      </c>
      <c r="C390" s="12">
        <v>553</v>
      </c>
      <c r="E390">
        <f t="shared" si="6"/>
        <v>69.125</v>
      </c>
    </row>
    <row r="391" spans="1:5" x14ac:dyDescent="0.3">
      <c r="A391" s="11" t="s">
        <v>1971</v>
      </c>
      <c r="B391" s="12">
        <v>701</v>
      </c>
      <c r="C391" s="12">
        <v>56590</v>
      </c>
      <c r="E391">
        <f t="shared" si="6"/>
        <v>80.727532097004286</v>
      </c>
    </row>
    <row r="392" spans="1:5" x14ac:dyDescent="0.3">
      <c r="A392" s="11" t="s">
        <v>775</v>
      </c>
      <c r="B392" s="12">
        <v>9</v>
      </c>
      <c r="C392" s="12">
        <v>351</v>
      </c>
      <c r="E392">
        <f t="shared" si="6"/>
        <v>39</v>
      </c>
    </row>
    <row r="393" spans="1:5" x14ac:dyDescent="0.3">
      <c r="A393" s="11" t="s">
        <v>2207</v>
      </c>
      <c r="B393" s="12">
        <v>34</v>
      </c>
      <c r="C393" s="12">
        <v>1130</v>
      </c>
      <c r="E393">
        <f t="shared" si="6"/>
        <v>33.235294117647058</v>
      </c>
    </row>
    <row r="394" spans="1:5" x14ac:dyDescent="0.3">
      <c r="A394" s="11" t="s">
        <v>1894</v>
      </c>
      <c r="B394" s="12">
        <v>45</v>
      </c>
      <c r="C394" s="12">
        <v>2600</v>
      </c>
      <c r="E394">
        <f t="shared" si="6"/>
        <v>57.777777777777779</v>
      </c>
    </row>
    <row r="395" spans="1:5" x14ac:dyDescent="0.3">
      <c r="A395" s="11" t="s">
        <v>1649</v>
      </c>
      <c r="B395" s="12">
        <v>90</v>
      </c>
      <c r="C395" s="12">
        <v>2881</v>
      </c>
      <c r="E395">
        <f t="shared" si="6"/>
        <v>32.011111111111113</v>
      </c>
    </row>
    <row r="396" spans="1:5" x14ac:dyDescent="0.3">
      <c r="A396" s="11" t="s">
        <v>223</v>
      </c>
      <c r="B396" s="12">
        <v>0</v>
      </c>
      <c r="C396" s="12">
        <v>0</v>
      </c>
      <c r="E396">
        <f t="shared" si="6"/>
        <v>0</v>
      </c>
    </row>
    <row r="397" spans="1:5" x14ac:dyDescent="0.3">
      <c r="A397" s="11" t="s">
        <v>685</v>
      </c>
      <c r="B397" s="12">
        <v>135</v>
      </c>
      <c r="C397" s="12">
        <v>23948</v>
      </c>
      <c r="E397">
        <f t="shared" si="6"/>
        <v>177.39259259259259</v>
      </c>
    </row>
    <row r="398" spans="1:5" x14ac:dyDescent="0.3">
      <c r="A398" s="11" t="s">
        <v>2609</v>
      </c>
      <c r="B398" s="12">
        <v>676</v>
      </c>
      <c r="C398" s="12">
        <v>106330.39</v>
      </c>
      <c r="E398">
        <f t="shared" si="6"/>
        <v>157.29347633136095</v>
      </c>
    </row>
    <row r="399" spans="1:5" x14ac:dyDescent="0.3">
      <c r="A399" s="11" t="s">
        <v>235</v>
      </c>
      <c r="B399" s="12">
        <v>0</v>
      </c>
      <c r="C399" s="12">
        <v>0</v>
      </c>
      <c r="E399">
        <f t="shared" si="6"/>
        <v>0</v>
      </c>
    </row>
    <row r="400" spans="1:5" x14ac:dyDescent="0.3">
      <c r="A400" s="11" t="s">
        <v>1142</v>
      </c>
      <c r="B400" s="12">
        <v>0</v>
      </c>
      <c r="C400" s="12">
        <v>0</v>
      </c>
      <c r="E400">
        <f t="shared" si="6"/>
        <v>0</v>
      </c>
    </row>
    <row r="401" spans="1:5" x14ac:dyDescent="0.3">
      <c r="A401" s="11" t="s">
        <v>316</v>
      </c>
      <c r="B401" s="12">
        <v>126</v>
      </c>
      <c r="C401" s="12">
        <v>25312</v>
      </c>
      <c r="E401">
        <f t="shared" si="6"/>
        <v>200.88888888888889</v>
      </c>
    </row>
    <row r="402" spans="1:5" x14ac:dyDescent="0.3">
      <c r="A402" s="11" t="s">
        <v>1978</v>
      </c>
      <c r="B402" s="12">
        <v>821</v>
      </c>
      <c r="C402" s="12">
        <v>201165</v>
      </c>
      <c r="E402">
        <f t="shared" si="6"/>
        <v>245.02436053593178</v>
      </c>
    </row>
    <row r="403" spans="1:5" x14ac:dyDescent="0.3">
      <c r="A403" s="11" t="s">
        <v>3145</v>
      </c>
      <c r="B403" s="12">
        <v>0</v>
      </c>
      <c r="C403" s="12">
        <v>0</v>
      </c>
      <c r="E403">
        <f t="shared" si="6"/>
        <v>0</v>
      </c>
    </row>
    <row r="404" spans="1:5" x14ac:dyDescent="0.3">
      <c r="A404" s="11" t="s">
        <v>2161</v>
      </c>
      <c r="B404" s="12">
        <v>16</v>
      </c>
      <c r="C404" s="12">
        <v>85</v>
      </c>
      <c r="E404">
        <f t="shared" si="6"/>
        <v>5.3125</v>
      </c>
    </row>
    <row r="405" spans="1:5" x14ac:dyDescent="0.3">
      <c r="A405" s="11" t="s">
        <v>2407</v>
      </c>
      <c r="B405" s="12">
        <v>16</v>
      </c>
      <c r="C405" s="12">
        <v>1345</v>
      </c>
      <c r="E405">
        <f t="shared" si="6"/>
        <v>84.0625</v>
      </c>
    </row>
    <row r="406" spans="1:5" x14ac:dyDescent="0.3">
      <c r="A406" s="11" t="s">
        <v>2287</v>
      </c>
      <c r="B406" s="12">
        <v>14</v>
      </c>
      <c r="C406" s="12">
        <v>1501</v>
      </c>
      <c r="E406">
        <f t="shared" si="6"/>
        <v>107.21428571428571</v>
      </c>
    </row>
    <row r="407" spans="1:5" x14ac:dyDescent="0.3">
      <c r="A407" s="11" t="s">
        <v>2979</v>
      </c>
      <c r="B407" s="12">
        <v>46</v>
      </c>
      <c r="C407" s="12">
        <v>5070</v>
      </c>
      <c r="E407">
        <f t="shared" si="6"/>
        <v>110.21739130434783</v>
      </c>
    </row>
    <row r="408" spans="1:5" x14ac:dyDescent="0.3">
      <c r="A408" s="11" t="s">
        <v>353</v>
      </c>
      <c r="B408" s="12">
        <v>286</v>
      </c>
      <c r="C408" s="12">
        <v>11656</v>
      </c>
      <c r="E408">
        <f t="shared" si="6"/>
        <v>40.755244755244753</v>
      </c>
    </row>
    <row r="409" spans="1:5" x14ac:dyDescent="0.3">
      <c r="A409" s="11" t="s">
        <v>2886</v>
      </c>
      <c r="B409" s="12">
        <v>1</v>
      </c>
      <c r="C409" s="12">
        <v>10</v>
      </c>
      <c r="E409">
        <f t="shared" si="6"/>
        <v>10</v>
      </c>
    </row>
    <row r="410" spans="1:5" x14ac:dyDescent="0.3">
      <c r="A410" s="11" t="s">
        <v>18</v>
      </c>
      <c r="B410" s="12">
        <v>70</v>
      </c>
      <c r="C410" s="12">
        <v>12029</v>
      </c>
      <c r="E410">
        <f t="shared" si="6"/>
        <v>171.84285714285716</v>
      </c>
    </row>
    <row r="411" spans="1:5" x14ac:dyDescent="0.3">
      <c r="A411" s="11" t="s">
        <v>2477</v>
      </c>
      <c r="B411" s="12">
        <v>55</v>
      </c>
      <c r="C411" s="12">
        <v>3360.72</v>
      </c>
      <c r="E411">
        <f t="shared" si="6"/>
        <v>61.103999999999999</v>
      </c>
    </row>
    <row r="412" spans="1:5" x14ac:dyDescent="0.3">
      <c r="A412" s="11" t="s">
        <v>3192</v>
      </c>
      <c r="B412" s="12">
        <v>8</v>
      </c>
      <c r="C412" s="12">
        <v>102</v>
      </c>
      <c r="E412">
        <f t="shared" si="6"/>
        <v>12.75</v>
      </c>
    </row>
    <row r="413" spans="1:5" x14ac:dyDescent="0.3">
      <c r="A413" s="11" t="s">
        <v>2888</v>
      </c>
      <c r="B413" s="12">
        <v>0</v>
      </c>
      <c r="C413" s="12">
        <v>0</v>
      </c>
      <c r="E413">
        <f t="shared" si="6"/>
        <v>0</v>
      </c>
    </row>
    <row r="414" spans="1:5" x14ac:dyDescent="0.3">
      <c r="A414" s="11" t="s">
        <v>3520</v>
      </c>
      <c r="B414" s="12">
        <v>13</v>
      </c>
      <c r="C414" s="12">
        <v>593</v>
      </c>
      <c r="E414">
        <f t="shared" si="6"/>
        <v>45.615384615384613</v>
      </c>
    </row>
    <row r="415" spans="1:5" x14ac:dyDescent="0.3">
      <c r="A415" s="11" t="s">
        <v>4027</v>
      </c>
      <c r="B415" s="12">
        <v>0</v>
      </c>
      <c r="C415" s="12">
        <v>0</v>
      </c>
      <c r="E415">
        <f t="shared" si="6"/>
        <v>0</v>
      </c>
    </row>
    <row r="416" spans="1:5" x14ac:dyDescent="0.3">
      <c r="A416" s="11" t="s">
        <v>2783</v>
      </c>
      <c r="B416" s="12">
        <v>61</v>
      </c>
      <c r="C416" s="12">
        <v>1145</v>
      </c>
      <c r="E416">
        <f t="shared" si="6"/>
        <v>18.770491803278688</v>
      </c>
    </row>
    <row r="417" spans="1:5" x14ac:dyDescent="0.3">
      <c r="A417" s="11" t="s">
        <v>1982</v>
      </c>
      <c r="B417" s="12">
        <v>12</v>
      </c>
      <c r="C417" s="12">
        <v>381</v>
      </c>
      <c r="E417">
        <f t="shared" si="6"/>
        <v>31.75</v>
      </c>
    </row>
    <row r="418" spans="1:5" x14ac:dyDescent="0.3">
      <c r="A418" s="11" t="s">
        <v>1275</v>
      </c>
      <c r="B418" s="12">
        <v>467</v>
      </c>
      <c r="C418" s="12">
        <v>38743.839999999997</v>
      </c>
      <c r="E418">
        <f t="shared" si="6"/>
        <v>82.963254817987149</v>
      </c>
    </row>
    <row r="419" spans="1:5" x14ac:dyDescent="0.3">
      <c r="A419" s="11" t="s">
        <v>3410</v>
      </c>
      <c r="B419" s="12">
        <v>78</v>
      </c>
      <c r="C419" s="12">
        <v>15535</v>
      </c>
      <c r="E419">
        <f t="shared" si="6"/>
        <v>199.16666666666666</v>
      </c>
    </row>
    <row r="420" spans="1:5" x14ac:dyDescent="0.3">
      <c r="A420" s="11" t="s">
        <v>2630</v>
      </c>
      <c r="B420" s="12">
        <v>81</v>
      </c>
      <c r="C420" s="12">
        <v>3158</v>
      </c>
      <c r="E420">
        <f t="shared" si="6"/>
        <v>38.987654320987652</v>
      </c>
    </row>
    <row r="421" spans="1:5" x14ac:dyDescent="0.3">
      <c r="A421" s="11" t="s">
        <v>2194</v>
      </c>
      <c r="B421" s="12">
        <v>897</v>
      </c>
      <c r="C421" s="12">
        <v>67856</v>
      </c>
      <c r="E421">
        <f t="shared" si="6"/>
        <v>75.647714604236342</v>
      </c>
    </row>
    <row r="422" spans="1:5" x14ac:dyDescent="0.3">
      <c r="A422" s="11" t="s">
        <v>536</v>
      </c>
      <c r="B422" s="12">
        <v>59</v>
      </c>
      <c r="C422" s="12">
        <v>2050</v>
      </c>
      <c r="E422">
        <f t="shared" si="6"/>
        <v>34.745762711864408</v>
      </c>
    </row>
    <row r="423" spans="1:5" x14ac:dyDescent="0.3">
      <c r="A423" s="11" t="s">
        <v>3324</v>
      </c>
      <c r="B423" s="12">
        <v>10</v>
      </c>
      <c r="C423" s="12">
        <v>1525</v>
      </c>
      <c r="E423">
        <f t="shared" si="6"/>
        <v>152.5</v>
      </c>
    </row>
    <row r="424" spans="1:5" x14ac:dyDescent="0.3">
      <c r="A424" s="11" t="s">
        <v>4067</v>
      </c>
      <c r="B424" s="12">
        <v>0</v>
      </c>
      <c r="C424" s="12">
        <v>0</v>
      </c>
      <c r="E424">
        <f t="shared" si="6"/>
        <v>0</v>
      </c>
    </row>
    <row r="425" spans="1:5" x14ac:dyDescent="0.3">
      <c r="A425" s="11" t="s">
        <v>1195</v>
      </c>
      <c r="B425" s="12">
        <v>714</v>
      </c>
      <c r="C425" s="12">
        <v>40280</v>
      </c>
      <c r="E425">
        <f t="shared" si="6"/>
        <v>56.414565826330531</v>
      </c>
    </row>
    <row r="426" spans="1:5" x14ac:dyDescent="0.3">
      <c r="A426" s="11" t="s">
        <v>2024</v>
      </c>
      <c r="B426" s="12">
        <v>353</v>
      </c>
      <c r="C426" s="12">
        <v>161459</v>
      </c>
      <c r="E426">
        <f t="shared" si="6"/>
        <v>457.39093484419266</v>
      </c>
    </row>
    <row r="427" spans="1:5" x14ac:dyDescent="0.3">
      <c r="A427" s="11" t="s">
        <v>747</v>
      </c>
      <c r="B427" s="12">
        <v>97</v>
      </c>
      <c r="C427" s="12">
        <v>3318</v>
      </c>
      <c r="E427">
        <f t="shared" si="6"/>
        <v>34.206185567010309</v>
      </c>
    </row>
    <row r="428" spans="1:5" x14ac:dyDescent="0.3">
      <c r="A428" s="11" t="s">
        <v>856</v>
      </c>
      <c r="B428" s="12">
        <v>47</v>
      </c>
      <c r="C428" s="12">
        <v>1500</v>
      </c>
      <c r="E428">
        <f t="shared" si="6"/>
        <v>31.914893617021278</v>
      </c>
    </row>
    <row r="429" spans="1:5" x14ac:dyDescent="0.3">
      <c r="A429" s="11" t="s">
        <v>1963</v>
      </c>
      <c r="B429" s="12">
        <v>306</v>
      </c>
      <c r="C429" s="12">
        <v>19292.5</v>
      </c>
      <c r="E429">
        <f t="shared" si="6"/>
        <v>63.04738562091503</v>
      </c>
    </row>
    <row r="430" spans="1:5" x14ac:dyDescent="0.3">
      <c r="A430" s="11" t="s">
        <v>3937</v>
      </c>
      <c r="B430" s="12">
        <v>2</v>
      </c>
      <c r="C430" s="12">
        <v>11</v>
      </c>
      <c r="E430">
        <f t="shared" si="6"/>
        <v>5.5</v>
      </c>
    </row>
    <row r="431" spans="1:5" x14ac:dyDescent="0.3">
      <c r="A431" s="11" t="s">
        <v>4077</v>
      </c>
      <c r="B431" s="12">
        <v>12</v>
      </c>
      <c r="C431" s="12">
        <v>350</v>
      </c>
      <c r="E431">
        <f t="shared" si="6"/>
        <v>29.166666666666668</v>
      </c>
    </row>
    <row r="432" spans="1:5" x14ac:dyDescent="0.3">
      <c r="A432" s="11" t="s">
        <v>2359</v>
      </c>
      <c r="B432" s="12">
        <v>0</v>
      </c>
      <c r="C432" s="12">
        <v>0</v>
      </c>
      <c r="E432">
        <f t="shared" si="6"/>
        <v>0</v>
      </c>
    </row>
    <row r="433" spans="1:5" x14ac:dyDescent="0.3">
      <c r="A433" s="11" t="s">
        <v>290</v>
      </c>
      <c r="B433" s="12">
        <v>232</v>
      </c>
      <c r="C433" s="12">
        <v>15723</v>
      </c>
      <c r="E433">
        <f t="shared" si="6"/>
        <v>67.771551724137936</v>
      </c>
    </row>
    <row r="434" spans="1:5" x14ac:dyDescent="0.3">
      <c r="A434" s="11" t="s">
        <v>649</v>
      </c>
      <c r="B434" s="12">
        <v>27</v>
      </c>
      <c r="C434" s="12">
        <v>44388</v>
      </c>
      <c r="E434">
        <f t="shared" si="6"/>
        <v>1644</v>
      </c>
    </row>
    <row r="435" spans="1:5" x14ac:dyDescent="0.3">
      <c r="A435" s="11" t="s">
        <v>953</v>
      </c>
      <c r="B435" s="12">
        <v>196</v>
      </c>
      <c r="C435" s="12">
        <v>19572</v>
      </c>
      <c r="E435">
        <f t="shared" si="6"/>
        <v>99.857142857142861</v>
      </c>
    </row>
    <row r="436" spans="1:5" x14ac:dyDescent="0.3">
      <c r="A436" s="11" t="s">
        <v>3846</v>
      </c>
      <c r="B436" s="12">
        <v>28</v>
      </c>
      <c r="C436" s="12">
        <v>2113</v>
      </c>
      <c r="E436">
        <f t="shared" si="6"/>
        <v>75.464285714285708</v>
      </c>
    </row>
    <row r="437" spans="1:5" x14ac:dyDescent="0.3">
      <c r="A437" s="11" t="s">
        <v>1879</v>
      </c>
      <c r="B437" s="12">
        <v>0</v>
      </c>
      <c r="C437" s="12">
        <v>0</v>
      </c>
      <c r="E437">
        <f t="shared" si="6"/>
        <v>0</v>
      </c>
    </row>
    <row r="438" spans="1:5" x14ac:dyDescent="0.3">
      <c r="A438" s="11" t="s">
        <v>3786</v>
      </c>
      <c r="B438" s="12">
        <v>4</v>
      </c>
      <c r="C438" s="12">
        <v>116</v>
      </c>
      <c r="E438">
        <f t="shared" si="6"/>
        <v>29</v>
      </c>
    </row>
    <row r="439" spans="1:5" x14ac:dyDescent="0.3">
      <c r="A439" s="11" t="s">
        <v>1653</v>
      </c>
      <c r="B439" s="12">
        <v>70</v>
      </c>
      <c r="C439" s="12">
        <v>4530</v>
      </c>
      <c r="E439">
        <f t="shared" si="6"/>
        <v>64.714285714285708</v>
      </c>
    </row>
    <row r="440" spans="1:5" x14ac:dyDescent="0.3">
      <c r="A440" s="11" t="s">
        <v>2901</v>
      </c>
      <c r="B440" s="12">
        <v>2</v>
      </c>
      <c r="C440" s="12">
        <v>6</v>
      </c>
      <c r="E440">
        <f t="shared" si="6"/>
        <v>3</v>
      </c>
    </row>
    <row r="441" spans="1:5" x14ac:dyDescent="0.3">
      <c r="A441" s="11" t="s">
        <v>1554</v>
      </c>
      <c r="B441" s="12">
        <v>0</v>
      </c>
      <c r="C441" s="12">
        <v>0</v>
      </c>
      <c r="E441">
        <f t="shared" si="6"/>
        <v>0</v>
      </c>
    </row>
    <row r="442" spans="1:5" x14ac:dyDescent="0.3">
      <c r="A442" s="11" t="s">
        <v>1639</v>
      </c>
      <c r="B442" s="12">
        <v>27</v>
      </c>
      <c r="C442" s="12">
        <v>1050</v>
      </c>
      <c r="E442">
        <f t="shared" si="6"/>
        <v>38.888888888888886</v>
      </c>
    </row>
    <row r="443" spans="1:5" x14ac:dyDescent="0.3">
      <c r="A443" s="11" t="s">
        <v>496</v>
      </c>
      <c r="B443" s="12">
        <v>0</v>
      </c>
      <c r="C443" s="12">
        <v>0</v>
      </c>
      <c r="E443">
        <f t="shared" si="6"/>
        <v>0</v>
      </c>
    </row>
    <row r="444" spans="1:5" x14ac:dyDescent="0.3">
      <c r="A444" s="11" t="s">
        <v>1000</v>
      </c>
      <c r="B444" s="12">
        <v>40</v>
      </c>
      <c r="C444" s="12">
        <v>11683</v>
      </c>
      <c r="E444">
        <f t="shared" si="6"/>
        <v>292.07499999999999</v>
      </c>
    </row>
    <row r="445" spans="1:5" x14ac:dyDescent="0.3">
      <c r="A445" s="11" t="s">
        <v>155</v>
      </c>
      <c r="B445" s="12">
        <v>10</v>
      </c>
      <c r="C445" s="12">
        <v>359</v>
      </c>
      <c r="E445">
        <f t="shared" si="6"/>
        <v>35.9</v>
      </c>
    </row>
    <row r="446" spans="1:5" x14ac:dyDescent="0.3">
      <c r="A446" s="11" t="s">
        <v>3444</v>
      </c>
      <c r="B446" s="12">
        <v>31</v>
      </c>
      <c r="C446" s="12">
        <v>2000</v>
      </c>
      <c r="E446">
        <f t="shared" si="6"/>
        <v>64.516129032258064</v>
      </c>
    </row>
    <row r="447" spans="1:5" x14ac:dyDescent="0.3">
      <c r="A447" s="11" t="s">
        <v>2125</v>
      </c>
      <c r="B447" s="12">
        <v>5</v>
      </c>
      <c r="C447" s="12">
        <v>115</v>
      </c>
      <c r="E447">
        <f t="shared" si="6"/>
        <v>23</v>
      </c>
    </row>
    <row r="448" spans="1:5" x14ac:dyDescent="0.3">
      <c r="A448" s="11" t="s">
        <v>1979</v>
      </c>
      <c r="B448" s="12">
        <v>388</v>
      </c>
      <c r="C448" s="12">
        <v>513422.57</v>
      </c>
      <c r="E448">
        <f t="shared" si="6"/>
        <v>1323.2540463917526</v>
      </c>
    </row>
    <row r="449" spans="1:5" x14ac:dyDescent="0.3">
      <c r="A449" s="11" t="s">
        <v>2984</v>
      </c>
      <c r="B449" s="12">
        <v>218</v>
      </c>
      <c r="C449" s="12">
        <v>25088</v>
      </c>
      <c r="E449">
        <f t="shared" si="6"/>
        <v>115.08256880733946</v>
      </c>
    </row>
    <row r="450" spans="1:5" x14ac:dyDescent="0.3">
      <c r="A450" s="11" t="s">
        <v>479</v>
      </c>
      <c r="B450" s="12">
        <v>0</v>
      </c>
      <c r="C450" s="12">
        <v>0</v>
      </c>
      <c r="E450">
        <f t="shared" si="6"/>
        <v>0</v>
      </c>
    </row>
    <row r="451" spans="1:5" x14ac:dyDescent="0.3">
      <c r="A451" s="11" t="s">
        <v>3008</v>
      </c>
      <c r="B451" s="12">
        <v>26</v>
      </c>
      <c r="C451" s="12">
        <v>3035</v>
      </c>
      <c r="E451">
        <f t="shared" si="6"/>
        <v>116.73076923076923</v>
      </c>
    </row>
    <row r="452" spans="1:5" x14ac:dyDescent="0.3">
      <c r="A452" s="11" t="s">
        <v>3566</v>
      </c>
      <c r="B452" s="12">
        <v>41</v>
      </c>
      <c r="C452" s="12">
        <v>1088</v>
      </c>
      <c r="E452">
        <f t="shared" si="6"/>
        <v>26.536585365853657</v>
      </c>
    </row>
    <row r="453" spans="1:5" x14ac:dyDescent="0.3">
      <c r="A453" s="11" t="s">
        <v>3964</v>
      </c>
      <c r="B453" s="12">
        <v>10</v>
      </c>
      <c r="C453" s="12">
        <v>410</v>
      </c>
      <c r="E453">
        <f t="shared" ref="E453:E516" si="7">IF(B453=0, 0, C453/B453)</f>
        <v>41</v>
      </c>
    </row>
    <row r="454" spans="1:5" x14ac:dyDescent="0.3">
      <c r="A454" s="11" t="s">
        <v>227</v>
      </c>
      <c r="B454" s="12">
        <v>0</v>
      </c>
      <c r="C454" s="12">
        <v>0</v>
      </c>
      <c r="E454">
        <f t="shared" si="7"/>
        <v>0</v>
      </c>
    </row>
    <row r="455" spans="1:5" x14ac:dyDescent="0.3">
      <c r="A455" s="11" t="s">
        <v>2233</v>
      </c>
      <c r="B455" s="12">
        <v>988</v>
      </c>
      <c r="C455" s="12">
        <v>24790</v>
      </c>
      <c r="E455">
        <f t="shared" si="7"/>
        <v>25.091093117408906</v>
      </c>
    </row>
    <row r="456" spans="1:5" x14ac:dyDescent="0.3">
      <c r="A456" s="11" t="s">
        <v>1107</v>
      </c>
      <c r="B456" s="12">
        <v>7</v>
      </c>
      <c r="C456" s="12">
        <v>165</v>
      </c>
      <c r="E456">
        <f t="shared" si="7"/>
        <v>23.571428571428573</v>
      </c>
    </row>
    <row r="457" spans="1:5" x14ac:dyDescent="0.3">
      <c r="A457" s="11" t="s">
        <v>25</v>
      </c>
      <c r="B457" s="12">
        <v>23</v>
      </c>
      <c r="C457" s="12">
        <v>2370</v>
      </c>
      <c r="E457">
        <f t="shared" si="7"/>
        <v>103.04347826086956</v>
      </c>
    </row>
    <row r="458" spans="1:5" x14ac:dyDescent="0.3">
      <c r="A458" s="11" t="s">
        <v>444</v>
      </c>
      <c r="B458" s="12">
        <v>2</v>
      </c>
      <c r="C458" s="12">
        <v>10</v>
      </c>
      <c r="E458">
        <f t="shared" si="7"/>
        <v>5</v>
      </c>
    </row>
    <row r="459" spans="1:5" x14ac:dyDescent="0.3">
      <c r="A459" s="11" t="s">
        <v>1176</v>
      </c>
      <c r="B459" s="12">
        <v>9</v>
      </c>
      <c r="C459" s="12">
        <v>585</v>
      </c>
      <c r="E459">
        <f t="shared" si="7"/>
        <v>65</v>
      </c>
    </row>
    <row r="460" spans="1:5" x14ac:dyDescent="0.3">
      <c r="A460" s="11" t="s">
        <v>2698</v>
      </c>
      <c r="B460" s="12">
        <v>2</v>
      </c>
      <c r="C460" s="12">
        <v>26.01</v>
      </c>
      <c r="E460">
        <f t="shared" si="7"/>
        <v>13.005000000000001</v>
      </c>
    </row>
    <row r="461" spans="1:5" x14ac:dyDescent="0.3">
      <c r="A461" s="11" t="s">
        <v>1148</v>
      </c>
      <c r="B461" s="12">
        <v>0</v>
      </c>
      <c r="C461" s="12">
        <v>0</v>
      </c>
      <c r="E461">
        <f t="shared" si="7"/>
        <v>0</v>
      </c>
    </row>
    <row r="462" spans="1:5" x14ac:dyDescent="0.3">
      <c r="A462" s="11" t="s">
        <v>2655</v>
      </c>
      <c r="B462" s="12">
        <v>43</v>
      </c>
      <c r="C462" s="12">
        <v>3155</v>
      </c>
      <c r="E462">
        <f t="shared" si="7"/>
        <v>73.372093023255815</v>
      </c>
    </row>
    <row r="463" spans="1:5" x14ac:dyDescent="0.3">
      <c r="A463" s="11" t="s">
        <v>3414</v>
      </c>
      <c r="B463" s="12">
        <v>9</v>
      </c>
      <c r="C463" s="12">
        <v>200</v>
      </c>
      <c r="E463">
        <f t="shared" si="7"/>
        <v>22.222222222222221</v>
      </c>
    </row>
    <row r="464" spans="1:5" x14ac:dyDescent="0.3">
      <c r="A464" s="11" t="s">
        <v>2957</v>
      </c>
      <c r="B464" s="12">
        <v>3</v>
      </c>
      <c r="C464" s="12">
        <v>280</v>
      </c>
      <c r="E464">
        <f t="shared" si="7"/>
        <v>93.333333333333329</v>
      </c>
    </row>
    <row r="465" spans="1:5" x14ac:dyDescent="0.3">
      <c r="A465" s="11" t="s">
        <v>1555</v>
      </c>
      <c r="B465" s="12">
        <v>0</v>
      </c>
      <c r="C465" s="12">
        <v>0</v>
      </c>
      <c r="E465">
        <f t="shared" si="7"/>
        <v>0</v>
      </c>
    </row>
    <row r="466" spans="1:5" x14ac:dyDescent="0.3">
      <c r="A466" s="11" t="s">
        <v>2718</v>
      </c>
      <c r="B466" s="12">
        <v>148</v>
      </c>
      <c r="C466" s="12">
        <v>18645</v>
      </c>
      <c r="E466">
        <f t="shared" si="7"/>
        <v>125.97972972972973</v>
      </c>
    </row>
    <row r="467" spans="1:5" x14ac:dyDescent="0.3">
      <c r="A467" s="11" t="s">
        <v>3725</v>
      </c>
      <c r="B467" s="12">
        <v>31</v>
      </c>
      <c r="C467" s="12">
        <v>1862</v>
      </c>
      <c r="E467">
        <f t="shared" si="7"/>
        <v>60.064516129032256</v>
      </c>
    </row>
    <row r="468" spans="1:5" x14ac:dyDescent="0.3">
      <c r="A468" s="11" t="s">
        <v>3013</v>
      </c>
      <c r="B468" s="12">
        <v>107</v>
      </c>
      <c r="C468" s="12">
        <v>15696</v>
      </c>
      <c r="E468">
        <f t="shared" si="7"/>
        <v>146.69158878504672</v>
      </c>
    </row>
    <row r="469" spans="1:5" x14ac:dyDescent="0.3">
      <c r="A469" s="11" t="s">
        <v>2568</v>
      </c>
      <c r="B469" s="12">
        <v>1</v>
      </c>
      <c r="C469" s="12">
        <v>50</v>
      </c>
      <c r="E469">
        <f t="shared" si="7"/>
        <v>50</v>
      </c>
    </row>
    <row r="470" spans="1:5" x14ac:dyDescent="0.3">
      <c r="A470" s="11" t="s">
        <v>1381</v>
      </c>
      <c r="B470" s="12">
        <v>5</v>
      </c>
      <c r="C470" s="12">
        <v>106</v>
      </c>
      <c r="E470">
        <f t="shared" si="7"/>
        <v>21.2</v>
      </c>
    </row>
    <row r="471" spans="1:5" x14ac:dyDescent="0.3">
      <c r="A471" s="11" t="s">
        <v>2006</v>
      </c>
      <c r="B471" s="12">
        <v>191</v>
      </c>
      <c r="C471" s="12">
        <v>37104.03</v>
      </c>
      <c r="E471">
        <f t="shared" si="7"/>
        <v>194.26193717277485</v>
      </c>
    </row>
    <row r="472" spans="1:5" x14ac:dyDescent="0.3">
      <c r="A472" s="11" t="s">
        <v>2226</v>
      </c>
      <c r="B472" s="12">
        <v>1204</v>
      </c>
      <c r="C472" s="12">
        <v>198415.01</v>
      </c>
      <c r="E472">
        <f t="shared" si="7"/>
        <v>164.79651993355483</v>
      </c>
    </row>
    <row r="473" spans="1:5" x14ac:dyDescent="0.3">
      <c r="A473" s="11" t="s">
        <v>1119</v>
      </c>
      <c r="B473" s="12">
        <v>3</v>
      </c>
      <c r="C473" s="12">
        <v>109</v>
      </c>
      <c r="E473">
        <f t="shared" si="7"/>
        <v>36.333333333333336</v>
      </c>
    </row>
    <row r="474" spans="1:5" x14ac:dyDescent="0.3">
      <c r="A474" s="11" t="s">
        <v>1165</v>
      </c>
      <c r="B474" s="12">
        <v>0</v>
      </c>
      <c r="C474" s="12">
        <v>0</v>
      </c>
      <c r="E474">
        <f t="shared" si="7"/>
        <v>0</v>
      </c>
    </row>
    <row r="475" spans="1:5" x14ac:dyDescent="0.3">
      <c r="A475" s="11" t="s">
        <v>2113</v>
      </c>
      <c r="B475" s="12">
        <v>11</v>
      </c>
      <c r="C475" s="12">
        <v>300</v>
      </c>
      <c r="E475">
        <f t="shared" si="7"/>
        <v>27.272727272727273</v>
      </c>
    </row>
    <row r="476" spans="1:5" x14ac:dyDescent="0.3">
      <c r="A476" s="11" t="s">
        <v>538</v>
      </c>
      <c r="B476" s="12">
        <v>59</v>
      </c>
      <c r="C476" s="12">
        <v>2410</v>
      </c>
      <c r="E476">
        <f t="shared" si="7"/>
        <v>40.847457627118644</v>
      </c>
    </row>
    <row r="477" spans="1:5" x14ac:dyDescent="0.3">
      <c r="A477" s="11" t="s">
        <v>2293</v>
      </c>
      <c r="B477" s="12">
        <v>46</v>
      </c>
      <c r="C477" s="12">
        <v>2145.0100000000002</v>
      </c>
      <c r="E477">
        <f t="shared" si="7"/>
        <v>46.630652173913049</v>
      </c>
    </row>
    <row r="478" spans="1:5" x14ac:dyDescent="0.3">
      <c r="A478" s="11" t="s">
        <v>839</v>
      </c>
      <c r="B478" s="12">
        <v>61</v>
      </c>
      <c r="C478" s="12">
        <v>2908</v>
      </c>
      <c r="E478">
        <f t="shared" si="7"/>
        <v>47.672131147540981</v>
      </c>
    </row>
    <row r="479" spans="1:5" x14ac:dyDescent="0.3">
      <c r="A479" s="11" t="s">
        <v>3122</v>
      </c>
      <c r="B479" s="12">
        <v>2</v>
      </c>
      <c r="C479" s="12">
        <v>116</v>
      </c>
      <c r="E479">
        <f t="shared" si="7"/>
        <v>58</v>
      </c>
    </row>
    <row r="480" spans="1:5" x14ac:dyDescent="0.3">
      <c r="A480" s="11" t="s">
        <v>2221</v>
      </c>
      <c r="B480" s="12">
        <v>69</v>
      </c>
      <c r="C480" s="12">
        <v>3540</v>
      </c>
      <c r="E480">
        <f t="shared" si="7"/>
        <v>51.304347826086953</v>
      </c>
    </row>
    <row r="481" spans="1:5" x14ac:dyDescent="0.3">
      <c r="A481" s="11" t="s">
        <v>3473</v>
      </c>
      <c r="B481" s="12">
        <v>39</v>
      </c>
      <c r="C481" s="12">
        <v>2020</v>
      </c>
      <c r="E481">
        <f t="shared" si="7"/>
        <v>51.794871794871796</v>
      </c>
    </row>
    <row r="482" spans="1:5" x14ac:dyDescent="0.3">
      <c r="A482" s="11" t="s">
        <v>3797</v>
      </c>
      <c r="B482" s="12">
        <v>16</v>
      </c>
      <c r="C482" s="12">
        <v>881</v>
      </c>
      <c r="E482">
        <f t="shared" si="7"/>
        <v>55.0625</v>
      </c>
    </row>
    <row r="483" spans="1:5" x14ac:dyDescent="0.3">
      <c r="A483" s="11" t="s">
        <v>1827</v>
      </c>
      <c r="B483" s="12">
        <v>38</v>
      </c>
      <c r="C483" s="12">
        <v>2020</v>
      </c>
      <c r="E483">
        <f t="shared" si="7"/>
        <v>53.157894736842103</v>
      </c>
    </row>
    <row r="484" spans="1:5" x14ac:dyDescent="0.3">
      <c r="A484" s="11" t="s">
        <v>1265</v>
      </c>
      <c r="B484" s="12">
        <v>34</v>
      </c>
      <c r="C484" s="12">
        <v>1082</v>
      </c>
      <c r="E484">
        <f t="shared" si="7"/>
        <v>31.823529411764707</v>
      </c>
    </row>
    <row r="485" spans="1:5" x14ac:dyDescent="0.3">
      <c r="A485" s="11" t="s">
        <v>1228</v>
      </c>
      <c r="B485" s="12">
        <v>0</v>
      </c>
      <c r="C485" s="12">
        <v>0</v>
      </c>
      <c r="E485">
        <f t="shared" si="7"/>
        <v>0</v>
      </c>
    </row>
    <row r="486" spans="1:5" x14ac:dyDescent="0.3">
      <c r="A486" s="11" t="s">
        <v>3517</v>
      </c>
      <c r="B486" s="12">
        <v>33</v>
      </c>
      <c r="C486" s="12">
        <v>1650.69</v>
      </c>
      <c r="E486">
        <f t="shared" si="7"/>
        <v>50.020909090909093</v>
      </c>
    </row>
    <row r="487" spans="1:5" x14ac:dyDescent="0.3">
      <c r="A487" s="11" t="s">
        <v>101</v>
      </c>
      <c r="B487" s="12">
        <v>39</v>
      </c>
      <c r="C487" s="12">
        <v>1590.29</v>
      </c>
      <c r="E487">
        <f t="shared" si="7"/>
        <v>40.776666666666664</v>
      </c>
    </row>
    <row r="488" spans="1:5" x14ac:dyDescent="0.3">
      <c r="A488" s="11" t="s">
        <v>1571</v>
      </c>
      <c r="B488" s="12">
        <v>52</v>
      </c>
      <c r="C488" s="12">
        <v>2484</v>
      </c>
      <c r="E488">
        <f t="shared" si="7"/>
        <v>47.769230769230766</v>
      </c>
    </row>
    <row r="489" spans="1:5" x14ac:dyDescent="0.3">
      <c r="A489" s="11" t="s">
        <v>3720</v>
      </c>
      <c r="B489" s="12">
        <v>63</v>
      </c>
      <c r="C489" s="12">
        <v>4592</v>
      </c>
      <c r="E489">
        <f t="shared" si="7"/>
        <v>72.888888888888886</v>
      </c>
    </row>
    <row r="490" spans="1:5" x14ac:dyDescent="0.3">
      <c r="A490" s="11" t="s">
        <v>1189</v>
      </c>
      <c r="B490" s="12">
        <v>85</v>
      </c>
      <c r="C490" s="12">
        <v>3211</v>
      </c>
      <c r="E490">
        <f t="shared" si="7"/>
        <v>37.776470588235291</v>
      </c>
    </row>
    <row r="491" spans="1:5" x14ac:dyDescent="0.3">
      <c r="A491" s="11" t="s">
        <v>2536</v>
      </c>
      <c r="B491" s="12">
        <v>4</v>
      </c>
      <c r="C491" s="12">
        <v>29</v>
      </c>
      <c r="E491">
        <f t="shared" si="7"/>
        <v>7.25</v>
      </c>
    </row>
    <row r="492" spans="1:5" x14ac:dyDescent="0.3">
      <c r="A492" s="11" t="s">
        <v>2126</v>
      </c>
      <c r="B492" s="12">
        <v>27</v>
      </c>
      <c r="C492" s="12">
        <v>852</v>
      </c>
      <c r="E492">
        <f t="shared" si="7"/>
        <v>31.555555555555557</v>
      </c>
    </row>
    <row r="493" spans="1:5" x14ac:dyDescent="0.3">
      <c r="A493" s="11" t="s">
        <v>1358</v>
      </c>
      <c r="B493" s="12">
        <v>65</v>
      </c>
      <c r="C493" s="12">
        <v>2506</v>
      </c>
      <c r="E493">
        <f t="shared" si="7"/>
        <v>38.553846153846152</v>
      </c>
    </row>
    <row r="494" spans="1:5" x14ac:dyDescent="0.3">
      <c r="A494" s="11" t="s">
        <v>1040</v>
      </c>
      <c r="B494" s="12">
        <v>30</v>
      </c>
      <c r="C494" s="12">
        <v>641</v>
      </c>
      <c r="E494">
        <f t="shared" si="7"/>
        <v>21.366666666666667</v>
      </c>
    </row>
    <row r="495" spans="1:5" x14ac:dyDescent="0.3">
      <c r="A495" s="11" t="s">
        <v>2868</v>
      </c>
      <c r="B495" s="12">
        <v>60</v>
      </c>
      <c r="C495" s="12">
        <v>6301.76</v>
      </c>
      <c r="E495">
        <f t="shared" si="7"/>
        <v>105.02933333333334</v>
      </c>
    </row>
    <row r="496" spans="1:5" x14ac:dyDescent="0.3">
      <c r="A496" s="11" t="s">
        <v>2361</v>
      </c>
      <c r="B496" s="12">
        <v>1</v>
      </c>
      <c r="C496" s="12">
        <v>2</v>
      </c>
      <c r="E496">
        <f t="shared" si="7"/>
        <v>2</v>
      </c>
    </row>
    <row r="497" spans="1:5" x14ac:dyDescent="0.3">
      <c r="A497" s="11" t="s">
        <v>250</v>
      </c>
      <c r="B497" s="12">
        <v>235</v>
      </c>
      <c r="C497" s="12">
        <v>11292</v>
      </c>
      <c r="E497">
        <f t="shared" si="7"/>
        <v>48.051063829787232</v>
      </c>
    </row>
    <row r="498" spans="1:5" x14ac:dyDescent="0.3">
      <c r="A498" s="11" t="s">
        <v>2457</v>
      </c>
      <c r="B498" s="12">
        <v>67</v>
      </c>
      <c r="C498" s="12">
        <v>2713</v>
      </c>
      <c r="E498">
        <f t="shared" si="7"/>
        <v>40.492537313432834</v>
      </c>
    </row>
    <row r="499" spans="1:5" x14ac:dyDescent="0.3">
      <c r="A499" s="11" t="s">
        <v>2324</v>
      </c>
      <c r="B499" s="12">
        <v>4</v>
      </c>
      <c r="C499" s="12">
        <v>120</v>
      </c>
      <c r="E499">
        <f t="shared" si="7"/>
        <v>30</v>
      </c>
    </row>
    <row r="500" spans="1:5" x14ac:dyDescent="0.3">
      <c r="A500" s="11" t="s">
        <v>3021</v>
      </c>
      <c r="B500" s="12">
        <v>103</v>
      </c>
      <c r="C500" s="12">
        <v>5221</v>
      </c>
      <c r="E500">
        <f t="shared" si="7"/>
        <v>50.689320388349515</v>
      </c>
    </row>
    <row r="501" spans="1:5" x14ac:dyDescent="0.3">
      <c r="A501" s="11" t="s">
        <v>3762</v>
      </c>
      <c r="B501" s="12">
        <v>107</v>
      </c>
      <c r="C501" s="12">
        <v>7942</v>
      </c>
      <c r="E501">
        <f t="shared" si="7"/>
        <v>74.224299065420567</v>
      </c>
    </row>
    <row r="502" spans="1:5" x14ac:dyDescent="0.3">
      <c r="A502" s="11" t="s">
        <v>1301</v>
      </c>
      <c r="B502" s="12">
        <v>24</v>
      </c>
      <c r="C502" s="12">
        <v>4050</v>
      </c>
      <c r="E502">
        <f t="shared" si="7"/>
        <v>168.75</v>
      </c>
    </row>
    <row r="503" spans="1:5" x14ac:dyDescent="0.3">
      <c r="A503" s="11" t="s">
        <v>309</v>
      </c>
      <c r="B503" s="12">
        <v>202</v>
      </c>
      <c r="C503" s="12">
        <v>12668</v>
      </c>
      <c r="E503">
        <f t="shared" si="7"/>
        <v>62.712871287128714</v>
      </c>
    </row>
    <row r="504" spans="1:5" x14ac:dyDescent="0.3">
      <c r="A504" s="11" t="s">
        <v>1116</v>
      </c>
      <c r="B504" s="12">
        <v>4</v>
      </c>
      <c r="C504" s="12">
        <v>53</v>
      </c>
      <c r="E504">
        <f t="shared" si="7"/>
        <v>13.25</v>
      </c>
    </row>
    <row r="505" spans="1:5" x14ac:dyDescent="0.3">
      <c r="A505" s="11" t="s">
        <v>1455</v>
      </c>
      <c r="B505" s="12">
        <v>1</v>
      </c>
      <c r="C505" s="12">
        <v>15</v>
      </c>
      <c r="E505">
        <f t="shared" si="7"/>
        <v>15</v>
      </c>
    </row>
    <row r="506" spans="1:5" x14ac:dyDescent="0.3">
      <c r="A506" s="11" t="s">
        <v>795</v>
      </c>
      <c r="B506" s="12">
        <v>53</v>
      </c>
      <c r="C506" s="12">
        <v>8425</v>
      </c>
      <c r="E506">
        <f t="shared" si="7"/>
        <v>158.96226415094338</v>
      </c>
    </row>
    <row r="507" spans="1:5" x14ac:dyDescent="0.3">
      <c r="A507" s="11" t="s">
        <v>3429</v>
      </c>
      <c r="B507" s="12">
        <v>72</v>
      </c>
      <c r="C507" s="12">
        <v>2170.9899999999998</v>
      </c>
      <c r="E507">
        <f t="shared" si="7"/>
        <v>30.152638888888887</v>
      </c>
    </row>
    <row r="508" spans="1:5" x14ac:dyDescent="0.3">
      <c r="A508" s="11" t="s">
        <v>3358</v>
      </c>
      <c r="B508" s="12">
        <v>30</v>
      </c>
      <c r="C508" s="12">
        <v>5475</v>
      </c>
      <c r="E508">
        <f t="shared" si="7"/>
        <v>182.5</v>
      </c>
    </row>
    <row r="509" spans="1:5" x14ac:dyDescent="0.3">
      <c r="A509" s="11" t="s">
        <v>297</v>
      </c>
      <c r="B509" s="12">
        <v>129</v>
      </c>
      <c r="C509" s="12">
        <v>29681.55</v>
      </c>
      <c r="E509">
        <f t="shared" si="7"/>
        <v>230.08953488372092</v>
      </c>
    </row>
    <row r="510" spans="1:5" x14ac:dyDescent="0.3">
      <c r="A510" s="11" t="s">
        <v>2880</v>
      </c>
      <c r="B510" s="12">
        <v>29</v>
      </c>
      <c r="C510" s="12">
        <v>2800</v>
      </c>
      <c r="E510">
        <f t="shared" si="7"/>
        <v>96.551724137931032</v>
      </c>
    </row>
    <row r="511" spans="1:5" x14ac:dyDescent="0.3">
      <c r="A511" s="11" t="s">
        <v>1333</v>
      </c>
      <c r="B511" s="12">
        <v>0</v>
      </c>
      <c r="C511" s="12">
        <v>0</v>
      </c>
      <c r="E511">
        <f t="shared" si="7"/>
        <v>0</v>
      </c>
    </row>
    <row r="512" spans="1:5" x14ac:dyDescent="0.3">
      <c r="A512" s="11" t="s">
        <v>416</v>
      </c>
      <c r="B512" s="12">
        <v>21</v>
      </c>
      <c r="C512" s="12">
        <v>1430.06</v>
      </c>
      <c r="E512">
        <f t="shared" si="7"/>
        <v>68.09809523809524</v>
      </c>
    </row>
    <row r="513" spans="1:5" x14ac:dyDescent="0.3">
      <c r="A513" s="11" t="s">
        <v>3144</v>
      </c>
      <c r="B513" s="12">
        <v>30</v>
      </c>
      <c r="C513" s="12">
        <v>7540</v>
      </c>
      <c r="E513">
        <f t="shared" si="7"/>
        <v>251.33333333333334</v>
      </c>
    </row>
    <row r="514" spans="1:5" x14ac:dyDescent="0.3">
      <c r="A514" s="11" t="s">
        <v>3800</v>
      </c>
      <c r="B514" s="12">
        <v>40</v>
      </c>
      <c r="C514" s="12">
        <v>2358</v>
      </c>
      <c r="E514">
        <f t="shared" si="7"/>
        <v>58.95</v>
      </c>
    </row>
    <row r="515" spans="1:5" x14ac:dyDescent="0.3">
      <c r="A515" s="11" t="s">
        <v>1043</v>
      </c>
      <c r="B515" s="12">
        <v>1</v>
      </c>
      <c r="C515" s="12">
        <v>10</v>
      </c>
      <c r="E515">
        <f t="shared" si="7"/>
        <v>10</v>
      </c>
    </row>
    <row r="516" spans="1:5" x14ac:dyDescent="0.3">
      <c r="A516" s="11" t="s">
        <v>1793</v>
      </c>
      <c r="B516" s="12">
        <v>139</v>
      </c>
      <c r="C516" s="12">
        <v>15281</v>
      </c>
      <c r="E516">
        <f t="shared" si="7"/>
        <v>109.93525179856115</v>
      </c>
    </row>
    <row r="517" spans="1:5" x14ac:dyDescent="0.3">
      <c r="A517" s="11" t="s">
        <v>2716</v>
      </c>
      <c r="B517" s="12">
        <v>187</v>
      </c>
      <c r="C517" s="12">
        <v>11998.01</v>
      </c>
      <c r="E517">
        <f t="shared" ref="E517:E580" si="8">IF(B517=0, 0, C517/B517)</f>
        <v>64.160481283422456</v>
      </c>
    </row>
    <row r="518" spans="1:5" x14ac:dyDescent="0.3">
      <c r="A518" s="11" t="s">
        <v>3007</v>
      </c>
      <c r="B518" s="12">
        <v>20</v>
      </c>
      <c r="C518" s="12">
        <v>1080</v>
      </c>
      <c r="E518">
        <f t="shared" si="8"/>
        <v>54</v>
      </c>
    </row>
    <row r="519" spans="1:5" x14ac:dyDescent="0.3">
      <c r="A519" s="11" t="s">
        <v>968</v>
      </c>
      <c r="B519" s="12">
        <v>81</v>
      </c>
      <c r="C519" s="12">
        <v>3562</v>
      </c>
      <c r="E519">
        <f t="shared" si="8"/>
        <v>43.97530864197531</v>
      </c>
    </row>
    <row r="520" spans="1:5" x14ac:dyDescent="0.3">
      <c r="A520" s="11" t="s">
        <v>2782</v>
      </c>
      <c r="B520" s="12">
        <v>18</v>
      </c>
      <c r="C520" s="12">
        <v>1200</v>
      </c>
      <c r="E520">
        <f t="shared" si="8"/>
        <v>66.666666666666671</v>
      </c>
    </row>
    <row r="521" spans="1:5" x14ac:dyDescent="0.3">
      <c r="A521" s="11" t="s">
        <v>3164</v>
      </c>
      <c r="B521" s="12">
        <v>71</v>
      </c>
      <c r="C521" s="12">
        <v>2669</v>
      </c>
      <c r="E521">
        <f t="shared" si="8"/>
        <v>37.591549295774648</v>
      </c>
    </row>
    <row r="522" spans="1:5" x14ac:dyDescent="0.3">
      <c r="A522" s="11" t="s">
        <v>3831</v>
      </c>
      <c r="B522" s="12">
        <v>57</v>
      </c>
      <c r="C522" s="12">
        <v>3271</v>
      </c>
      <c r="E522">
        <f t="shared" si="8"/>
        <v>57.385964912280699</v>
      </c>
    </row>
    <row r="523" spans="1:5" x14ac:dyDescent="0.3">
      <c r="A523" s="11" t="s">
        <v>1909</v>
      </c>
      <c r="B523" s="12">
        <v>4</v>
      </c>
      <c r="C523" s="12">
        <v>433</v>
      </c>
      <c r="E523">
        <f t="shared" si="8"/>
        <v>108.25</v>
      </c>
    </row>
    <row r="524" spans="1:5" x14ac:dyDescent="0.3">
      <c r="A524" s="11" t="s">
        <v>2157</v>
      </c>
      <c r="B524" s="12">
        <v>83</v>
      </c>
      <c r="C524" s="12">
        <v>1493</v>
      </c>
      <c r="E524">
        <f t="shared" si="8"/>
        <v>17.987951807228917</v>
      </c>
    </row>
    <row r="525" spans="1:5" x14ac:dyDescent="0.3">
      <c r="A525" s="11" t="s">
        <v>305</v>
      </c>
      <c r="B525" s="12">
        <v>74</v>
      </c>
      <c r="C525" s="12">
        <v>7876</v>
      </c>
      <c r="E525">
        <f t="shared" si="8"/>
        <v>106.43243243243244</v>
      </c>
    </row>
    <row r="526" spans="1:5" x14ac:dyDescent="0.3">
      <c r="A526" s="11" t="s">
        <v>420</v>
      </c>
      <c r="B526" s="12">
        <v>73</v>
      </c>
      <c r="C526" s="12">
        <v>8035</v>
      </c>
      <c r="E526">
        <f t="shared" si="8"/>
        <v>110.06849315068493</v>
      </c>
    </row>
    <row r="527" spans="1:5" x14ac:dyDescent="0.3">
      <c r="A527" s="11" t="s">
        <v>1789</v>
      </c>
      <c r="B527" s="12">
        <v>4</v>
      </c>
      <c r="C527" s="12">
        <v>76</v>
      </c>
      <c r="E527">
        <f t="shared" si="8"/>
        <v>19</v>
      </c>
    </row>
    <row r="528" spans="1:5" x14ac:dyDescent="0.3">
      <c r="A528" s="11" t="s">
        <v>1854</v>
      </c>
      <c r="B528" s="12">
        <v>14</v>
      </c>
      <c r="C528" s="12">
        <v>815</v>
      </c>
      <c r="E528">
        <f t="shared" si="8"/>
        <v>58.214285714285715</v>
      </c>
    </row>
    <row r="529" spans="1:5" x14ac:dyDescent="0.3">
      <c r="A529" s="11" t="s">
        <v>2062</v>
      </c>
      <c r="B529" s="12">
        <v>35</v>
      </c>
      <c r="C529" s="12">
        <v>5396</v>
      </c>
      <c r="E529">
        <f t="shared" si="8"/>
        <v>154.17142857142858</v>
      </c>
    </row>
    <row r="530" spans="1:5" x14ac:dyDescent="0.3">
      <c r="A530" s="11" t="s">
        <v>1053</v>
      </c>
      <c r="B530" s="12">
        <v>0</v>
      </c>
      <c r="C530" s="12">
        <v>0</v>
      </c>
      <c r="E530">
        <f t="shared" si="8"/>
        <v>0</v>
      </c>
    </row>
    <row r="531" spans="1:5" x14ac:dyDescent="0.3">
      <c r="A531" s="11" t="s">
        <v>620</v>
      </c>
      <c r="B531" s="12">
        <v>1</v>
      </c>
      <c r="C531" s="12">
        <v>1</v>
      </c>
      <c r="E531">
        <f t="shared" si="8"/>
        <v>1</v>
      </c>
    </row>
    <row r="532" spans="1:5" x14ac:dyDescent="0.3">
      <c r="A532" s="11" t="s">
        <v>12</v>
      </c>
      <c r="B532" s="12">
        <v>19</v>
      </c>
      <c r="C532" s="12">
        <v>3015</v>
      </c>
      <c r="E532">
        <f t="shared" si="8"/>
        <v>158.68421052631578</v>
      </c>
    </row>
    <row r="533" spans="1:5" x14ac:dyDescent="0.3">
      <c r="A533" s="11" t="s">
        <v>2120</v>
      </c>
      <c r="B533" s="12">
        <v>22</v>
      </c>
      <c r="C533" s="12">
        <v>2015</v>
      </c>
      <c r="E533">
        <f t="shared" si="8"/>
        <v>91.590909090909093</v>
      </c>
    </row>
    <row r="534" spans="1:5" x14ac:dyDescent="0.3">
      <c r="A534" s="11" t="s">
        <v>46</v>
      </c>
      <c r="B534" s="12">
        <v>15</v>
      </c>
      <c r="C534" s="12">
        <v>2000</v>
      </c>
      <c r="E534">
        <f t="shared" si="8"/>
        <v>133.33333333333334</v>
      </c>
    </row>
    <row r="535" spans="1:5" x14ac:dyDescent="0.3">
      <c r="A535" s="11" t="s">
        <v>959</v>
      </c>
      <c r="B535" s="12">
        <v>17</v>
      </c>
      <c r="C535" s="12">
        <v>881</v>
      </c>
      <c r="E535">
        <f t="shared" si="8"/>
        <v>51.823529411764703</v>
      </c>
    </row>
    <row r="536" spans="1:5" x14ac:dyDescent="0.3">
      <c r="A536" s="11" t="s">
        <v>1158</v>
      </c>
      <c r="B536" s="12">
        <v>3</v>
      </c>
      <c r="C536" s="12">
        <v>151</v>
      </c>
      <c r="E536">
        <f t="shared" si="8"/>
        <v>50.333333333333336</v>
      </c>
    </row>
    <row r="537" spans="1:5" x14ac:dyDescent="0.3">
      <c r="A537" s="11" t="s">
        <v>2455</v>
      </c>
      <c r="B537" s="12">
        <v>130</v>
      </c>
      <c r="C537" s="12">
        <v>35296</v>
      </c>
      <c r="E537">
        <f t="shared" si="8"/>
        <v>271.50769230769231</v>
      </c>
    </row>
    <row r="538" spans="1:5" x14ac:dyDescent="0.3">
      <c r="A538" s="11" t="s">
        <v>1334</v>
      </c>
      <c r="B538" s="12">
        <v>0</v>
      </c>
      <c r="C538" s="12">
        <v>0</v>
      </c>
      <c r="E538">
        <f t="shared" si="8"/>
        <v>0</v>
      </c>
    </row>
    <row r="539" spans="1:5" x14ac:dyDescent="0.3">
      <c r="A539" s="11" t="s">
        <v>719</v>
      </c>
      <c r="B539" s="12">
        <v>4</v>
      </c>
      <c r="C539" s="12">
        <v>90</v>
      </c>
      <c r="E539">
        <f t="shared" si="8"/>
        <v>22.5</v>
      </c>
    </row>
    <row r="540" spans="1:5" x14ac:dyDescent="0.3">
      <c r="A540" s="11" t="s">
        <v>375</v>
      </c>
      <c r="B540" s="12">
        <v>174</v>
      </c>
      <c r="C540" s="12">
        <v>7839</v>
      </c>
      <c r="E540">
        <f t="shared" si="8"/>
        <v>45.051724137931032</v>
      </c>
    </row>
    <row r="541" spans="1:5" x14ac:dyDescent="0.3">
      <c r="A541" s="11" t="s">
        <v>3355</v>
      </c>
      <c r="B541" s="12">
        <v>27</v>
      </c>
      <c r="C541" s="12">
        <v>1521</v>
      </c>
      <c r="E541">
        <f t="shared" si="8"/>
        <v>56.333333333333336</v>
      </c>
    </row>
    <row r="542" spans="1:5" x14ac:dyDescent="0.3">
      <c r="A542" s="11" t="s">
        <v>2703</v>
      </c>
      <c r="B542" s="12">
        <v>45</v>
      </c>
      <c r="C542" s="12">
        <v>41500</v>
      </c>
      <c r="E542">
        <f t="shared" si="8"/>
        <v>922.22222222222217</v>
      </c>
    </row>
    <row r="543" spans="1:5" x14ac:dyDescent="0.3">
      <c r="A543" s="11" t="s">
        <v>219</v>
      </c>
      <c r="B543" s="12">
        <v>38</v>
      </c>
      <c r="C543" s="12">
        <v>11943</v>
      </c>
      <c r="E543">
        <f t="shared" si="8"/>
        <v>314.28947368421052</v>
      </c>
    </row>
    <row r="544" spans="1:5" x14ac:dyDescent="0.3">
      <c r="A544" s="11" t="s">
        <v>2257</v>
      </c>
      <c r="B544" s="12">
        <v>50</v>
      </c>
      <c r="C544" s="12">
        <v>1069</v>
      </c>
      <c r="E544">
        <f t="shared" si="8"/>
        <v>21.38</v>
      </c>
    </row>
    <row r="545" spans="1:5" x14ac:dyDescent="0.3">
      <c r="A545" s="11" t="s">
        <v>3901</v>
      </c>
      <c r="B545" s="12">
        <v>2</v>
      </c>
      <c r="C545" s="12">
        <v>3</v>
      </c>
      <c r="E545">
        <f t="shared" si="8"/>
        <v>1.5</v>
      </c>
    </row>
    <row r="546" spans="1:5" x14ac:dyDescent="0.3">
      <c r="A546" s="11" t="s">
        <v>1483</v>
      </c>
      <c r="B546" s="12">
        <v>1</v>
      </c>
      <c r="C546" s="12">
        <v>5</v>
      </c>
      <c r="E546">
        <f t="shared" si="8"/>
        <v>5</v>
      </c>
    </row>
    <row r="547" spans="1:5" x14ac:dyDescent="0.3">
      <c r="A547" s="11" t="s">
        <v>1833</v>
      </c>
      <c r="B547" s="12">
        <v>20</v>
      </c>
      <c r="C547" s="12">
        <v>500</v>
      </c>
      <c r="E547">
        <f t="shared" si="8"/>
        <v>25</v>
      </c>
    </row>
    <row r="548" spans="1:5" x14ac:dyDescent="0.3">
      <c r="A548" s="11" t="s">
        <v>2943</v>
      </c>
      <c r="B548" s="12">
        <v>0</v>
      </c>
      <c r="C548" s="12">
        <v>0</v>
      </c>
      <c r="E548">
        <f t="shared" si="8"/>
        <v>0</v>
      </c>
    </row>
    <row r="549" spans="1:5" x14ac:dyDescent="0.3">
      <c r="A549" s="11" t="s">
        <v>126</v>
      </c>
      <c r="B549" s="12">
        <v>0</v>
      </c>
      <c r="C549" s="12">
        <v>0</v>
      </c>
      <c r="E549">
        <f t="shared" si="8"/>
        <v>0</v>
      </c>
    </row>
    <row r="550" spans="1:5" x14ac:dyDescent="0.3">
      <c r="A550" s="11" t="s">
        <v>187</v>
      </c>
      <c r="B550" s="12">
        <v>10</v>
      </c>
      <c r="C550" s="12">
        <v>2200</v>
      </c>
      <c r="E550">
        <f t="shared" si="8"/>
        <v>220</v>
      </c>
    </row>
    <row r="551" spans="1:5" x14ac:dyDescent="0.3">
      <c r="A551" s="11" t="s">
        <v>3626</v>
      </c>
      <c r="B551" s="12">
        <v>0</v>
      </c>
      <c r="C551" s="12">
        <v>0</v>
      </c>
      <c r="E551">
        <f t="shared" si="8"/>
        <v>0</v>
      </c>
    </row>
    <row r="552" spans="1:5" x14ac:dyDescent="0.3">
      <c r="A552" s="11" t="s">
        <v>4078</v>
      </c>
      <c r="B552" s="12">
        <v>2</v>
      </c>
      <c r="C552" s="12">
        <v>3</v>
      </c>
      <c r="E552">
        <f t="shared" si="8"/>
        <v>1.5</v>
      </c>
    </row>
    <row r="553" spans="1:5" x14ac:dyDescent="0.3">
      <c r="A553" s="11" t="s">
        <v>1152</v>
      </c>
      <c r="B553" s="12">
        <v>0</v>
      </c>
      <c r="C553" s="12">
        <v>0</v>
      </c>
      <c r="E553">
        <f t="shared" si="8"/>
        <v>0</v>
      </c>
    </row>
    <row r="554" spans="1:5" x14ac:dyDescent="0.3">
      <c r="A554" s="11" t="s">
        <v>362</v>
      </c>
      <c r="B554" s="12">
        <v>354</v>
      </c>
      <c r="C554" s="12">
        <v>38876.949999999997</v>
      </c>
      <c r="E554">
        <f t="shared" si="8"/>
        <v>109.82189265536722</v>
      </c>
    </row>
    <row r="555" spans="1:5" x14ac:dyDescent="0.3">
      <c r="A555" s="11" t="s">
        <v>2266</v>
      </c>
      <c r="B555" s="12">
        <v>17</v>
      </c>
      <c r="C555" s="12">
        <v>597</v>
      </c>
      <c r="E555">
        <f t="shared" si="8"/>
        <v>35.117647058823529</v>
      </c>
    </row>
    <row r="556" spans="1:5" x14ac:dyDescent="0.3">
      <c r="A556" s="11" t="s">
        <v>2290</v>
      </c>
      <c r="B556" s="12">
        <v>25</v>
      </c>
      <c r="C556" s="12">
        <v>1611</v>
      </c>
      <c r="E556">
        <f t="shared" si="8"/>
        <v>64.44</v>
      </c>
    </row>
    <row r="557" spans="1:5" x14ac:dyDescent="0.3">
      <c r="A557" s="11" t="s">
        <v>437</v>
      </c>
      <c r="B557" s="12">
        <v>0</v>
      </c>
      <c r="C557" s="12">
        <v>0</v>
      </c>
      <c r="E557">
        <f t="shared" si="8"/>
        <v>0</v>
      </c>
    </row>
    <row r="558" spans="1:5" x14ac:dyDescent="0.3">
      <c r="A558" s="11" t="s">
        <v>1575</v>
      </c>
      <c r="B558" s="12">
        <v>6</v>
      </c>
      <c r="C558" s="12">
        <v>506</v>
      </c>
      <c r="E558">
        <f t="shared" si="8"/>
        <v>84.333333333333329</v>
      </c>
    </row>
    <row r="559" spans="1:5" x14ac:dyDescent="0.3">
      <c r="A559" s="11" t="s">
        <v>3835</v>
      </c>
      <c r="B559" s="12">
        <v>100</v>
      </c>
      <c r="C559" s="12">
        <v>100824</v>
      </c>
      <c r="E559">
        <f t="shared" si="8"/>
        <v>1008.24</v>
      </c>
    </row>
    <row r="560" spans="1:5" x14ac:dyDescent="0.3">
      <c r="A560" s="11" t="s">
        <v>208</v>
      </c>
      <c r="B560" s="12">
        <v>0</v>
      </c>
      <c r="C560" s="12">
        <v>0</v>
      </c>
      <c r="E560">
        <f t="shared" si="8"/>
        <v>0</v>
      </c>
    </row>
    <row r="561" spans="1:5" x14ac:dyDescent="0.3">
      <c r="A561" s="11" t="s">
        <v>1765</v>
      </c>
      <c r="B561" s="12">
        <v>39</v>
      </c>
      <c r="C561" s="12">
        <v>2156</v>
      </c>
      <c r="E561">
        <f t="shared" si="8"/>
        <v>55.282051282051285</v>
      </c>
    </row>
    <row r="562" spans="1:5" x14ac:dyDescent="0.3">
      <c r="A562" s="11" t="s">
        <v>1276</v>
      </c>
      <c r="B562" s="12">
        <v>389</v>
      </c>
      <c r="C562" s="12">
        <v>24321.1</v>
      </c>
      <c r="E562">
        <f t="shared" si="8"/>
        <v>62.522107969151669</v>
      </c>
    </row>
    <row r="563" spans="1:5" x14ac:dyDescent="0.3">
      <c r="A563" s="11" t="s">
        <v>691</v>
      </c>
      <c r="B563" s="12">
        <v>34</v>
      </c>
      <c r="C563" s="12">
        <v>2468</v>
      </c>
      <c r="E563">
        <f t="shared" si="8"/>
        <v>72.588235294117652</v>
      </c>
    </row>
    <row r="564" spans="1:5" x14ac:dyDescent="0.3">
      <c r="A564" s="11" t="s">
        <v>132</v>
      </c>
      <c r="B564" s="12">
        <v>0</v>
      </c>
      <c r="C564" s="12">
        <v>0</v>
      </c>
      <c r="E564">
        <f t="shared" si="8"/>
        <v>0</v>
      </c>
    </row>
    <row r="565" spans="1:5" x14ac:dyDescent="0.3">
      <c r="A565" s="11" t="s">
        <v>2286</v>
      </c>
      <c r="B565" s="12">
        <v>79</v>
      </c>
      <c r="C565" s="12">
        <v>3641</v>
      </c>
      <c r="E565">
        <f t="shared" si="8"/>
        <v>46.088607594936711</v>
      </c>
    </row>
    <row r="566" spans="1:5" x14ac:dyDescent="0.3">
      <c r="A566" s="11" t="s">
        <v>3586</v>
      </c>
      <c r="B566" s="12">
        <v>28</v>
      </c>
      <c r="C566" s="12">
        <v>633</v>
      </c>
      <c r="E566">
        <f t="shared" si="8"/>
        <v>22.607142857142858</v>
      </c>
    </row>
    <row r="567" spans="1:5" x14ac:dyDescent="0.3">
      <c r="A567" s="11" t="s">
        <v>3031</v>
      </c>
      <c r="B567" s="12">
        <v>29</v>
      </c>
      <c r="C567" s="12">
        <v>1500</v>
      </c>
      <c r="E567">
        <f t="shared" si="8"/>
        <v>51.724137931034484</v>
      </c>
    </row>
    <row r="568" spans="1:5" x14ac:dyDescent="0.3">
      <c r="A568" s="11" t="s">
        <v>3258</v>
      </c>
      <c r="B568" s="12">
        <v>75</v>
      </c>
      <c r="C568" s="12">
        <v>7365</v>
      </c>
      <c r="E568">
        <f t="shared" si="8"/>
        <v>98.2</v>
      </c>
    </row>
    <row r="569" spans="1:5" x14ac:dyDescent="0.3">
      <c r="A569" s="11" t="s">
        <v>1966</v>
      </c>
      <c r="B569" s="12">
        <v>103</v>
      </c>
      <c r="C569" s="12">
        <v>13114</v>
      </c>
      <c r="E569">
        <f t="shared" si="8"/>
        <v>127.32038834951456</v>
      </c>
    </row>
    <row r="570" spans="1:5" x14ac:dyDescent="0.3">
      <c r="A570" s="11" t="s">
        <v>647</v>
      </c>
      <c r="B570" s="12">
        <v>27</v>
      </c>
      <c r="C570" s="12">
        <v>1055.01</v>
      </c>
      <c r="E570">
        <f t="shared" si="8"/>
        <v>39.074444444444445</v>
      </c>
    </row>
    <row r="571" spans="1:5" x14ac:dyDescent="0.3">
      <c r="A571" s="11" t="s">
        <v>1527</v>
      </c>
      <c r="B571" s="12">
        <v>280</v>
      </c>
      <c r="C571" s="12">
        <v>27675</v>
      </c>
      <c r="E571">
        <f t="shared" si="8"/>
        <v>98.839285714285708</v>
      </c>
    </row>
    <row r="572" spans="1:5" x14ac:dyDescent="0.3">
      <c r="A572" s="11" t="s">
        <v>2308</v>
      </c>
      <c r="B572" s="12">
        <v>75</v>
      </c>
      <c r="C572" s="12">
        <v>2095.2600000000002</v>
      </c>
      <c r="E572">
        <f t="shared" si="8"/>
        <v>27.936800000000002</v>
      </c>
    </row>
    <row r="573" spans="1:5" x14ac:dyDescent="0.3">
      <c r="A573" s="11" t="s">
        <v>1806</v>
      </c>
      <c r="B573" s="12">
        <v>122</v>
      </c>
      <c r="C573" s="12">
        <v>8191</v>
      </c>
      <c r="E573">
        <f t="shared" si="8"/>
        <v>67.139344262295083</v>
      </c>
    </row>
    <row r="574" spans="1:5" x14ac:dyDescent="0.3">
      <c r="A574" s="11" t="s">
        <v>3559</v>
      </c>
      <c r="B574" s="12">
        <v>74</v>
      </c>
      <c r="C574" s="12">
        <v>3470</v>
      </c>
      <c r="E574">
        <f t="shared" si="8"/>
        <v>46.891891891891895</v>
      </c>
    </row>
    <row r="575" spans="1:5" x14ac:dyDescent="0.3">
      <c r="A575" s="11" t="s">
        <v>1420</v>
      </c>
      <c r="B575" s="12">
        <v>10</v>
      </c>
      <c r="C575" s="12">
        <v>445</v>
      </c>
      <c r="E575">
        <f t="shared" si="8"/>
        <v>44.5</v>
      </c>
    </row>
    <row r="576" spans="1:5" x14ac:dyDescent="0.3">
      <c r="A576" s="11" t="s">
        <v>3518</v>
      </c>
      <c r="B576" s="12">
        <v>28</v>
      </c>
      <c r="C576" s="12">
        <v>2027</v>
      </c>
      <c r="E576">
        <f t="shared" si="8"/>
        <v>72.392857142857139</v>
      </c>
    </row>
    <row r="577" spans="1:5" x14ac:dyDescent="0.3">
      <c r="A577" s="11" t="s">
        <v>3591</v>
      </c>
      <c r="B577" s="12">
        <v>35</v>
      </c>
      <c r="C577" s="12">
        <v>2545</v>
      </c>
      <c r="E577">
        <f t="shared" si="8"/>
        <v>72.714285714285708</v>
      </c>
    </row>
    <row r="578" spans="1:5" x14ac:dyDescent="0.3">
      <c r="A578" s="11" t="s">
        <v>251</v>
      </c>
      <c r="B578" s="12">
        <v>437</v>
      </c>
      <c r="C578" s="12">
        <v>31675</v>
      </c>
      <c r="E578">
        <f t="shared" si="8"/>
        <v>72.482837528604122</v>
      </c>
    </row>
    <row r="579" spans="1:5" x14ac:dyDescent="0.3">
      <c r="A579" s="11" t="s">
        <v>1309</v>
      </c>
      <c r="B579" s="12">
        <v>38</v>
      </c>
      <c r="C579" s="12">
        <v>1136</v>
      </c>
      <c r="E579">
        <f t="shared" si="8"/>
        <v>29.894736842105264</v>
      </c>
    </row>
    <row r="580" spans="1:5" x14ac:dyDescent="0.3">
      <c r="A580" s="11" t="s">
        <v>3789</v>
      </c>
      <c r="B580" s="12">
        <v>2</v>
      </c>
      <c r="C580" s="12">
        <v>35</v>
      </c>
      <c r="E580">
        <f t="shared" si="8"/>
        <v>17.5</v>
      </c>
    </row>
    <row r="581" spans="1:5" x14ac:dyDescent="0.3">
      <c r="A581" s="11" t="s">
        <v>2450</v>
      </c>
      <c r="B581" s="12">
        <v>120</v>
      </c>
      <c r="C581" s="12">
        <v>10800</v>
      </c>
      <c r="E581">
        <f t="shared" ref="E581:E644" si="9">IF(B581=0, 0, C581/B581)</f>
        <v>90</v>
      </c>
    </row>
    <row r="582" spans="1:5" x14ac:dyDescent="0.3">
      <c r="A582" s="11" t="s">
        <v>2760</v>
      </c>
      <c r="B582" s="12">
        <v>0</v>
      </c>
      <c r="C582" s="12">
        <v>0</v>
      </c>
      <c r="E582">
        <f t="shared" si="9"/>
        <v>0</v>
      </c>
    </row>
    <row r="583" spans="1:5" x14ac:dyDescent="0.3">
      <c r="A583" s="11" t="s">
        <v>2452</v>
      </c>
      <c r="B583" s="12">
        <v>186</v>
      </c>
      <c r="C583" s="12">
        <v>11545</v>
      </c>
      <c r="E583">
        <f t="shared" si="9"/>
        <v>62.06989247311828</v>
      </c>
    </row>
    <row r="584" spans="1:5" x14ac:dyDescent="0.3">
      <c r="A584" s="11" t="s">
        <v>2454</v>
      </c>
      <c r="B584" s="12">
        <v>67</v>
      </c>
      <c r="C584" s="12">
        <v>4641</v>
      </c>
      <c r="E584">
        <f t="shared" si="9"/>
        <v>69.268656716417908</v>
      </c>
    </row>
    <row r="585" spans="1:5" x14ac:dyDescent="0.3">
      <c r="A585" s="11" t="s">
        <v>2506</v>
      </c>
      <c r="B585" s="12">
        <v>2</v>
      </c>
      <c r="C585" s="12">
        <v>30</v>
      </c>
      <c r="E585">
        <f t="shared" si="9"/>
        <v>15</v>
      </c>
    </row>
    <row r="586" spans="1:5" x14ac:dyDescent="0.3">
      <c r="A586" s="11" t="s">
        <v>3875</v>
      </c>
      <c r="B586" s="12">
        <v>1</v>
      </c>
      <c r="C586" s="12">
        <v>10</v>
      </c>
      <c r="E586">
        <f t="shared" si="9"/>
        <v>10</v>
      </c>
    </row>
    <row r="587" spans="1:5" x14ac:dyDescent="0.3">
      <c r="A587" s="11" t="s">
        <v>29</v>
      </c>
      <c r="B587" s="12">
        <v>150</v>
      </c>
      <c r="C587" s="12">
        <v>22345</v>
      </c>
      <c r="E587">
        <f t="shared" si="9"/>
        <v>148.96666666666667</v>
      </c>
    </row>
    <row r="588" spans="1:5" x14ac:dyDescent="0.3">
      <c r="A588" s="11" t="s">
        <v>792</v>
      </c>
      <c r="B588" s="12">
        <v>128</v>
      </c>
      <c r="C588" s="12">
        <v>7790</v>
      </c>
      <c r="E588">
        <f t="shared" si="9"/>
        <v>60.859375</v>
      </c>
    </row>
    <row r="589" spans="1:5" x14ac:dyDescent="0.3">
      <c r="A589" s="11" t="s">
        <v>557</v>
      </c>
      <c r="B589" s="12">
        <v>1</v>
      </c>
      <c r="C589" s="12">
        <v>200</v>
      </c>
      <c r="E589">
        <f t="shared" si="9"/>
        <v>200</v>
      </c>
    </row>
    <row r="590" spans="1:5" x14ac:dyDescent="0.3">
      <c r="A590" s="11" t="s">
        <v>1248</v>
      </c>
      <c r="B590" s="12">
        <v>50</v>
      </c>
      <c r="C590" s="12">
        <v>4275</v>
      </c>
      <c r="E590">
        <f t="shared" si="9"/>
        <v>85.5</v>
      </c>
    </row>
    <row r="591" spans="1:5" x14ac:dyDescent="0.3">
      <c r="A591" s="11" t="s">
        <v>2172</v>
      </c>
      <c r="B591" s="12">
        <v>47</v>
      </c>
      <c r="C591" s="12">
        <v>4243</v>
      </c>
      <c r="E591">
        <f t="shared" si="9"/>
        <v>90.276595744680847</v>
      </c>
    </row>
    <row r="592" spans="1:5" x14ac:dyDescent="0.3">
      <c r="A592" s="11" t="s">
        <v>1029</v>
      </c>
      <c r="B592" s="12">
        <v>255</v>
      </c>
      <c r="C592" s="12">
        <v>11727</v>
      </c>
      <c r="E592">
        <f t="shared" si="9"/>
        <v>45.988235294117644</v>
      </c>
    </row>
    <row r="593" spans="1:5" x14ac:dyDescent="0.3">
      <c r="A593" s="11" t="s">
        <v>2476</v>
      </c>
      <c r="B593" s="12">
        <v>81</v>
      </c>
      <c r="C593" s="12">
        <v>2618</v>
      </c>
      <c r="E593">
        <f t="shared" si="9"/>
        <v>32.320987654320987</v>
      </c>
    </row>
    <row r="594" spans="1:5" x14ac:dyDescent="0.3">
      <c r="A594" s="11" t="s">
        <v>2977</v>
      </c>
      <c r="B594" s="12">
        <v>30</v>
      </c>
      <c r="C594" s="12">
        <v>3407</v>
      </c>
      <c r="E594">
        <f t="shared" si="9"/>
        <v>113.56666666666666</v>
      </c>
    </row>
    <row r="595" spans="1:5" x14ac:dyDescent="0.3">
      <c r="A595" s="11" t="s">
        <v>2329</v>
      </c>
      <c r="B595" s="12">
        <v>537</v>
      </c>
      <c r="C595" s="12">
        <v>25445</v>
      </c>
      <c r="E595">
        <f t="shared" si="9"/>
        <v>47.383612662942269</v>
      </c>
    </row>
    <row r="596" spans="1:5" x14ac:dyDescent="0.3">
      <c r="A596" s="11" t="s">
        <v>343</v>
      </c>
      <c r="B596" s="12">
        <v>325</v>
      </c>
      <c r="C596" s="12">
        <v>55201.52</v>
      </c>
      <c r="E596">
        <f t="shared" si="9"/>
        <v>169.85083076923075</v>
      </c>
    </row>
    <row r="597" spans="1:5" x14ac:dyDescent="0.3">
      <c r="A597" s="11" t="s">
        <v>2951</v>
      </c>
      <c r="B597" s="12">
        <v>58</v>
      </c>
      <c r="C597" s="12">
        <v>1096</v>
      </c>
      <c r="E597">
        <f t="shared" si="9"/>
        <v>18.896551724137932</v>
      </c>
    </row>
    <row r="598" spans="1:5" x14ac:dyDescent="0.3">
      <c r="A598" s="11" t="s">
        <v>1397</v>
      </c>
      <c r="B598" s="12">
        <v>73</v>
      </c>
      <c r="C598" s="12">
        <v>6438</v>
      </c>
      <c r="E598">
        <f t="shared" si="9"/>
        <v>88.191780821917803</v>
      </c>
    </row>
    <row r="599" spans="1:5" x14ac:dyDescent="0.3">
      <c r="A599" s="11" t="s">
        <v>632</v>
      </c>
      <c r="B599" s="12">
        <v>9</v>
      </c>
      <c r="C599" s="12">
        <v>690</v>
      </c>
      <c r="E599">
        <f t="shared" si="9"/>
        <v>76.666666666666671</v>
      </c>
    </row>
    <row r="600" spans="1:5" x14ac:dyDescent="0.3">
      <c r="A600" s="11" t="s">
        <v>2034</v>
      </c>
      <c r="B600" s="12">
        <v>158</v>
      </c>
      <c r="C600" s="12">
        <v>44669</v>
      </c>
      <c r="E600">
        <f t="shared" si="9"/>
        <v>282.71518987341773</v>
      </c>
    </row>
    <row r="601" spans="1:5" x14ac:dyDescent="0.3">
      <c r="A601" s="11" t="s">
        <v>1198</v>
      </c>
      <c r="B601" s="12">
        <v>314</v>
      </c>
      <c r="C601" s="12">
        <v>37994</v>
      </c>
      <c r="E601">
        <f t="shared" si="9"/>
        <v>121</v>
      </c>
    </row>
    <row r="602" spans="1:5" x14ac:dyDescent="0.3">
      <c r="A602" s="11" t="s">
        <v>40</v>
      </c>
      <c r="B602" s="12">
        <v>66</v>
      </c>
      <c r="C602" s="12">
        <v>2751</v>
      </c>
      <c r="E602">
        <f t="shared" si="9"/>
        <v>41.68181818181818</v>
      </c>
    </row>
    <row r="603" spans="1:5" x14ac:dyDescent="0.3">
      <c r="A603" s="11" t="s">
        <v>1677</v>
      </c>
      <c r="B603" s="12">
        <v>42</v>
      </c>
      <c r="C603" s="12">
        <v>3460</v>
      </c>
      <c r="E603">
        <f t="shared" si="9"/>
        <v>82.38095238095238</v>
      </c>
    </row>
    <row r="604" spans="1:5" x14ac:dyDescent="0.3">
      <c r="A604" s="11" t="s">
        <v>3351</v>
      </c>
      <c r="B604" s="12">
        <v>70</v>
      </c>
      <c r="C604" s="12">
        <v>5376</v>
      </c>
      <c r="E604">
        <f t="shared" si="9"/>
        <v>76.8</v>
      </c>
    </row>
    <row r="605" spans="1:5" x14ac:dyDescent="0.3">
      <c r="A605" s="11" t="s">
        <v>2732</v>
      </c>
      <c r="B605" s="12">
        <v>146</v>
      </c>
      <c r="C605" s="12">
        <v>14190</v>
      </c>
      <c r="E605">
        <f t="shared" si="9"/>
        <v>97.191780821917803</v>
      </c>
    </row>
    <row r="606" spans="1:5" x14ac:dyDescent="0.3">
      <c r="A606" s="11" t="s">
        <v>1921</v>
      </c>
      <c r="B606" s="12">
        <v>105</v>
      </c>
      <c r="C606" s="12">
        <v>4303</v>
      </c>
      <c r="E606">
        <f t="shared" si="9"/>
        <v>40.980952380952381</v>
      </c>
    </row>
    <row r="607" spans="1:5" x14ac:dyDescent="0.3">
      <c r="A607" s="11" t="s">
        <v>1342</v>
      </c>
      <c r="B607" s="12">
        <v>46</v>
      </c>
      <c r="C607" s="12">
        <v>17590</v>
      </c>
      <c r="E607">
        <f t="shared" si="9"/>
        <v>382.39130434782606</v>
      </c>
    </row>
    <row r="608" spans="1:5" x14ac:dyDescent="0.3">
      <c r="A608" s="11" t="s">
        <v>2925</v>
      </c>
      <c r="B608" s="12">
        <v>199</v>
      </c>
      <c r="C608" s="12">
        <v>46100.69</v>
      </c>
      <c r="E608">
        <f t="shared" si="9"/>
        <v>231.66175879396985</v>
      </c>
    </row>
    <row r="609" spans="1:5" x14ac:dyDescent="0.3">
      <c r="A609" s="11" t="s">
        <v>3163</v>
      </c>
      <c r="B609" s="12">
        <v>72</v>
      </c>
      <c r="C609" s="12">
        <v>14450</v>
      </c>
      <c r="E609">
        <f t="shared" si="9"/>
        <v>200.69444444444446</v>
      </c>
    </row>
    <row r="610" spans="1:5" x14ac:dyDescent="0.3">
      <c r="A610" s="11" t="s">
        <v>2442</v>
      </c>
      <c r="B610" s="12">
        <v>109</v>
      </c>
      <c r="C610" s="12">
        <v>8091</v>
      </c>
      <c r="E610">
        <f t="shared" si="9"/>
        <v>74.22935779816514</v>
      </c>
    </row>
    <row r="611" spans="1:5" x14ac:dyDescent="0.3">
      <c r="A611" s="11" t="s">
        <v>2810</v>
      </c>
      <c r="B611" s="12">
        <v>57</v>
      </c>
      <c r="C611" s="12">
        <v>2705</v>
      </c>
      <c r="E611">
        <f t="shared" si="9"/>
        <v>47.456140350877192</v>
      </c>
    </row>
    <row r="612" spans="1:5" x14ac:dyDescent="0.3">
      <c r="A612" s="11" t="s">
        <v>880</v>
      </c>
      <c r="B612" s="12">
        <v>30</v>
      </c>
      <c r="C612" s="12">
        <v>644</v>
      </c>
      <c r="E612">
        <f t="shared" si="9"/>
        <v>21.466666666666665</v>
      </c>
    </row>
    <row r="613" spans="1:5" x14ac:dyDescent="0.3">
      <c r="A613" s="11" t="s">
        <v>1037</v>
      </c>
      <c r="B613" s="12">
        <v>211</v>
      </c>
      <c r="C613" s="12">
        <v>5056.22</v>
      </c>
      <c r="E613">
        <f t="shared" si="9"/>
        <v>23.963127962085309</v>
      </c>
    </row>
    <row r="614" spans="1:5" x14ac:dyDescent="0.3">
      <c r="A614" s="11" t="s">
        <v>3250</v>
      </c>
      <c r="B614" s="12">
        <v>213</v>
      </c>
      <c r="C614" s="12">
        <v>25388</v>
      </c>
      <c r="E614">
        <f t="shared" si="9"/>
        <v>119.1924882629108</v>
      </c>
    </row>
    <row r="615" spans="1:5" x14ac:dyDescent="0.3">
      <c r="A615" s="11" t="s">
        <v>3710</v>
      </c>
      <c r="B615" s="12">
        <v>19</v>
      </c>
      <c r="C615" s="12">
        <v>2030</v>
      </c>
      <c r="E615">
        <f t="shared" si="9"/>
        <v>106.84210526315789</v>
      </c>
    </row>
    <row r="616" spans="1:5" x14ac:dyDescent="0.3">
      <c r="A616" s="11" t="s">
        <v>2900</v>
      </c>
      <c r="B616" s="12">
        <v>7</v>
      </c>
      <c r="C616" s="12">
        <v>3405</v>
      </c>
      <c r="E616">
        <f t="shared" si="9"/>
        <v>486.42857142857144</v>
      </c>
    </row>
    <row r="617" spans="1:5" x14ac:dyDescent="0.3">
      <c r="A617" s="11" t="s">
        <v>26</v>
      </c>
      <c r="B617" s="12">
        <v>574</v>
      </c>
      <c r="C617" s="12">
        <v>38082.69</v>
      </c>
      <c r="E617">
        <f t="shared" si="9"/>
        <v>66.346149825783982</v>
      </c>
    </row>
    <row r="618" spans="1:5" x14ac:dyDescent="0.3">
      <c r="A618" s="11" t="s">
        <v>2902</v>
      </c>
      <c r="B618" s="12">
        <v>1</v>
      </c>
      <c r="C618" s="12">
        <v>25</v>
      </c>
      <c r="E618">
        <f t="shared" si="9"/>
        <v>25</v>
      </c>
    </row>
    <row r="619" spans="1:5" x14ac:dyDescent="0.3">
      <c r="A619" s="11" t="s">
        <v>1475</v>
      </c>
      <c r="B619" s="12">
        <v>76</v>
      </c>
      <c r="C619" s="12">
        <v>3368</v>
      </c>
      <c r="E619">
        <f t="shared" si="9"/>
        <v>44.315789473684212</v>
      </c>
    </row>
    <row r="620" spans="1:5" x14ac:dyDescent="0.3">
      <c r="A620" s="11" t="s">
        <v>3156</v>
      </c>
      <c r="B620" s="12">
        <v>89</v>
      </c>
      <c r="C620" s="12">
        <v>5600</v>
      </c>
      <c r="E620">
        <f t="shared" si="9"/>
        <v>62.921348314606739</v>
      </c>
    </row>
    <row r="621" spans="1:5" x14ac:dyDescent="0.3">
      <c r="A621" s="11" t="s">
        <v>4001</v>
      </c>
      <c r="B621" s="12">
        <v>2</v>
      </c>
      <c r="C621" s="12">
        <v>40</v>
      </c>
      <c r="E621">
        <f t="shared" si="9"/>
        <v>20</v>
      </c>
    </row>
    <row r="622" spans="1:5" x14ac:dyDescent="0.3">
      <c r="A622" s="11" t="s">
        <v>2527</v>
      </c>
      <c r="B622" s="12">
        <v>71</v>
      </c>
      <c r="C622" s="12">
        <v>4085</v>
      </c>
      <c r="E622">
        <f t="shared" si="9"/>
        <v>57.535211267605632</v>
      </c>
    </row>
    <row r="623" spans="1:5" x14ac:dyDescent="0.3">
      <c r="A623" s="11" t="s">
        <v>1041</v>
      </c>
      <c r="B623" s="12">
        <v>1</v>
      </c>
      <c r="C623" s="12">
        <v>250</v>
      </c>
      <c r="E623">
        <f t="shared" si="9"/>
        <v>250</v>
      </c>
    </row>
    <row r="624" spans="1:5" x14ac:dyDescent="0.3">
      <c r="A624" s="11" t="s">
        <v>500</v>
      </c>
      <c r="B624" s="12">
        <v>26</v>
      </c>
      <c r="C624" s="12">
        <v>1910</v>
      </c>
      <c r="E624">
        <f t="shared" si="9"/>
        <v>73.461538461538467</v>
      </c>
    </row>
    <row r="625" spans="1:5" x14ac:dyDescent="0.3">
      <c r="A625" s="11" t="s">
        <v>1374</v>
      </c>
      <c r="B625" s="12">
        <v>52</v>
      </c>
      <c r="C625" s="12">
        <v>10501</v>
      </c>
      <c r="E625">
        <f t="shared" si="9"/>
        <v>201.94230769230768</v>
      </c>
    </row>
    <row r="626" spans="1:5" x14ac:dyDescent="0.3">
      <c r="A626" s="11" t="s">
        <v>3935</v>
      </c>
      <c r="B626" s="12">
        <v>5</v>
      </c>
      <c r="C626" s="12">
        <v>397</v>
      </c>
      <c r="E626">
        <f t="shared" si="9"/>
        <v>79.400000000000006</v>
      </c>
    </row>
    <row r="627" spans="1:5" x14ac:dyDescent="0.3">
      <c r="A627" s="11" t="s">
        <v>3824</v>
      </c>
      <c r="B627" s="12">
        <v>65</v>
      </c>
      <c r="C627" s="12">
        <v>4580</v>
      </c>
      <c r="E627">
        <f t="shared" si="9"/>
        <v>70.461538461538467</v>
      </c>
    </row>
    <row r="628" spans="1:5" x14ac:dyDescent="0.3">
      <c r="A628" s="11" t="s">
        <v>2182</v>
      </c>
      <c r="B628" s="12">
        <v>53</v>
      </c>
      <c r="C628" s="12">
        <v>3062</v>
      </c>
      <c r="E628">
        <f t="shared" si="9"/>
        <v>57.773584905660378</v>
      </c>
    </row>
    <row r="629" spans="1:5" x14ac:dyDescent="0.3">
      <c r="A629" s="11" t="s">
        <v>2183</v>
      </c>
      <c r="B629" s="12">
        <v>356</v>
      </c>
      <c r="C629" s="12">
        <v>15725</v>
      </c>
      <c r="E629">
        <f t="shared" si="9"/>
        <v>44.171348314606739</v>
      </c>
    </row>
    <row r="630" spans="1:5" x14ac:dyDescent="0.3">
      <c r="A630" s="11" t="s">
        <v>2447</v>
      </c>
      <c r="B630" s="12">
        <v>111</v>
      </c>
      <c r="C630" s="12">
        <v>8399</v>
      </c>
      <c r="E630">
        <f t="shared" si="9"/>
        <v>75.666666666666671</v>
      </c>
    </row>
    <row r="631" spans="1:5" x14ac:dyDescent="0.3">
      <c r="A631" s="11" t="s">
        <v>3818</v>
      </c>
      <c r="B631" s="12">
        <v>46</v>
      </c>
      <c r="C631" s="12">
        <v>3659</v>
      </c>
      <c r="E631">
        <f t="shared" si="9"/>
        <v>79.543478260869563</v>
      </c>
    </row>
    <row r="632" spans="1:5" x14ac:dyDescent="0.3">
      <c r="A632" s="11" t="s">
        <v>44</v>
      </c>
      <c r="B632" s="12">
        <v>169</v>
      </c>
      <c r="C632" s="12">
        <v>19860</v>
      </c>
      <c r="E632">
        <f t="shared" si="9"/>
        <v>117.51479289940828</v>
      </c>
    </row>
    <row r="633" spans="1:5" x14ac:dyDescent="0.3">
      <c r="A633" s="11" t="s">
        <v>2174</v>
      </c>
      <c r="B633" s="12">
        <v>90</v>
      </c>
      <c r="C633" s="12">
        <v>5331</v>
      </c>
      <c r="E633">
        <f t="shared" si="9"/>
        <v>59.233333333333334</v>
      </c>
    </row>
    <row r="634" spans="1:5" x14ac:dyDescent="0.3">
      <c r="A634" s="11" t="s">
        <v>3077</v>
      </c>
      <c r="B634" s="12">
        <v>2</v>
      </c>
      <c r="C634" s="12">
        <v>105</v>
      </c>
      <c r="E634">
        <f t="shared" si="9"/>
        <v>52.5</v>
      </c>
    </row>
    <row r="635" spans="1:5" x14ac:dyDescent="0.3">
      <c r="A635" s="11" t="s">
        <v>740</v>
      </c>
      <c r="B635" s="12">
        <v>139</v>
      </c>
      <c r="C635" s="12">
        <v>9500</v>
      </c>
      <c r="E635">
        <f t="shared" si="9"/>
        <v>68.345323741007192</v>
      </c>
    </row>
    <row r="636" spans="1:5" x14ac:dyDescent="0.3">
      <c r="A636" s="11" t="s">
        <v>21</v>
      </c>
      <c r="B636" s="12">
        <v>22</v>
      </c>
      <c r="C636" s="12">
        <v>1235</v>
      </c>
      <c r="E636">
        <f t="shared" si="9"/>
        <v>56.136363636363633</v>
      </c>
    </row>
    <row r="637" spans="1:5" x14ac:dyDescent="0.3">
      <c r="A637" s="11" t="s">
        <v>3216</v>
      </c>
      <c r="B637" s="12">
        <v>35</v>
      </c>
      <c r="C637" s="12">
        <v>2001</v>
      </c>
      <c r="E637">
        <f t="shared" si="9"/>
        <v>57.171428571428571</v>
      </c>
    </row>
    <row r="638" spans="1:5" x14ac:dyDescent="0.3">
      <c r="A638" s="11" t="s">
        <v>2026</v>
      </c>
      <c r="B638" s="12">
        <v>729</v>
      </c>
      <c r="C638" s="12">
        <v>160920</v>
      </c>
      <c r="E638">
        <f t="shared" si="9"/>
        <v>220.74074074074073</v>
      </c>
    </row>
    <row r="639" spans="1:5" x14ac:dyDescent="0.3">
      <c r="A639" s="11" t="s">
        <v>3393</v>
      </c>
      <c r="B639" s="12">
        <v>27</v>
      </c>
      <c r="C639" s="12">
        <v>783</v>
      </c>
      <c r="E639">
        <f t="shared" si="9"/>
        <v>29</v>
      </c>
    </row>
    <row r="640" spans="1:5" x14ac:dyDescent="0.3">
      <c r="A640" s="11" t="s">
        <v>1976</v>
      </c>
      <c r="B640" s="12">
        <v>253</v>
      </c>
      <c r="C640" s="12">
        <v>33393.339999999997</v>
      </c>
      <c r="E640">
        <f t="shared" si="9"/>
        <v>131.98948616600788</v>
      </c>
    </row>
    <row r="641" spans="1:5" x14ac:dyDescent="0.3">
      <c r="A641" s="11" t="s">
        <v>1097</v>
      </c>
      <c r="B641" s="12">
        <v>29</v>
      </c>
      <c r="C641" s="12">
        <v>2152</v>
      </c>
      <c r="E641">
        <f t="shared" si="9"/>
        <v>74.206896551724142</v>
      </c>
    </row>
    <row r="642" spans="1:5" x14ac:dyDescent="0.3">
      <c r="A642" s="11" t="s">
        <v>1919</v>
      </c>
      <c r="B642" s="12">
        <v>9</v>
      </c>
      <c r="C642" s="12">
        <v>260</v>
      </c>
      <c r="E642">
        <f t="shared" si="9"/>
        <v>28.888888888888889</v>
      </c>
    </row>
    <row r="643" spans="1:5" x14ac:dyDescent="0.3">
      <c r="A643" s="11" t="s">
        <v>1307</v>
      </c>
      <c r="B643" s="12">
        <v>356</v>
      </c>
      <c r="C643" s="12">
        <v>71771</v>
      </c>
      <c r="E643">
        <f t="shared" si="9"/>
        <v>201.60393258426967</v>
      </c>
    </row>
    <row r="644" spans="1:5" x14ac:dyDescent="0.3">
      <c r="A644" s="11" t="s">
        <v>3024</v>
      </c>
      <c r="B644" s="12">
        <v>182</v>
      </c>
      <c r="C644" s="12">
        <v>12321</v>
      </c>
      <c r="E644">
        <f t="shared" si="9"/>
        <v>67.697802197802204</v>
      </c>
    </row>
    <row r="645" spans="1:5" x14ac:dyDescent="0.3">
      <c r="A645" s="11" t="s">
        <v>591</v>
      </c>
      <c r="B645" s="12">
        <v>9</v>
      </c>
      <c r="C645" s="12">
        <v>223</v>
      </c>
      <c r="E645">
        <f t="shared" ref="E645:E708" si="10">IF(B645=0, 0, C645/B645)</f>
        <v>24.777777777777779</v>
      </c>
    </row>
    <row r="646" spans="1:5" x14ac:dyDescent="0.3">
      <c r="A646" s="11" t="s">
        <v>2641</v>
      </c>
      <c r="B646" s="12">
        <v>1</v>
      </c>
      <c r="C646" s="12">
        <v>15</v>
      </c>
      <c r="E646">
        <f t="shared" si="10"/>
        <v>15</v>
      </c>
    </row>
    <row r="647" spans="1:5" x14ac:dyDescent="0.3">
      <c r="A647" s="11" t="s">
        <v>3100</v>
      </c>
      <c r="B647" s="12">
        <v>13</v>
      </c>
      <c r="C647" s="12">
        <v>1827</v>
      </c>
      <c r="E647">
        <f t="shared" si="10"/>
        <v>140.53846153846155</v>
      </c>
    </row>
    <row r="648" spans="1:5" x14ac:dyDescent="0.3">
      <c r="A648" s="11" t="s">
        <v>2580</v>
      </c>
      <c r="B648" s="12">
        <v>2</v>
      </c>
      <c r="C648" s="12">
        <v>51</v>
      </c>
      <c r="E648">
        <f t="shared" si="10"/>
        <v>25.5</v>
      </c>
    </row>
    <row r="649" spans="1:5" x14ac:dyDescent="0.3">
      <c r="A649" s="11" t="s">
        <v>2983</v>
      </c>
      <c r="B649" s="12">
        <v>1095</v>
      </c>
      <c r="C649" s="12">
        <v>169985.91</v>
      </c>
      <c r="E649">
        <f t="shared" si="10"/>
        <v>155.23827397260274</v>
      </c>
    </row>
    <row r="650" spans="1:5" x14ac:dyDescent="0.3">
      <c r="A650" s="11" t="s">
        <v>2388</v>
      </c>
      <c r="B650" s="12">
        <v>3</v>
      </c>
      <c r="C650" s="12">
        <v>1026</v>
      </c>
      <c r="E650">
        <f t="shared" si="10"/>
        <v>342</v>
      </c>
    </row>
    <row r="651" spans="1:5" x14ac:dyDescent="0.3">
      <c r="A651" s="11" t="s">
        <v>2029</v>
      </c>
      <c r="B651" s="12">
        <v>79</v>
      </c>
      <c r="C651" s="12">
        <v>3785</v>
      </c>
      <c r="E651">
        <f t="shared" si="10"/>
        <v>47.911392405063289</v>
      </c>
    </row>
    <row r="652" spans="1:5" x14ac:dyDescent="0.3">
      <c r="A652" s="11" t="s">
        <v>2674</v>
      </c>
      <c r="B652" s="12">
        <v>171</v>
      </c>
      <c r="C652" s="12">
        <v>21994</v>
      </c>
      <c r="E652">
        <f t="shared" si="10"/>
        <v>128.61988304093566</v>
      </c>
    </row>
    <row r="653" spans="1:5" x14ac:dyDescent="0.3">
      <c r="A653" s="11" t="s">
        <v>1943</v>
      </c>
      <c r="B653" s="12">
        <v>95</v>
      </c>
      <c r="C653" s="12">
        <v>8306.42</v>
      </c>
      <c r="E653">
        <f t="shared" si="10"/>
        <v>87.436000000000007</v>
      </c>
    </row>
    <row r="654" spans="1:5" x14ac:dyDescent="0.3">
      <c r="A654" s="11" t="s">
        <v>391</v>
      </c>
      <c r="B654" s="12">
        <v>14</v>
      </c>
      <c r="C654" s="12">
        <v>1000</v>
      </c>
      <c r="E654">
        <f t="shared" si="10"/>
        <v>71.428571428571431</v>
      </c>
    </row>
    <row r="655" spans="1:5" x14ac:dyDescent="0.3">
      <c r="A655" s="11" t="s">
        <v>1956</v>
      </c>
      <c r="B655" s="12">
        <v>290</v>
      </c>
      <c r="C655" s="12">
        <v>167410.01999999999</v>
      </c>
      <c r="E655">
        <f t="shared" si="10"/>
        <v>577.27593103448271</v>
      </c>
    </row>
    <row r="656" spans="1:5" x14ac:dyDescent="0.3">
      <c r="A656" s="11" t="s">
        <v>2812</v>
      </c>
      <c r="B656" s="12">
        <v>83</v>
      </c>
      <c r="C656" s="12">
        <v>5665</v>
      </c>
      <c r="E656">
        <f t="shared" si="10"/>
        <v>68.253012048192772</v>
      </c>
    </row>
    <row r="657" spans="1:5" x14ac:dyDescent="0.3">
      <c r="A657" s="11" t="s">
        <v>432</v>
      </c>
      <c r="B657" s="12">
        <v>8</v>
      </c>
      <c r="C657" s="12">
        <v>415</v>
      </c>
      <c r="E657">
        <f t="shared" si="10"/>
        <v>51.875</v>
      </c>
    </row>
    <row r="658" spans="1:5" x14ac:dyDescent="0.3">
      <c r="A658" s="11" t="s">
        <v>3055</v>
      </c>
      <c r="B658" s="12">
        <v>1</v>
      </c>
      <c r="C658" s="12">
        <v>1</v>
      </c>
      <c r="E658">
        <f t="shared" si="10"/>
        <v>1</v>
      </c>
    </row>
    <row r="659" spans="1:5" x14ac:dyDescent="0.3">
      <c r="A659" s="11" t="s">
        <v>2759</v>
      </c>
      <c r="B659" s="12">
        <v>2</v>
      </c>
      <c r="C659" s="12">
        <v>105</v>
      </c>
      <c r="E659">
        <f t="shared" si="10"/>
        <v>52.5</v>
      </c>
    </row>
    <row r="660" spans="1:5" x14ac:dyDescent="0.3">
      <c r="A660" s="11" t="s">
        <v>2567</v>
      </c>
      <c r="B660" s="12">
        <v>2</v>
      </c>
      <c r="C660" s="12">
        <v>120</v>
      </c>
      <c r="E660">
        <f t="shared" si="10"/>
        <v>60</v>
      </c>
    </row>
    <row r="661" spans="1:5" x14ac:dyDescent="0.3">
      <c r="A661" s="11" t="s">
        <v>3220</v>
      </c>
      <c r="B661" s="12">
        <v>59</v>
      </c>
      <c r="C661" s="12">
        <v>15126</v>
      </c>
      <c r="E661">
        <f t="shared" si="10"/>
        <v>256.37288135593218</v>
      </c>
    </row>
    <row r="662" spans="1:5" x14ac:dyDescent="0.3">
      <c r="A662" s="11" t="s">
        <v>3904</v>
      </c>
      <c r="B662" s="12">
        <v>4</v>
      </c>
      <c r="C662" s="12">
        <v>153</v>
      </c>
      <c r="E662">
        <f t="shared" si="10"/>
        <v>38.25</v>
      </c>
    </row>
    <row r="663" spans="1:5" x14ac:dyDescent="0.3">
      <c r="A663" s="11" t="s">
        <v>2349</v>
      </c>
      <c r="B663" s="12">
        <v>5</v>
      </c>
      <c r="C663" s="12">
        <v>270</v>
      </c>
      <c r="E663">
        <f t="shared" si="10"/>
        <v>54</v>
      </c>
    </row>
    <row r="664" spans="1:5" x14ac:dyDescent="0.3">
      <c r="A664" s="11" t="s">
        <v>551</v>
      </c>
      <c r="B664" s="12">
        <v>4</v>
      </c>
      <c r="C664" s="12">
        <v>35</v>
      </c>
      <c r="E664">
        <f t="shared" si="10"/>
        <v>8.75</v>
      </c>
    </row>
    <row r="665" spans="1:5" x14ac:dyDescent="0.3">
      <c r="A665" s="11" t="s">
        <v>3091</v>
      </c>
      <c r="B665" s="12">
        <v>9</v>
      </c>
      <c r="C665" s="12">
        <v>796</v>
      </c>
      <c r="E665">
        <f t="shared" si="10"/>
        <v>88.444444444444443</v>
      </c>
    </row>
    <row r="666" spans="1:5" x14ac:dyDescent="0.3">
      <c r="A666" s="11" t="s">
        <v>1637</v>
      </c>
      <c r="B666" s="12">
        <v>87</v>
      </c>
      <c r="C666" s="12">
        <v>4660</v>
      </c>
      <c r="E666">
        <f t="shared" si="10"/>
        <v>53.5632183908046</v>
      </c>
    </row>
    <row r="667" spans="1:5" x14ac:dyDescent="0.3">
      <c r="A667" s="11" t="s">
        <v>985</v>
      </c>
      <c r="B667" s="12">
        <v>3</v>
      </c>
      <c r="C667" s="12">
        <v>106</v>
      </c>
      <c r="E667">
        <f t="shared" si="10"/>
        <v>35.333333333333336</v>
      </c>
    </row>
    <row r="668" spans="1:5" x14ac:dyDescent="0.3">
      <c r="A668" s="11" t="s">
        <v>3285</v>
      </c>
      <c r="B668" s="12">
        <v>81</v>
      </c>
      <c r="C668" s="12">
        <v>5604</v>
      </c>
      <c r="E668">
        <f t="shared" si="10"/>
        <v>69.18518518518519</v>
      </c>
    </row>
    <row r="669" spans="1:5" x14ac:dyDescent="0.3">
      <c r="A669" s="11" t="s">
        <v>2757</v>
      </c>
      <c r="B669" s="12">
        <v>2</v>
      </c>
      <c r="C669" s="12">
        <v>10</v>
      </c>
      <c r="E669">
        <f t="shared" si="10"/>
        <v>5</v>
      </c>
    </row>
    <row r="670" spans="1:5" x14ac:dyDescent="0.3">
      <c r="A670" s="11" t="s">
        <v>1871</v>
      </c>
      <c r="B670" s="12">
        <v>11</v>
      </c>
      <c r="C670" s="12">
        <v>361</v>
      </c>
      <c r="E670">
        <f t="shared" si="10"/>
        <v>32.81818181818182</v>
      </c>
    </row>
    <row r="671" spans="1:5" x14ac:dyDescent="0.3">
      <c r="A671" s="11" t="s">
        <v>2058</v>
      </c>
      <c r="B671" s="12">
        <v>666</v>
      </c>
      <c r="C671" s="12">
        <v>30334.83</v>
      </c>
      <c r="E671">
        <f t="shared" si="10"/>
        <v>45.547792792792798</v>
      </c>
    </row>
    <row r="672" spans="1:5" x14ac:dyDescent="0.3">
      <c r="A672" s="11" t="s">
        <v>2340</v>
      </c>
      <c r="B672" s="12">
        <v>1104</v>
      </c>
      <c r="C672" s="12">
        <v>73552</v>
      </c>
      <c r="E672">
        <f t="shared" si="10"/>
        <v>66.623188405797094</v>
      </c>
    </row>
    <row r="673" spans="1:5" x14ac:dyDescent="0.3">
      <c r="A673" s="11" t="s">
        <v>2234</v>
      </c>
      <c r="B673" s="12">
        <v>391</v>
      </c>
      <c r="C673" s="12">
        <v>8301</v>
      </c>
      <c r="E673">
        <f t="shared" si="10"/>
        <v>21.230179028132991</v>
      </c>
    </row>
    <row r="674" spans="1:5" x14ac:dyDescent="0.3">
      <c r="A674" s="11" t="s">
        <v>2625</v>
      </c>
      <c r="B674" s="12">
        <v>52</v>
      </c>
      <c r="C674" s="12">
        <v>1434</v>
      </c>
      <c r="E674">
        <f t="shared" si="10"/>
        <v>27.576923076923077</v>
      </c>
    </row>
    <row r="675" spans="1:5" x14ac:dyDescent="0.3">
      <c r="A675" s="11" t="s">
        <v>2597</v>
      </c>
      <c r="B675" s="12">
        <v>7</v>
      </c>
      <c r="C675" s="12">
        <v>85</v>
      </c>
      <c r="E675">
        <f t="shared" si="10"/>
        <v>12.142857142857142</v>
      </c>
    </row>
    <row r="676" spans="1:5" x14ac:dyDescent="0.3">
      <c r="A676" s="11" t="s">
        <v>3880</v>
      </c>
      <c r="B676" s="12">
        <v>0</v>
      </c>
      <c r="C676" s="12">
        <v>0</v>
      </c>
      <c r="E676">
        <f t="shared" si="10"/>
        <v>0</v>
      </c>
    </row>
    <row r="677" spans="1:5" x14ac:dyDescent="0.3">
      <c r="A677" s="11" t="s">
        <v>1196</v>
      </c>
      <c r="B677" s="12">
        <v>170</v>
      </c>
      <c r="C677" s="12">
        <v>13500</v>
      </c>
      <c r="E677">
        <f t="shared" si="10"/>
        <v>79.411764705882348</v>
      </c>
    </row>
    <row r="678" spans="1:5" x14ac:dyDescent="0.3">
      <c r="A678" s="11" t="s">
        <v>867</v>
      </c>
      <c r="B678" s="12">
        <v>11</v>
      </c>
      <c r="C678" s="12">
        <v>640</v>
      </c>
      <c r="E678">
        <f t="shared" si="10"/>
        <v>58.18181818181818</v>
      </c>
    </row>
    <row r="679" spans="1:5" x14ac:dyDescent="0.3">
      <c r="A679" s="11" t="s">
        <v>3190</v>
      </c>
      <c r="B679" s="12">
        <v>0</v>
      </c>
      <c r="C679" s="12">
        <v>0</v>
      </c>
      <c r="E679">
        <f t="shared" si="10"/>
        <v>0</v>
      </c>
    </row>
    <row r="680" spans="1:5" x14ac:dyDescent="0.3">
      <c r="A680" s="11" t="s">
        <v>2485</v>
      </c>
      <c r="B680" s="12">
        <v>41</v>
      </c>
      <c r="C680" s="12">
        <v>2065</v>
      </c>
      <c r="E680">
        <f t="shared" si="10"/>
        <v>50.365853658536587</v>
      </c>
    </row>
    <row r="681" spans="1:5" x14ac:dyDescent="0.3">
      <c r="A681" s="11" t="s">
        <v>2162</v>
      </c>
      <c r="B681" s="12">
        <v>13</v>
      </c>
      <c r="C681" s="12">
        <v>463</v>
      </c>
      <c r="E681">
        <f t="shared" si="10"/>
        <v>35.615384615384613</v>
      </c>
    </row>
    <row r="682" spans="1:5" x14ac:dyDescent="0.3">
      <c r="A682" s="11" t="s">
        <v>2648</v>
      </c>
      <c r="B682" s="12">
        <v>6</v>
      </c>
      <c r="C682" s="12">
        <v>106</v>
      </c>
      <c r="E682">
        <f t="shared" si="10"/>
        <v>17.666666666666668</v>
      </c>
    </row>
    <row r="683" spans="1:5" x14ac:dyDescent="0.3">
      <c r="A683" s="11" t="s">
        <v>3942</v>
      </c>
      <c r="B683" s="12">
        <v>1</v>
      </c>
      <c r="C683" s="12">
        <v>5</v>
      </c>
      <c r="E683">
        <f t="shared" si="10"/>
        <v>5</v>
      </c>
    </row>
    <row r="684" spans="1:5" x14ac:dyDescent="0.3">
      <c r="A684" s="11" t="s">
        <v>1701</v>
      </c>
      <c r="B684" s="12">
        <v>79</v>
      </c>
      <c r="C684" s="12">
        <v>5212</v>
      </c>
      <c r="E684">
        <f t="shared" si="10"/>
        <v>65.974683544303801</v>
      </c>
    </row>
    <row r="685" spans="1:5" x14ac:dyDescent="0.3">
      <c r="A685" s="11" t="s">
        <v>3212</v>
      </c>
      <c r="B685" s="12">
        <v>94</v>
      </c>
      <c r="C685" s="12">
        <v>5050</v>
      </c>
      <c r="E685">
        <f t="shared" si="10"/>
        <v>53.723404255319146</v>
      </c>
    </row>
    <row r="686" spans="1:5" x14ac:dyDescent="0.3">
      <c r="A686" s="11" t="s">
        <v>3363</v>
      </c>
      <c r="B686" s="12">
        <v>72</v>
      </c>
      <c r="C686" s="12">
        <v>3178</v>
      </c>
      <c r="E686">
        <f t="shared" si="10"/>
        <v>44.138888888888886</v>
      </c>
    </row>
    <row r="687" spans="1:5" x14ac:dyDescent="0.3">
      <c r="A687" s="11" t="s">
        <v>3288</v>
      </c>
      <c r="B687" s="12">
        <v>207</v>
      </c>
      <c r="C687" s="12">
        <v>10026.49</v>
      </c>
      <c r="E687">
        <f t="shared" si="10"/>
        <v>48.437149758454105</v>
      </c>
    </row>
    <row r="688" spans="1:5" x14ac:dyDescent="0.3">
      <c r="A688" s="11" t="s">
        <v>1675</v>
      </c>
      <c r="B688" s="12">
        <v>113</v>
      </c>
      <c r="C688" s="12">
        <v>10085</v>
      </c>
      <c r="E688">
        <f t="shared" si="10"/>
        <v>89.247787610619469</v>
      </c>
    </row>
    <row r="689" spans="1:5" x14ac:dyDescent="0.3">
      <c r="A689" s="11" t="s">
        <v>1247</v>
      </c>
      <c r="B689" s="12">
        <v>31</v>
      </c>
      <c r="C689" s="12">
        <v>2340</v>
      </c>
      <c r="E689">
        <f t="shared" si="10"/>
        <v>75.483870967741936</v>
      </c>
    </row>
    <row r="690" spans="1:5" x14ac:dyDescent="0.3">
      <c r="A690" s="11" t="s">
        <v>2382</v>
      </c>
      <c r="B690" s="12">
        <v>7</v>
      </c>
      <c r="C690" s="12">
        <v>1571</v>
      </c>
      <c r="E690">
        <f t="shared" si="10"/>
        <v>224.42857142857142</v>
      </c>
    </row>
    <row r="691" spans="1:5" x14ac:dyDescent="0.3">
      <c r="A691" s="11" t="s">
        <v>3570</v>
      </c>
      <c r="B691" s="12">
        <v>25</v>
      </c>
      <c r="C691" s="12">
        <v>1831</v>
      </c>
      <c r="E691">
        <f t="shared" si="10"/>
        <v>73.239999999999995</v>
      </c>
    </row>
    <row r="692" spans="1:5" x14ac:dyDescent="0.3">
      <c r="A692" s="11" t="s">
        <v>15</v>
      </c>
      <c r="B692" s="12">
        <v>51</v>
      </c>
      <c r="C692" s="12">
        <v>5599</v>
      </c>
      <c r="E692">
        <f t="shared" si="10"/>
        <v>109.78431372549019</v>
      </c>
    </row>
    <row r="693" spans="1:5" x14ac:dyDescent="0.3">
      <c r="A693" s="11" t="s">
        <v>2123</v>
      </c>
      <c r="B693" s="12">
        <v>3</v>
      </c>
      <c r="C693" s="12">
        <v>310</v>
      </c>
      <c r="E693">
        <f t="shared" si="10"/>
        <v>103.33333333333333</v>
      </c>
    </row>
    <row r="694" spans="1:5" x14ac:dyDescent="0.3">
      <c r="A694" s="11" t="s">
        <v>3627</v>
      </c>
      <c r="B694" s="12">
        <v>2</v>
      </c>
      <c r="C694" s="12">
        <v>2</v>
      </c>
      <c r="E694">
        <f t="shared" si="10"/>
        <v>1</v>
      </c>
    </row>
    <row r="695" spans="1:5" x14ac:dyDescent="0.3">
      <c r="A695" s="11" t="s">
        <v>646</v>
      </c>
      <c r="B695" s="12">
        <v>237</v>
      </c>
      <c r="C695" s="12">
        <v>5574</v>
      </c>
      <c r="E695">
        <f t="shared" si="10"/>
        <v>23.518987341772153</v>
      </c>
    </row>
    <row r="696" spans="1:5" x14ac:dyDescent="0.3">
      <c r="A696" s="11" t="s">
        <v>641</v>
      </c>
      <c r="B696" s="12">
        <v>2</v>
      </c>
      <c r="C696" s="12">
        <v>101</v>
      </c>
      <c r="E696">
        <f t="shared" si="10"/>
        <v>50.5</v>
      </c>
    </row>
    <row r="697" spans="1:5" x14ac:dyDescent="0.3">
      <c r="A697" s="11" t="s">
        <v>1903</v>
      </c>
      <c r="B697" s="12">
        <v>3</v>
      </c>
      <c r="C697" s="12">
        <v>12</v>
      </c>
      <c r="E697">
        <f t="shared" si="10"/>
        <v>4</v>
      </c>
    </row>
    <row r="698" spans="1:5" x14ac:dyDescent="0.3">
      <c r="A698" s="11" t="s">
        <v>986</v>
      </c>
      <c r="B698" s="12">
        <v>23</v>
      </c>
      <c r="C698" s="12">
        <v>1888</v>
      </c>
      <c r="E698">
        <f t="shared" si="10"/>
        <v>82.086956521739125</v>
      </c>
    </row>
    <row r="699" spans="1:5" x14ac:dyDescent="0.3">
      <c r="A699" s="11" t="s">
        <v>2503</v>
      </c>
      <c r="B699" s="12">
        <v>0</v>
      </c>
      <c r="C699" s="12">
        <v>0</v>
      </c>
      <c r="E699">
        <f t="shared" si="10"/>
        <v>0</v>
      </c>
    </row>
    <row r="700" spans="1:5" x14ac:dyDescent="0.3">
      <c r="A700" s="11" t="s">
        <v>841</v>
      </c>
      <c r="B700" s="12">
        <v>190</v>
      </c>
      <c r="C700" s="12">
        <v>12041.66</v>
      </c>
      <c r="E700">
        <f t="shared" si="10"/>
        <v>63.37715789473684</v>
      </c>
    </row>
    <row r="701" spans="1:5" x14ac:dyDescent="0.3">
      <c r="A701" s="11" t="s">
        <v>3790</v>
      </c>
      <c r="B701" s="12">
        <v>24</v>
      </c>
      <c r="C701" s="12">
        <v>4176</v>
      </c>
      <c r="E701">
        <f t="shared" si="10"/>
        <v>174</v>
      </c>
    </row>
    <row r="702" spans="1:5" x14ac:dyDescent="0.3">
      <c r="A702" s="11" t="s">
        <v>4082</v>
      </c>
      <c r="B702" s="12">
        <v>5</v>
      </c>
      <c r="C702" s="12">
        <v>47</v>
      </c>
      <c r="E702">
        <f t="shared" si="10"/>
        <v>9.4</v>
      </c>
    </row>
    <row r="703" spans="1:5" x14ac:dyDescent="0.3">
      <c r="A703" s="11" t="s">
        <v>83</v>
      </c>
      <c r="B703" s="12">
        <v>28</v>
      </c>
      <c r="C703" s="12">
        <v>1485</v>
      </c>
      <c r="E703">
        <f t="shared" si="10"/>
        <v>53.035714285714285</v>
      </c>
    </row>
    <row r="704" spans="1:5" x14ac:dyDescent="0.3">
      <c r="A704" s="11" t="s">
        <v>3923</v>
      </c>
      <c r="B704" s="12">
        <v>1</v>
      </c>
      <c r="C704" s="12">
        <v>15</v>
      </c>
      <c r="E704">
        <f t="shared" si="10"/>
        <v>15</v>
      </c>
    </row>
    <row r="705" spans="1:5" x14ac:dyDescent="0.3">
      <c r="A705" s="11" t="s">
        <v>3139</v>
      </c>
      <c r="B705" s="12">
        <v>6</v>
      </c>
      <c r="C705" s="12">
        <v>2700</v>
      </c>
      <c r="E705">
        <f t="shared" si="10"/>
        <v>450</v>
      </c>
    </row>
    <row r="706" spans="1:5" x14ac:dyDescent="0.3">
      <c r="A706" s="11" t="s">
        <v>3128</v>
      </c>
      <c r="B706" s="12">
        <v>117</v>
      </c>
      <c r="C706" s="12">
        <v>16291</v>
      </c>
      <c r="E706">
        <f t="shared" si="10"/>
        <v>139.23931623931625</v>
      </c>
    </row>
    <row r="707" spans="1:5" x14ac:dyDescent="0.3">
      <c r="A707" s="11" t="s">
        <v>1679</v>
      </c>
      <c r="B707" s="12">
        <v>49</v>
      </c>
      <c r="C707" s="12">
        <v>1776</v>
      </c>
      <c r="E707">
        <f t="shared" si="10"/>
        <v>36.244897959183675</v>
      </c>
    </row>
    <row r="708" spans="1:5" x14ac:dyDescent="0.3">
      <c r="A708" s="11" t="s">
        <v>3681</v>
      </c>
      <c r="B708" s="12">
        <v>23</v>
      </c>
      <c r="C708" s="12">
        <v>1043</v>
      </c>
      <c r="E708">
        <f t="shared" si="10"/>
        <v>45.347826086956523</v>
      </c>
    </row>
    <row r="709" spans="1:5" x14ac:dyDescent="0.3">
      <c r="A709" s="11" t="s">
        <v>1972</v>
      </c>
      <c r="B709" s="12">
        <v>3863</v>
      </c>
      <c r="C709" s="12">
        <v>1052110.8700000001</v>
      </c>
      <c r="E709">
        <f t="shared" ref="E709:E772" si="11">IF(B709=0, 0, C709/B709)</f>
        <v>272.35590732591254</v>
      </c>
    </row>
    <row r="710" spans="1:5" x14ac:dyDescent="0.3">
      <c r="A710" s="11" t="s">
        <v>1870</v>
      </c>
      <c r="B710" s="12">
        <v>0</v>
      </c>
      <c r="C710" s="12">
        <v>0</v>
      </c>
      <c r="E710">
        <f t="shared" si="11"/>
        <v>0</v>
      </c>
    </row>
    <row r="711" spans="1:5" x14ac:dyDescent="0.3">
      <c r="A711" s="11" t="s">
        <v>1620</v>
      </c>
      <c r="B711" s="12">
        <v>23</v>
      </c>
      <c r="C711" s="12">
        <v>2000</v>
      </c>
      <c r="E711">
        <f t="shared" si="11"/>
        <v>86.956521739130437</v>
      </c>
    </row>
    <row r="712" spans="1:5" x14ac:dyDescent="0.3">
      <c r="A712" s="11" t="s">
        <v>3235</v>
      </c>
      <c r="B712" s="12">
        <v>181</v>
      </c>
      <c r="C712" s="12">
        <v>15481</v>
      </c>
      <c r="E712">
        <f t="shared" si="11"/>
        <v>85.530386740331494</v>
      </c>
    </row>
    <row r="713" spans="1:5" x14ac:dyDescent="0.3">
      <c r="A713" s="11" t="s">
        <v>143</v>
      </c>
      <c r="B713" s="12">
        <v>28</v>
      </c>
      <c r="C713" s="12">
        <v>1293</v>
      </c>
      <c r="E713">
        <f t="shared" si="11"/>
        <v>46.178571428571431</v>
      </c>
    </row>
    <row r="714" spans="1:5" x14ac:dyDescent="0.3">
      <c r="A714" s="11" t="s">
        <v>423</v>
      </c>
      <c r="B714" s="12">
        <v>12</v>
      </c>
      <c r="C714" s="12">
        <v>430</v>
      </c>
      <c r="E714">
        <f t="shared" si="11"/>
        <v>35.833333333333336</v>
      </c>
    </row>
    <row r="715" spans="1:5" x14ac:dyDescent="0.3">
      <c r="A715" s="11" t="s">
        <v>145</v>
      </c>
      <c r="B715" s="12">
        <v>0</v>
      </c>
      <c r="C715" s="12">
        <v>0</v>
      </c>
      <c r="E715">
        <f t="shared" si="11"/>
        <v>0</v>
      </c>
    </row>
    <row r="716" spans="1:5" x14ac:dyDescent="0.3">
      <c r="A716" s="11" t="s">
        <v>1572</v>
      </c>
      <c r="B716" s="12">
        <v>4</v>
      </c>
      <c r="C716" s="12">
        <v>80</v>
      </c>
      <c r="E716">
        <f t="shared" si="11"/>
        <v>20</v>
      </c>
    </row>
    <row r="717" spans="1:5" x14ac:dyDescent="0.3">
      <c r="A717" s="11" t="s">
        <v>3745</v>
      </c>
      <c r="B717" s="12">
        <v>52</v>
      </c>
      <c r="C717" s="12">
        <v>5176</v>
      </c>
      <c r="E717">
        <f t="shared" si="11"/>
        <v>99.538461538461533</v>
      </c>
    </row>
    <row r="718" spans="1:5" x14ac:dyDescent="0.3">
      <c r="A718" s="11" t="s">
        <v>1742</v>
      </c>
      <c r="B718" s="12">
        <v>52</v>
      </c>
      <c r="C718" s="12">
        <v>1330</v>
      </c>
      <c r="E718">
        <f t="shared" si="11"/>
        <v>25.576923076923077</v>
      </c>
    </row>
    <row r="719" spans="1:5" x14ac:dyDescent="0.3">
      <c r="A719" s="11" t="s">
        <v>2098</v>
      </c>
      <c r="B719" s="12">
        <v>38</v>
      </c>
      <c r="C719" s="12">
        <v>3000</v>
      </c>
      <c r="E719">
        <f t="shared" si="11"/>
        <v>78.94736842105263</v>
      </c>
    </row>
    <row r="720" spans="1:5" x14ac:dyDescent="0.3">
      <c r="A720" s="11" t="s">
        <v>2897</v>
      </c>
      <c r="B720" s="12">
        <v>3</v>
      </c>
      <c r="C720" s="12">
        <v>550</v>
      </c>
      <c r="E720">
        <f t="shared" si="11"/>
        <v>183.33333333333334</v>
      </c>
    </row>
    <row r="721" spans="1:5" x14ac:dyDescent="0.3">
      <c r="A721" s="11" t="s">
        <v>3237</v>
      </c>
      <c r="B721" s="12">
        <v>269</v>
      </c>
      <c r="C721" s="12">
        <v>35275.64</v>
      </c>
      <c r="E721">
        <f t="shared" si="11"/>
        <v>131.13620817843866</v>
      </c>
    </row>
    <row r="722" spans="1:5" x14ac:dyDescent="0.3">
      <c r="A722" s="11" t="s">
        <v>939</v>
      </c>
      <c r="B722" s="12">
        <v>1</v>
      </c>
      <c r="C722" s="12">
        <v>25</v>
      </c>
      <c r="E722">
        <f t="shared" si="11"/>
        <v>25</v>
      </c>
    </row>
    <row r="723" spans="1:5" x14ac:dyDescent="0.3">
      <c r="A723" s="11" t="s">
        <v>722</v>
      </c>
      <c r="B723" s="12">
        <v>119</v>
      </c>
      <c r="C723" s="12">
        <v>10013</v>
      </c>
      <c r="E723">
        <f t="shared" si="11"/>
        <v>84.142857142857139</v>
      </c>
    </row>
    <row r="724" spans="1:5" x14ac:dyDescent="0.3">
      <c r="A724" s="11" t="s">
        <v>758</v>
      </c>
      <c r="B724" s="12">
        <v>18</v>
      </c>
      <c r="C724" s="12">
        <v>595</v>
      </c>
      <c r="E724">
        <f t="shared" si="11"/>
        <v>33.055555555555557</v>
      </c>
    </row>
    <row r="725" spans="1:5" x14ac:dyDescent="0.3">
      <c r="A725" s="11" t="s">
        <v>1668</v>
      </c>
      <c r="B725" s="12">
        <v>82</v>
      </c>
      <c r="C725" s="12">
        <v>4313</v>
      </c>
      <c r="E725">
        <f t="shared" si="11"/>
        <v>52.597560975609753</v>
      </c>
    </row>
    <row r="726" spans="1:5" x14ac:dyDescent="0.3">
      <c r="A726" s="11" t="s">
        <v>337</v>
      </c>
      <c r="B726" s="12">
        <v>493</v>
      </c>
      <c r="C726" s="12">
        <v>29209.78</v>
      </c>
      <c r="E726">
        <f t="shared" si="11"/>
        <v>59.249046653144013</v>
      </c>
    </row>
    <row r="727" spans="1:5" x14ac:dyDescent="0.3">
      <c r="A727" s="11" t="s">
        <v>3956</v>
      </c>
      <c r="B727" s="12">
        <v>12</v>
      </c>
      <c r="C727" s="12">
        <v>292</v>
      </c>
      <c r="E727">
        <f t="shared" si="11"/>
        <v>24.333333333333332</v>
      </c>
    </row>
    <row r="728" spans="1:5" x14ac:dyDescent="0.3">
      <c r="A728" s="11" t="s">
        <v>2660</v>
      </c>
      <c r="B728" s="12">
        <v>5</v>
      </c>
      <c r="C728" s="12">
        <v>19</v>
      </c>
      <c r="E728">
        <f t="shared" si="11"/>
        <v>3.8</v>
      </c>
    </row>
    <row r="729" spans="1:5" x14ac:dyDescent="0.3">
      <c r="A729" s="11" t="s">
        <v>848</v>
      </c>
      <c r="B729" s="12">
        <v>1</v>
      </c>
      <c r="C729" s="12">
        <v>10</v>
      </c>
      <c r="E729">
        <f t="shared" si="11"/>
        <v>10</v>
      </c>
    </row>
    <row r="730" spans="1:5" x14ac:dyDescent="0.3">
      <c r="A730" s="11" t="s">
        <v>2250</v>
      </c>
      <c r="B730" s="12">
        <v>180</v>
      </c>
      <c r="C730" s="12">
        <v>5907</v>
      </c>
      <c r="E730">
        <f t="shared" si="11"/>
        <v>32.81666666666667</v>
      </c>
    </row>
    <row r="731" spans="1:5" x14ac:dyDescent="0.3">
      <c r="A731" s="11" t="s">
        <v>1226</v>
      </c>
      <c r="B731" s="12">
        <v>3</v>
      </c>
      <c r="C731" s="12">
        <v>132</v>
      </c>
      <c r="E731">
        <f t="shared" si="11"/>
        <v>44</v>
      </c>
    </row>
    <row r="732" spans="1:5" x14ac:dyDescent="0.3">
      <c r="A732" s="11" t="s">
        <v>1549</v>
      </c>
      <c r="B732" s="12">
        <v>1</v>
      </c>
      <c r="C732" s="12">
        <v>60</v>
      </c>
      <c r="E732">
        <f t="shared" si="11"/>
        <v>60</v>
      </c>
    </row>
    <row r="733" spans="1:5" x14ac:dyDescent="0.3">
      <c r="A733" s="11" t="s">
        <v>333</v>
      </c>
      <c r="B733" s="12">
        <v>555</v>
      </c>
      <c r="C733" s="12">
        <v>113015</v>
      </c>
      <c r="E733">
        <f t="shared" si="11"/>
        <v>203.63063063063063</v>
      </c>
    </row>
    <row r="734" spans="1:5" x14ac:dyDescent="0.3">
      <c r="A734" s="11" t="s">
        <v>1027</v>
      </c>
      <c r="B734" s="12">
        <v>122</v>
      </c>
      <c r="C734" s="12">
        <v>7000.58</v>
      </c>
      <c r="E734">
        <f t="shared" si="11"/>
        <v>57.381803278688523</v>
      </c>
    </row>
    <row r="735" spans="1:5" x14ac:dyDescent="0.3">
      <c r="A735" s="11" t="s">
        <v>1615</v>
      </c>
      <c r="B735" s="12">
        <v>77</v>
      </c>
      <c r="C735" s="12">
        <v>5135</v>
      </c>
      <c r="E735">
        <f t="shared" si="11"/>
        <v>66.688311688311686</v>
      </c>
    </row>
    <row r="736" spans="1:5" x14ac:dyDescent="0.3">
      <c r="A736" s="11" t="s">
        <v>2269</v>
      </c>
      <c r="B736" s="12">
        <v>194</v>
      </c>
      <c r="C736" s="12">
        <v>28728</v>
      </c>
      <c r="E736">
        <f t="shared" si="11"/>
        <v>148.08247422680412</v>
      </c>
    </row>
    <row r="737" spans="1:5" x14ac:dyDescent="0.3">
      <c r="A737" s="11" t="s">
        <v>1912</v>
      </c>
      <c r="B737" s="12">
        <v>1</v>
      </c>
      <c r="C737" s="12">
        <v>10</v>
      </c>
      <c r="E737">
        <f t="shared" si="11"/>
        <v>10</v>
      </c>
    </row>
    <row r="738" spans="1:5" x14ac:dyDescent="0.3">
      <c r="A738" s="11" t="s">
        <v>4</v>
      </c>
      <c r="B738" s="12">
        <v>35</v>
      </c>
      <c r="C738" s="12">
        <v>525</v>
      </c>
      <c r="E738">
        <f t="shared" si="11"/>
        <v>15</v>
      </c>
    </row>
    <row r="739" spans="1:5" x14ac:dyDescent="0.3">
      <c r="A739" s="11" t="s">
        <v>3925</v>
      </c>
      <c r="B739" s="12">
        <v>7</v>
      </c>
      <c r="C739" s="12">
        <v>651</v>
      </c>
      <c r="E739">
        <f t="shared" si="11"/>
        <v>93</v>
      </c>
    </row>
    <row r="740" spans="1:5" x14ac:dyDescent="0.3">
      <c r="A740" s="11" t="s">
        <v>220</v>
      </c>
      <c r="B740" s="12">
        <v>1</v>
      </c>
      <c r="C740" s="12">
        <v>100</v>
      </c>
      <c r="E740">
        <f t="shared" si="11"/>
        <v>100</v>
      </c>
    </row>
    <row r="741" spans="1:5" x14ac:dyDescent="0.3">
      <c r="A741" s="11" t="s">
        <v>750</v>
      </c>
      <c r="B741" s="12">
        <v>110</v>
      </c>
      <c r="C741" s="12">
        <v>10556</v>
      </c>
      <c r="E741">
        <f t="shared" si="11"/>
        <v>95.963636363636368</v>
      </c>
    </row>
    <row r="742" spans="1:5" x14ac:dyDescent="0.3">
      <c r="A742" s="11" t="s">
        <v>1062</v>
      </c>
      <c r="B742" s="12">
        <v>0</v>
      </c>
      <c r="C742" s="12">
        <v>0</v>
      </c>
      <c r="E742">
        <f t="shared" si="11"/>
        <v>0</v>
      </c>
    </row>
    <row r="743" spans="1:5" x14ac:dyDescent="0.3">
      <c r="A743" s="11" t="s">
        <v>562</v>
      </c>
      <c r="B743" s="12">
        <v>2</v>
      </c>
      <c r="C743" s="12">
        <v>55</v>
      </c>
      <c r="E743">
        <f t="shared" si="11"/>
        <v>27.5</v>
      </c>
    </row>
    <row r="744" spans="1:5" x14ac:dyDescent="0.3">
      <c r="A744" s="11" t="s">
        <v>3616</v>
      </c>
      <c r="B744" s="12">
        <v>56</v>
      </c>
      <c r="C744" s="12">
        <v>2020</v>
      </c>
      <c r="E744">
        <f t="shared" si="11"/>
        <v>36.071428571428569</v>
      </c>
    </row>
    <row r="745" spans="1:5" x14ac:dyDescent="0.3">
      <c r="A745" s="11" t="s">
        <v>1151</v>
      </c>
      <c r="B745" s="12">
        <v>6</v>
      </c>
      <c r="C745" s="12">
        <v>252</v>
      </c>
      <c r="E745">
        <f t="shared" si="11"/>
        <v>42</v>
      </c>
    </row>
    <row r="746" spans="1:5" x14ac:dyDescent="0.3">
      <c r="A746" s="11" t="s">
        <v>1015</v>
      </c>
      <c r="B746" s="12">
        <v>16</v>
      </c>
      <c r="C746" s="12">
        <v>3060</v>
      </c>
      <c r="E746">
        <f t="shared" si="11"/>
        <v>191.25</v>
      </c>
    </row>
    <row r="747" spans="1:5" x14ac:dyDescent="0.3">
      <c r="A747" s="11" t="s">
        <v>733</v>
      </c>
      <c r="B747" s="12">
        <v>13</v>
      </c>
      <c r="C747" s="12">
        <v>64</v>
      </c>
      <c r="E747">
        <f t="shared" si="11"/>
        <v>4.9230769230769234</v>
      </c>
    </row>
    <row r="748" spans="1:5" x14ac:dyDescent="0.3">
      <c r="A748" s="11" t="s">
        <v>1386</v>
      </c>
      <c r="B748" s="12">
        <v>134</v>
      </c>
      <c r="C748" s="12">
        <v>8832.49</v>
      </c>
      <c r="E748">
        <f t="shared" si="11"/>
        <v>65.914104477611943</v>
      </c>
    </row>
    <row r="749" spans="1:5" x14ac:dyDescent="0.3">
      <c r="A749" s="11" t="s">
        <v>3670</v>
      </c>
      <c r="B749" s="12">
        <v>114</v>
      </c>
      <c r="C749" s="12">
        <v>4545</v>
      </c>
      <c r="E749">
        <f t="shared" si="11"/>
        <v>39.868421052631582</v>
      </c>
    </row>
    <row r="750" spans="1:5" x14ac:dyDescent="0.3">
      <c r="A750" s="11" t="s">
        <v>3205</v>
      </c>
      <c r="B750" s="12">
        <v>12</v>
      </c>
      <c r="C750" s="12">
        <v>273</v>
      </c>
      <c r="E750">
        <f t="shared" si="11"/>
        <v>22.75</v>
      </c>
    </row>
    <row r="751" spans="1:5" x14ac:dyDescent="0.3">
      <c r="A751" s="11" t="s">
        <v>1187</v>
      </c>
      <c r="B751" s="12">
        <v>123</v>
      </c>
      <c r="C751" s="12">
        <v>8005</v>
      </c>
      <c r="E751">
        <f t="shared" si="11"/>
        <v>65.081300813008127</v>
      </c>
    </row>
    <row r="752" spans="1:5" x14ac:dyDescent="0.3">
      <c r="A752" s="11" t="s">
        <v>2755</v>
      </c>
      <c r="B752" s="12">
        <v>15</v>
      </c>
      <c r="C752" s="12">
        <v>260</v>
      </c>
      <c r="E752">
        <f t="shared" si="11"/>
        <v>17.333333333333332</v>
      </c>
    </row>
    <row r="753" spans="1:5" x14ac:dyDescent="0.3">
      <c r="A753" s="11" t="s">
        <v>2693</v>
      </c>
      <c r="B753" s="12">
        <v>3</v>
      </c>
      <c r="C753" s="12">
        <v>40</v>
      </c>
      <c r="E753">
        <f t="shared" si="11"/>
        <v>13.333333333333334</v>
      </c>
    </row>
    <row r="754" spans="1:5" x14ac:dyDescent="0.3">
      <c r="A754" s="11" t="s">
        <v>3388</v>
      </c>
      <c r="B754" s="12">
        <v>62</v>
      </c>
      <c r="C754" s="12">
        <v>11450</v>
      </c>
      <c r="E754">
        <f t="shared" si="11"/>
        <v>184.67741935483872</v>
      </c>
    </row>
    <row r="755" spans="1:5" x14ac:dyDescent="0.3">
      <c r="A755" s="11" t="s">
        <v>1878</v>
      </c>
      <c r="B755" s="12">
        <v>0</v>
      </c>
      <c r="C755" s="12">
        <v>0</v>
      </c>
      <c r="E755">
        <f t="shared" si="11"/>
        <v>0</v>
      </c>
    </row>
    <row r="756" spans="1:5" x14ac:dyDescent="0.3">
      <c r="A756" s="11" t="s">
        <v>2175</v>
      </c>
      <c r="B756" s="12">
        <v>63</v>
      </c>
      <c r="C756" s="12">
        <v>4119</v>
      </c>
      <c r="E756">
        <f t="shared" si="11"/>
        <v>65.38095238095238</v>
      </c>
    </row>
    <row r="757" spans="1:5" x14ac:dyDescent="0.3">
      <c r="A757" s="11" t="s">
        <v>3406</v>
      </c>
      <c r="B757" s="12">
        <v>67</v>
      </c>
      <c r="C757" s="12">
        <v>2142</v>
      </c>
      <c r="E757">
        <f t="shared" si="11"/>
        <v>31.970149253731343</v>
      </c>
    </row>
    <row r="758" spans="1:5" x14ac:dyDescent="0.3">
      <c r="A758" s="11" t="s">
        <v>3538</v>
      </c>
      <c r="B758" s="12">
        <v>13</v>
      </c>
      <c r="C758" s="12">
        <v>718</v>
      </c>
      <c r="E758">
        <f t="shared" si="11"/>
        <v>55.230769230769234</v>
      </c>
    </row>
    <row r="759" spans="1:5" x14ac:dyDescent="0.3">
      <c r="A759" s="11" t="s">
        <v>2089</v>
      </c>
      <c r="B759" s="12">
        <v>75</v>
      </c>
      <c r="C759" s="12">
        <v>3465.32</v>
      </c>
      <c r="E759">
        <f t="shared" si="11"/>
        <v>46.204266666666669</v>
      </c>
    </row>
    <row r="760" spans="1:5" x14ac:dyDescent="0.3">
      <c r="A760" s="11" t="s">
        <v>2462</v>
      </c>
      <c r="B760" s="12">
        <v>86</v>
      </c>
      <c r="C760" s="12">
        <v>7785</v>
      </c>
      <c r="E760">
        <f t="shared" si="11"/>
        <v>90.523255813953483</v>
      </c>
    </row>
    <row r="761" spans="1:5" x14ac:dyDescent="0.3">
      <c r="A761" s="11" t="s">
        <v>670</v>
      </c>
      <c r="B761" s="12">
        <v>28</v>
      </c>
      <c r="C761" s="12">
        <v>43015</v>
      </c>
      <c r="E761">
        <f t="shared" si="11"/>
        <v>1536.25</v>
      </c>
    </row>
    <row r="762" spans="1:5" x14ac:dyDescent="0.3">
      <c r="A762" s="11" t="s">
        <v>1733</v>
      </c>
      <c r="B762" s="12">
        <v>0</v>
      </c>
      <c r="C762" s="12">
        <v>0</v>
      </c>
      <c r="E762">
        <f t="shared" si="11"/>
        <v>0</v>
      </c>
    </row>
    <row r="763" spans="1:5" x14ac:dyDescent="0.3">
      <c r="A763" s="11" t="s">
        <v>728</v>
      </c>
      <c r="B763" s="12">
        <v>149</v>
      </c>
      <c r="C763" s="12">
        <v>5443</v>
      </c>
      <c r="E763">
        <f t="shared" si="11"/>
        <v>36.530201342281877</v>
      </c>
    </row>
    <row r="764" spans="1:5" x14ac:dyDescent="0.3">
      <c r="A764" s="11" t="s">
        <v>3202</v>
      </c>
      <c r="B764" s="12">
        <v>25</v>
      </c>
      <c r="C764" s="12">
        <v>2726</v>
      </c>
      <c r="E764">
        <f t="shared" si="11"/>
        <v>109.04</v>
      </c>
    </row>
    <row r="765" spans="1:5" x14ac:dyDescent="0.3">
      <c r="A765" s="11" t="s">
        <v>1689</v>
      </c>
      <c r="B765" s="12">
        <v>7</v>
      </c>
      <c r="C765" s="12">
        <v>1772</v>
      </c>
      <c r="E765">
        <f t="shared" si="11"/>
        <v>253.14285714285714</v>
      </c>
    </row>
    <row r="766" spans="1:5" x14ac:dyDescent="0.3">
      <c r="A766" s="11" t="s">
        <v>543</v>
      </c>
      <c r="B766" s="12">
        <v>1</v>
      </c>
      <c r="C766" s="12">
        <v>1</v>
      </c>
      <c r="E766">
        <f t="shared" si="11"/>
        <v>1</v>
      </c>
    </row>
    <row r="767" spans="1:5" x14ac:dyDescent="0.3">
      <c r="A767" s="11" t="s">
        <v>1918</v>
      </c>
      <c r="B767" s="12">
        <v>70</v>
      </c>
      <c r="C767" s="12">
        <v>205025</v>
      </c>
      <c r="E767">
        <f t="shared" si="11"/>
        <v>2928.9285714285716</v>
      </c>
    </row>
    <row r="768" spans="1:5" x14ac:dyDescent="0.3">
      <c r="A768" s="11" t="s">
        <v>2866</v>
      </c>
      <c r="B768" s="12">
        <v>2</v>
      </c>
      <c r="C768" s="12">
        <v>45</v>
      </c>
      <c r="E768">
        <f t="shared" si="11"/>
        <v>22.5</v>
      </c>
    </row>
    <row r="769" spans="1:5" x14ac:dyDescent="0.3">
      <c r="A769" s="11" t="s">
        <v>3269</v>
      </c>
      <c r="B769" s="12">
        <v>70</v>
      </c>
      <c r="C769" s="12">
        <v>8120</v>
      </c>
      <c r="E769">
        <f t="shared" si="11"/>
        <v>116</v>
      </c>
    </row>
    <row r="770" spans="1:5" x14ac:dyDescent="0.3">
      <c r="A770" s="11" t="s">
        <v>4040</v>
      </c>
      <c r="B770" s="12">
        <v>4</v>
      </c>
      <c r="C770" s="12">
        <v>225</v>
      </c>
      <c r="E770">
        <f t="shared" si="11"/>
        <v>56.25</v>
      </c>
    </row>
    <row r="771" spans="1:5" x14ac:dyDescent="0.3">
      <c r="A771" s="11" t="s">
        <v>17</v>
      </c>
      <c r="B771" s="12">
        <v>98</v>
      </c>
      <c r="C771" s="12">
        <v>2132</v>
      </c>
      <c r="E771">
        <f t="shared" si="11"/>
        <v>21.755102040816325</v>
      </c>
    </row>
    <row r="772" spans="1:5" x14ac:dyDescent="0.3">
      <c r="A772" s="11" t="s">
        <v>3597</v>
      </c>
      <c r="B772" s="12">
        <v>27</v>
      </c>
      <c r="C772" s="12">
        <v>1101</v>
      </c>
      <c r="E772">
        <f t="shared" si="11"/>
        <v>40.777777777777779</v>
      </c>
    </row>
    <row r="773" spans="1:5" x14ac:dyDescent="0.3">
      <c r="A773" s="11" t="s">
        <v>977</v>
      </c>
      <c r="B773" s="12">
        <v>18</v>
      </c>
      <c r="C773" s="12">
        <v>2889</v>
      </c>
      <c r="E773">
        <f t="shared" ref="E773:E836" si="12">IF(B773=0, 0, C773/B773)</f>
        <v>160.5</v>
      </c>
    </row>
    <row r="774" spans="1:5" x14ac:dyDescent="0.3">
      <c r="A774" s="11" t="s">
        <v>2709</v>
      </c>
      <c r="B774" s="12">
        <v>308</v>
      </c>
      <c r="C774" s="12">
        <v>50803</v>
      </c>
      <c r="E774">
        <f t="shared" si="12"/>
        <v>164.94480519480518</v>
      </c>
    </row>
    <row r="775" spans="1:5" x14ac:dyDescent="0.3">
      <c r="A775" s="11" t="s">
        <v>3438</v>
      </c>
      <c r="B775" s="12">
        <v>18</v>
      </c>
      <c r="C775" s="12">
        <v>1616.14</v>
      </c>
      <c r="E775">
        <f t="shared" si="12"/>
        <v>89.785555555555561</v>
      </c>
    </row>
    <row r="776" spans="1:5" x14ac:dyDescent="0.3">
      <c r="A776" s="11" t="s">
        <v>4073</v>
      </c>
      <c r="B776" s="12">
        <v>6</v>
      </c>
      <c r="C776" s="12">
        <v>1335</v>
      </c>
      <c r="E776">
        <f t="shared" si="12"/>
        <v>222.5</v>
      </c>
    </row>
    <row r="777" spans="1:5" x14ac:dyDescent="0.3">
      <c r="A777" s="11" t="s">
        <v>489</v>
      </c>
      <c r="B777" s="12">
        <v>0</v>
      </c>
      <c r="C777" s="12">
        <v>0</v>
      </c>
      <c r="E777">
        <f t="shared" si="12"/>
        <v>0</v>
      </c>
    </row>
    <row r="778" spans="1:5" x14ac:dyDescent="0.3">
      <c r="A778" s="11" t="s">
        <v>3951</v>
      </c>
      <c r="B778" s="12">
        <v>0</v>
      </c>
      <c r="C778" s="12">
        <v>0</v>
      </c>
      <c r="E778">
        <f t="shared" si="12"/>
        <v>0</v>
      </c>
    </row>
    <row r="779" spans="1:5" x14ac:dyDescent="0.3">
      <c r="A779" s="11" t="s">
        <v>805</v>
      </c>
      <c r="B779" s="12">
        <v>18</v>
      </c>
      <c r="C779" s="12">
        <v>5500</v>
      </c>
      <c r="E779">
        <f t="shared" si="12"/>
        <v>305.55555555555554</v>
      </c>
    </row>
    <row r="780" spans="1:5" x14ac:dyDescent="0.3">
      <c r="A780" s="11" t="s">
        <v>1841</v>
      </c>
      <c r="B780" s="12">
        <v>13</v>
      </c>
      <c r="C780" s="12">
        <v>980</v>
      </c>
      <c r="E780">
        <f t="shared" si="12"/>
        <v>75.384615384615387</v>
      </c>
    </row>
    <row r="781" spans="1:5" x14ac:dyDescent="0.3">
      <c r="A781" s="11" t="s">
        <v>3478</v>
      </c>
      <c r="B781" s="12">
        <v>56</v>
      </c>
      <c r="C781" s="12">
        <v>1918</v>
      </c>
      <c r="E781">
        <f t="shared" si="12"/>
        <v>34.25</v>
      </c>
    </row>
    <row r="782" spans="1:5" x14ac:dyDescent="0.3">
      <c r="A782" s="11" t="s">
        <v>1596</v>
      </c>
      <c r="B782" s="12">
        <v>7</v>
      </c>
      <c r="C782" s="12">
        <v>280</v>
      </c>
      <c r="E782">
        <f t="shared" si="12"/>
        <v>40</v>
      </c>
    </row>
    <row r="783" spans="1:5" x14ac:dyDescent="0.3">
      <c r="A783" s="11" t="s">
        <v>1820</v>
      </c>
      <c r="B783" s="12">
        <v>4</v>
      </c>
      <c r="C783" s="12">
        <v>25</v>
      </c>
      <c r="E783">
        <f t="shared" si="12"/>
        <v>6.25</v>
      </c>
    </row>
    <row r="784" spans="1:5" x14ac:dyDescent="0.3">
      <c r="A784" s="11" t="s">
        <v>1965</v>
      </c>
      <c r="B784" s="12">
        <v>1281</v>
      </c>
      <c r="C784" s="12">
        <v>231543.12</v>
      </c>
      <c r="E784">
        <f t="shared" si="12"/>
        <v>180.75185011709601</v>
      </c>
    </row>
    <row r="785" spans="1:5" x14ac:dyDescent="0.3">
      <c r="A785" s="11" t="s">
        <v>1743</v>
      </c>
      <c r="B785" s="12">
        <v>34</v>
      </c>
      <c r="C785" s="12">
        <v>2175</v>
      </c>
      <c r="E785">
        <f t="shared" si="12"/>
        <v>63.970588235294116</v>
      </c>
    </row>
    <row r="786" spans="1:5" x14ac:dyDescent="0.3">
      <c r="A786" s="11" t="s">
        <v>2547</v>
      </c>
      <c r="B786" s="12">
        <v>134</v>
      </c>
      <c r="C786" s="12">
        <v>6592</v>
      </c>
      <c r="E786">
        <f t="shared" si="12"/>
        <v>49.194029850746269</v>
      </c>
    </row>
    <row r="787" spans="1:5" x14ac:dyDescent="0.3">
      <c r="A787" s="11" t="s">
        <v>2542</v>
      </c>
      <c r="B787" s="12">
        <v>13</v>
      </c>
      <c r="C787" s="12">
        <v>725</v>
      </c>
      <c r="E787">
        <f t="shared" si="12"/>
        <v>55.769230769230766</v>
      </c>
    </row>
    <row r="788" spans="1:5" x14ac:dyDescent="0.3">
      <c r="A788" s="11" t="s">
        <v>1510</v>
      </c>
      <c r="B788" s="12">
        <v>196</v>
      </c>
      <c r="C788" s="12">
        <v>21637.22</v>
      </c>
      <c r="E788">
        <f t="shared" si="12"/>
        <v>110.39397959183674</v>
      </c>
    </row>
    <row r="789" spans="1:5" x14ac:dyDescent="0.3">
      <c r="A789" s="11" t="s">
        <v>1876</v>
      </c>
      <c r="B789" s="12">
        <v>3</v>
      </c>
      <c r="C789" s="12">
        <v>51</v>
      </c>
      <c r="E789">
        <f t="shared" si="12"/>
        <v>17</v>
      </c>
    </row>
    <row r="790" spans="1:5" x14ac:dyDescent="0.3">
      <c r="A790" s="11" t="s">
        <v>1506</v>
      </c>
      <c r="B790" s="12">
        <v>345</v>
      </c>
      <c r="C790" s="12">
        <v>16573</v>
      </c>
      <c r="E790">
        <f t="shared" si="12"/>
        <v>48.037681159420288</v>
      </c>
    </row>
    <row r="791" spans="1:5" x14ac:dyDescent="0.3">
      <c r="A791" s="11" t="s">
        <v>382</v>
      </c>
      <c r="B791" s="12">
        <v>251</v>
      </c>
      <c r="C791" s="12">
        <v>26182.5</v>
      </c>
      <c r="E791">
        <f t="shared" si="12"/>
        <v>104.31274900398407</v>
      </c>
    </row>
    <row r="792" spans="1:5" x14ac:dyDescent="0.3">
      <c r="A792" s="11" t="s">
        <v>1839</v>
      </c>
      <c r="B792" s="12">
        <v>28</v>
      </c>
      <c r="C792" s="12">
        <v>1001.49</v>
      </c>
      <c r="E792">
        <f t="shared" si="12"/>
        <v>35.767499999999998</v>
      </c>
    </row>
    <row r="793" spans="1:5" x14ac:dyDescent="0.3">
      <c r="A793" s="11" t="s">
        <v>2028</v>
      </c>
      <c r="B793" s="12">
        <v>539</v>
      </c>
      <c r="C793" s="12">
        <v>120249</v>
      </c>
      <c r="E793">
        <f t="shared" si="12"/>
        <v>223.09647495361781</v>
      </c>
    </row>
    <row r="794" spans="1:5" x14ac:dyDescent="0.3">
      <c r="A794" s="11" t="s">
        <v>2047</v>
      </c>
      <c r="B794" s="12">
        <v>217</v>
      </c>
      <c r="C794" s="12">
        <v>12110</v>
      </c>
      <c r="E794">
        <f t="shared" si="12"/>
        <v>55.806451612903224</v>
      </c>
    </row>
    <row r="795" spans="1:5" x14ac:dyDescent="0.3">
      <c r="A795" s="11" t="s">
        <v>2571</v>
      </c>
      <c r="B795" s="12">
        <v>4</v>
      </c>
      <c r="C795" s="12">
        <v>250</v>
      </c>
      <c r="E795">
        <f t="shared" si="12"/>
        <v>62.5</v>
      </c>
    </row>
    <row r="796" spans="1:5" x14ac:dyDescent="0.3">
      <c r="A796" s="11" t="s">
        <v>508</v>
      </c>
      <c r="B796" s="12">
        <v>10</v>
      </c>
      <c r="C796" s="12">
        <v>640</v>
      </c>
      <c r="E796">
        <f t="shared" si="12"/>
        <v>64</v>
      </c>
    </row>
    <row r="797" spans="1:5" x14ac:dyDescent="0.3">
      <c r="A797" s="11" t="s">
        <v>1556</v>
      </c>
      <c r="B797" s="12">
        <v>0</v>
      </c>
      <c r="C797" s="12">
        <v>0</v>
      </c>
      <c r="E797">
        <f t="shared" si="12"/>
        <v>0</v>
      </c>
    </row>
    <row r="798" spans="1:5" x14ac:dyDescent="0.3">
      <c r="A798" s="11" t="s">
        <v>1764</v>
      </c>
      <c r="B798" s="12">
        <v>118</v>
      </c>
      <c r="C798" s="12">
        <v>12229</v>
      </c>
      <c r="E798">
        <f t="shared" si="12"/>
        <v>103.63559322033899</v>
      </c>
    </row>
    <row r="799" spans="1:5" x14ac:dyDescent="0.3">
      <c r="A799" s="11" t="s">
        <v>199</v>
      </c>
      <c r="B799" s="12">
        <v>8</v>
      </c>
      <c r="C799" s="12">
        <v>262</v>
      </c>
      <c r="E799">
        <f t="shared" si="12"/>
        <v>32.75</v>
      </c>
    </row>
    <row r="800" spans="1:5" x14ac:dyDescent="0.3">
      <c r="A800" s="11" t="s">
        <v>2877</v>
      </c>
      <c r="B800" s="12">
        <v>6</v>
      </c>
      <c r="C800" s="12">
        <v>650</v>
      </c>
      <c r="E800">
        <f t="shared" si="12"/>
        <v>108.33333333333333</v>
      </c>
    </row>
    <row r="801" spans="1:5" x14ac:dyDescent="0.3">
      <c r="A801" s="11" t="s">
        <v>3309</v>
      </c>
      <c r="B801" s="12">
        <v>31</v>
      </c>
      <c r="C801" s="12">
        <v>558</v>
      </c>
      <c r="E801">
        <f t="shared" si="12"/>
        <v>18</v>
      </c>
    </row>
    <row r="802" spans="1:5" x14ac:dyDescent="0.3">
      <c r="A802" s="11" t="s">
        <v>2847</v>
      </c>
      <c r="B802" s="12">
        <v>0</v>
      </c>
      <c r="C802" s="12">
        <v>0</v>
      </c>
      <c r="E802">
        <f t="shared" si="12"/>
        <v>0</v>
      </c>
    </row>
    <row r="803" spans="1:5" x14ac:dyDescent="0.3">
      <c r="A803" s="11" t="s">
        <v>3045</v>
      </c>
      <c r="B803" s="12">
        <v>64</v>
      </c>
      <c r="C803" s="12">
        <v>5308.26</v>
      </c>
      <c r="E803">
        <f t="shared" si="12"/>
        <v>82.941562500000003</v>
      </c>
    </row>
    <row r="804" spans="1:5" x14ac:dyDescent="0.3">
      <c r="A804" s="11" t="s">
        <v>3215</v>
      </c>
      <c r="B804" s="12">
        <v>134</v>
      </c>
      <c r="C804" s="12">
        <v>35123</v>
      </c>
      <c r="E804">
        <f t="shared" si="12"/>
        <v>262.11194029850748</v>
      </c>
    </row>
    <row r="805" spans="1:5" x14ac:dyDescent="0.3">
      <c r="A805" s="11" t="s">
        <v>3768</v>
      </c>
      <c r="B805" s="12">
        <v>38</v>
      </c>
      <c r="C805" s="12">
        <v>1460</v>
      </c>
      <c r="E805">
        <f t="shared" si="12"/>
        <v>38.421052631578945</v>
      </c>
    </row>
    <row r="806" spans="1:5" x14ac:dyDescent="0.3">
      <c r="A806" s="11" t="s">
        <v>1802</v>
      </c>
      <c r="B806" s="12">
        <v>37</v>
      </c>
      <c r="C806" s="12">
        <v>2355</v>
      </c>
      <c r="E806">
        <f t="shared" si="12"/>
        <v>63.648648648648646</v>
      </c>
    </row>
    <row r="807" spans="1:5" x14ac:dyDescent="0.3">
      <c r="A807" s="11" t="s">
        <v>3926</v>
      </c>
      <c r="B807" s="12">
        <v>14</v>
      </c>
      <c r="C807" s="12">
        <v>453</v>
      </c>
      <c r="E807">
        <f t="shared" si="12"/>
        <v>32.357142857142854</v>
      </c>
    </row>
    <row r="808" spans="1:5" x14ac:dyDescent="0.3">
      <c r="A808" s="11" t="s">
        <v>1565</v>
      </c>
      <c r="B808" s="12">
        <v>1</v>
      </c>
      <c r="C808" s="12">
        <v>10</v>
      </c>
      <c r="E808">
        <f t="shared" si="12"/>
        <v>10</v>
      </c>
    </row>
    <row r="809" spans="1:5" x14ac:dyDescent="0.3">
      <c r="A809" s="11" t="s">
        <v>3552</v>
      </c>
      <c r="B809" s="12">
        <v>104</v>
      </c>
      <c r="C809" s="12">
        <v>5845</v>
      </c>
      <c r="E809">
        <f t="shared" si="12"/>
        <v>56.20192307692308</v>
      </c>
    </row>
    <row r="810" spans="1:5" x14ac:dyDescent="0.3">
      <c r="A810" s="11" t="s">
        <v>4084</v>
      </c>
      <c r="B810" s="12">
        <v>3</v>
      </c>
      <c r="C810" s="12">
        <v>216</v>
      </c>
      <c r="E810">
        <f t="shared" si="12"/>
        <v>72</v>
      </c>
    </row>
    <row r="811" spans="1:5" x14ac:dyDescent="0.3">
      <c r="A811" s="11" t="s">
        <v>2298</v>
      </c>
      <c r="B811" s="12">
        <v>19</v>
      </c>
      <c r="C811" s="12">
        <v>1006</v>
      </c>
      <c r="E811">
        <f t="shared" si="12"/>
        <v>52.94736842105263</v>
      </c>
    </row>
    <row r="812" spans="1:5" x14ac:dyDescent="0.3">
      <c r="A812" s="11" t="s">
        <v>523</v>
      </c>
      <c r="B812" s="12">
        <v>31</v>
      </c>
      <c r="C812" s="12">
        <v>3440</v>
      </c>
      <c r="E812">
        <f t="shared" si="12"/>
        <v>110.96774193548387</v>
      </c>
    </row>
    <row r="813" spans="1:5" x14ac:dyDescent="0.3">
      <c r="A813" s="11" t="s">
        <v>532</v>
      </c>
      <c r="B813" s="12">
        <v>31</v>
      </c>
      <c r="C813" s="12">
        <v>4000</v>
      </c>
      <c r="E813">
        <f t="shared" si="12"/>
        <v>129.03225806451613</v>
      </c>
    </row>
    <row r="814" spans="1:5" x14ac:dyDescent="0.3">
      <c r="A814" s="11" t="s">
        <v>2500</v>
      </c>
      <c r="B814" s="12">
        <v>29</v>
      </c>
      <c r="C814" s="12">
        <v>680</v>
      </c>
      <c r="E814">
        <f t="shared" si="12"/>
        <v>23.448275862068964</v>
      </c>
    </row>
    <row r="815" spans="1:5" x14ac:dyDescent="0.3">
      <c r="A815" s="11" t="s">
        <v>2541</v>
      </c>
      <c r="B815" s="12">
        <v>63</v>
      </c>
      <c r="C815" s="12">
        <v>3746</v>
      </c>
      <c r="E815">
        <f t="shared" si="12"/>
        <v>59.460317460317462</v>
      </c>
    </row>
    <row r="816" spans="1:5" x14ac:dyDescent="0.3">
      <c r="A816" s="11" t="s">
        <v>162</v>
      </c>
      <c r="B816" s="12">
        <v>0</v>
      </c>
      <c r="C816" s="12">
        <v>0</v>
      </c>
      <c r="E816">
        <f t="shared" si="12"/>
        <v>0</v>
      </c>
    </row>
    <row r="817" spans="1:5" x14ac:dyDescent="0.3">
      <c r="A817" s="11" t="s">
        <v>2201</v>
      </c>
      <c r="B817" s="12">
        <v>263</v>
      </c>
      <c r="C817" s="12">
        <v>10843</v>
      </c>
      <c r="E817">
        <f t="shared" si="12"/>
        <v>41.228136882129277</v>
      </c>
    </row>
    <row r="818" spans="1:5" x14ac:dyDescent="0.3">
      <c r="A818" s="11" t="s">
        <v>1349</v>
      </c>
      <c r="B818" s="12">
        <v>26</v>
      </c>
      <c r="C818" s="12">
        <v>5985</v>
      </c>
      <c r="E818">
        <f t="shared" si="12"/>
        <v>230.19230769230768</v>
      </c>
    </row>
    <row r="819" spans="1:5" x14ac:dyDescent="0.3">
      <c r="A819" s="11" t="s">
        <v>2472</v>
      </c>
      <c r="B819" s="12">
        <v>17</v>
      </c>
      <c r="C819" s="12">
        <v>640</v>
      </c>
      <c r="E819">
        <f t="shared" si="12"/>
        <v>37.647058823529413</v>
      </c>
    </row>
    <row r="820" spans="1:5" x14ac:dyDescent="0.3">
      <c r="A820" s="11" t="s">
        <v>1952</v>
      </c>
      <c r="B820" s="12">
        <v>834</v>
      </c>
      <c r="C820" s="12">
        <v>106222</v>
      </c>
      <c r="E820">
        <f t="shared" si="12"/>
        <v>127.36450839328538</v>
      </c>
    </row>
    <row r="821" spans="1:5" x14ac:dyDescent="0.3">
      <c r="A821" s="11" t="s">
        <v>3701</v>
      </c>
      <c r="B821" s="12">
        <v>27</v>
      </c>
      <c r="C821" s="12">
        <v>409.01</v>
      </c>
      <c r="E821">
        <f t="shared" si="12"/>
        <v>15.148518518518518</v>
      </c>
    </row>
    <row r="822" spans="1:5" x14ac:dyDescent="0.3">
      <c r="A822" s="11" t="s">
        <v>441</v>
      </c>
      <c r="B822" s="12">
        <v>1</v>
      </c>
      <c r="C822" s="12">
        <v>5</v>
      </c>
      <c r="E822">
        <f t="shared" si="12"/>
        <v>5</v>
      </c>
    </row>
    <row r="823" spans="1:5" x14ac:dyDescent="0.3">
      <c r="A823" s="11" t="s">
        <v>149</v>
      </c>
      <c r="B823" s="12">
        <v>0</v>
      </c>
      <c r="C823" s="12">
        <v>0</v>
      </c>
      <c r="E823">
        <f t="shared" si="12"/>
        <v>0</v>
      </c>
    </row>
    <row r="824" spans="1:5" x14ac:dyDescent="0.3">
      <c r="A824" s="11" t="s">
        <v>1524</v>
      </c>
      <c r="B824" s="12">
        <v>241</v>
      </c>
      <c r="C824" s="12">
        <v>23096</v>
      </c>
      <c r="E824">
        <f t="shared" si="12"/>
        <v>95.834024896265561</v>
      </c>
    </row>
    <row r="825" spans="1:5" x14ac:dyDescent="0.3">
      <c r="A825" s="11" t="s">
        <v>1144</v>
      </c>
      <c r="B825" s="12">
        <v>8</v>
      </c>
      <c r="C825" s="12">
        <v>186</v>
      </c>
      <c r="E825">
        <f t="shared" si="12"/>
        <v>23.25</v>
      </c>
    </row>
    <row r="826" spans="1:5" x14ac:dyDescent="0.3">
      <c r="A826" s="11" t="s">
        <v>2909</v>
      </c>
      <c r="B826" s="12">
        <v>1</v>
      </c>
      <c r="C826" s="12">
        <v>20</v>
      </c>
      <c r="E826">
        <f t="shared" si="12"/>
        <v>20</v>
      </c>
    </row>
    <row r="827" spans="1:5" x14ac:dyDescent="0.3">
      <c r="A827" s="11" t="s">
        <v>2691</v>
      </c>
      <c r="B827" s="12">
        <v>2</v>
      </c>
      <c r="C827" s="12">
        <v>35</v>
      </c>
      <c r="E827">
        <f t="shared" si="12"/>
        <v>17.5</v>
      </c>
    </row>
    <row r="828" spans="1:5" x14ac:dyDescent="0.3">
      <c r="A828" s="11" t="s">
        <v>2307</v>
      </c>
      <c r="B828" s="12">
        <v>73</v>
      </c>
      <c r="C828" s="12">
        <v>3736.55</v>
      </c>
      <c r="E828">
        <f t="shared" si="12"/>
        <v>51.185616438356163</v>
      </c>
    </row>
    <row r="829" spans="1:5" x14ac:dyDescent="0.3">
      <c r="A829" s="11" t="s">
        <v>718</v>
      </c>
      <c r="B829" s="12">
        <v>4</v>
      </c>
      <c r="C829" s="12">
        <v>305</v>
      </c>
      <c r="E829">
        <f t="shared" si="12"/>
        <v>76.25</v>
      </c>
    </row>
    <row r="830" spans="1:5" x14ac:dyDescent="0.3">
      <c r="A830" s="11" t="s">
        <v>2487</v>
      </c>
      <c r="B830" s="12">
        <v>38</v>
      </c>
      <c r="C830" s="12">
        <v>1500.76</v>
      </c>
      <c r="E830">
        <f t="shared" si="12"/>
        <v>39.493684210526318</v>
      </c>
    </row>
    <row r="831" spans="1:5" x14ac:dyDescent="0.3">
      <c r="A831" s="11" t="s">
        <v>2546</v>
      </c>
      <c r="B831" s="12">
        <v>65</v>
      </c>
      <c r="C831" s="12">
        <v>3910</v>
      </c>
      <c r="E831">
        <f t="shared" si="12"/>
        <v>60.153846153846153</v>
      </c>
    </row>
    <row r="832" spans="1:5" x14ac:dyDescent="0.3">
      <c r="A832" s="11" t="s">
        <v>1310</v>
      </c>
      <c r="B832" s="12">
        <v>35</v>
      </c>
      <c r="C832" s="12">
        <v>12879</v>
      </c>
      <c r="E832">
        <f t="shared" si="12"/>
        <v>367.97142857142859</v>
      </c>
    </row>
    <row r="833" spans="1:5" x14ac:dyDescent="0.3">
      <c r="A833" s="11" t="s">
        <v>3116</v>
      </c>
      <c r="B833" s="12">
        <v>10</v>
      </c>
      <c r="C833" s="12">
        <v>430</v>
      </c>
      <c r="E833">
        <f t="shared" si="12"/>
        <v>43</v>
      </c>
    </row>
    <row r="834" spans="1:5" x14ac:dyDescent="0.3">
      <c r="A834" s="11" t="s">
        <v>3695</v>
      </c>
      <c r="B834" s="12">
        <v>136</v>
      </c>
      <c r="C834" s="12">
        <v>5526</v>
      </c>
      <c r="E834">
        <f t="shared" si="12"/>
        <v>40.632352941176471</v>
      </c>
    </row>
    <row r="835" spans="1:5" x14ac:dyDescent="0.3">
      <c r="A835" s="11" t="s">
        <v>3716</v>
      </c>
      <c r="B835" s="12">
        <v>4</v>
      </c>
      <c r="C835" s="12">
        <v>420</v>
      </c>
      <c r="E835">
        <f t="shared" si="12"/>
        <v>105</v>
      </c>
    </row>
    <row r="836" spans="1:5" x14ac:dyDescent="0.3">
      <c r="A836" s="11" t="s">
        <v>3270</v>
      </c>
      <c r="B836" s="12">
        <v>30</v>
      </c>
      <c r="C836" s="12">
        <v>1830</v>
      </c>
      <c r="E836">
        <f t="shared" si="12"/>
        <v>61</v>
      </c>
    </row>
    <row r="837" spans="1:5" x14ac:dyDescent="0.3">
      <c r="A837" s="11" t="s">
        <v>531</v>
      </c>
      <c r="B837" s="12">
        <v>29</v>
      </c>
      <c r="C837" s="12">
        <v>3670</v>
      </c>
      <c r="E837">
        <f t="shared" ref="E837:E900" si="13">IF(B837=0, 0, C837/B837)</f>
        <v>126.55172413793103</v>
      </c>
    </row>
    <row r="838" spans="1:5" x14ac:dyDescent="0.3">
      <c r="A838" s="11" t="s">
        <v>3332</v>
      </c>
      <c r="B838" s="12">
        <v>83</v>
      </c>
      <c r="C838" s="12">
        <v>6000</v>
      </c>
      <c r="E838">
        <f t="shared" si="13"/>
        <v>72.289156626506028</v>
      </c>
    </row>
    <row r="839" spans="1:5" x14ac:dyDescent="0.3">
      <c r="A839" s="11" t="s">
        <v>2264</v>
      </c>
      <c r="B839" s="12">
        <v>60</v>
      </c>
      <c r="C839" s="12">
        <v>8666</v>
      </c>
      <c r="E839">
        <f t="shared" si="13"/>
        <v>144.43333333333334</v>
      </c>
    </row>
    <row r="840" spans="1:5" x14ac:dyDescent="0.3">
      <c r="A840" s="11" t="s">
        <v>3381</v>
      </c>
      <c r="B840" s="12">
        <v>46</v>
      </c>
      <c r="C840" s="12">
        <v>3526</v>
      </c>
      <c r="E840">
        <f t="shared" si="13"/>
        <v>76.652173913043484</v>
      </c>
    </row>
    <row r="841" spans="1:5" x14ac:dyDescent="0.3">
      <c r="A841" s="11" t="s">
        <v>1503</v>
      </c>
      <c r="B841" s="12">
        <v>329</v>
      </c>
      <c r="C841" s="12">
        <v>22318</v>
      </c>
      <c r="E841">
        <f t="shared" si="13"/>
        <v>67.835866261398181</v>
      </c>
    </row>
    <row r="842" spans="1:5" x14ac:dyDescent="0.3">
      <c r="A842" s="11" t="s">
        <v>3168</v>
      </c>
      <c r="B842" s="12">
        <v>61</v>
      </c>
      <c r="C842" s="12">
        <v>3105</v>
      </c>
      <c r="E842">
        <f t="shared" si="13"/>
        <v>50.901639344262293</v>
      </c>
    </row>
    <row r="843" spans="1:5" x14ac:dyDescent="0.3">
      <c r="A843" s="11" t="s">
        <v>927</v>
      </c>
      <c r="B843" s="12">
        <v>0</v>
      </c>
      <c r="C843" s="12">
        <v>0</v>
      </c>
      <c r="E843">
        <f t="shared" si="13"/>
        <v>0</v>
      </c>
    </row>
    <row r="844" spans="1:5" x14ac:dyDescent="0.3">
      <c r="A844" s="11" t="s">
        <v>3821</v>
      </c>
      <c r="B844" s="12">
        <v>7</v>
      </c>
      <c r="C844" s="12">
        <v>270</v>
      </c>
      <c r="E844">
        <f t="shared" si="13"/>
        <v>38.571428571428569</v>
      </c>
    </row>
    <row r="845" spans="1:5" x14ac:dyDescent="0.3">
      <c r="A845" s="11" t="s">
        <v>3744</v>
      </c>
      <c r="B845" s="12">
        <v>1</v>
      </c>
      <c r="C845" s="12">
        <v>25</v>
      </c>
      <c r="E845">
        <f t="shared" si="13"/>
        <v>25</v>
      </c>
    </row>
    <row r="846" spans="1:5" x14ac:dyDescent="0.3">
      <c r="A846" s="11" t="s">
        <v>2348</v>
      </c>
      <c r="B846" s="12">
        <v>1</v>
      </c>
      <c r="C846" s="12">
        <v>15</v>
      </c>
      <c r="E846">
        <f t="shared" si="13"/>
        <v>15</v>
      </c>
    </row>
    <row r="847" spans="1:5" x14ac:dyDescent="0.3">
      <c r="A847" s="11" t="s">
        <v>580</v>
      </c>
      <c r="B847" s="12">
        <v>5</v>
      </c>
      <c r="C847" s="12">
        <v>175</v>
      </c>
      <c r="E847">
        <f t="shared" si="13"/>
        <v>35</v>
      </c>
    </row>
    <row r="848" spans="1:5" x14ac:dyDescent="0.3">
      <c r="A848" s="11" t="s">
        <v>2560</v>
      </c>
      <c r="B848" s="12">
        <v>21</v>
      </c>
      <c r="C848" s="12">
        <v>3003</v>
      </c>
      <c r="E848">
        <f t="shared" si="13"/>
        <v>143</v>
      </c>
    </row>
    <row r="849" spans="1:5" x14ac:dyDescent="0.3">
      <c r="A849" s="11" t="s">
        <v>1486</v>
      </c>
      <c r="B849" s="12">
        <v>3</v>
      </c>
      <c r="C849" s="12">
        <v>150</v>
      </c>
      <c r="E849">
        <f t="shared" si="13"/>
        <v>50</v>
      </c>
    </row>
    <row r="850" spans="1:5" x14ac:dyDescent="0.3">
      <c r="A850" s="11" t="s">
        <v>853</v>
      </c>
      <c r="B850" s="12">
        <v>62</v>
      </c>
      <c r="C850" s="12">
        <v>3674</v>
      </c>
      <c r="E850">
        <f t="shared" si="13"/>
        <v>59.258064516129032</v>
      </c>
    </row>
    <row r="851" spans="1:5" x14ac:dyDescent="0.3">
      <c r="A851" s="11" t="s">
        <v>3117</v>
      </c>
      <c r="B851" s="12">
        <v>1</v>
      </c>
      <c r="C851" s="12">
        <v>1</v>
      </c>
      <c r="E851">
        <f t="shared" si="13"/>
        <v>1</v>
      </c>
    </row>
    <row r="852" spans="1:5" x14ac:dyDescent="0.3">
      <c r="A852" s="11" t="s">
        <v>3104</v>
      </c>
      <c r="B852" s="12">
        <v>5</v>
      </c>
      <c r="C852" s="12">
        <v>1185</v>
      </c>
      <c r="E852">
        <f t="shared" si="13"/>
        <v>237</v>
      </c>
    </row>
    <row r="853" spans="1:5" x14ac:dyDescent="0.3">
      <c r="A853" s="11" t="s">
        <v>2583</v>
      </c>
      <c r="B853" s="12">
        <v>5</v>
      </c>
      <c r="C853" s="12">
        <v>5</v>
      </c>
      <c r="E853">
        <f t="shared" si="13"/>
        <v>1</v>
      </c>
    </row>
    <row r="854" spans="1:5" x14ac:dyDescent="0.3">
      <c r="A854" s="11" t="s">
        <v>2292</v>
      </c>
      <c r="B854" s="12">
        <v>43</v>
      </c>
      <c r="C854" s="12">
        <v>4320</v>
      </c>
      <c r="E854">
        <f t="shared" si="13"/>
        <v>100.46511627906976</v>
      </c>
    </row>
    <row r="855" spans="1:5" x14ac:dyDescent="0.3">
      <c r="A855" s="11" t="s">
        <v>2946</v>
      </c>
      <c r="B855" s="12">
        <v>2</v>
      </c>
      <c r="C855" s="12">
        <v>2</v>
      </c>
      <c r="E855">
        <f t="shared" si="13"/>
        <v>1</v>
      </c>
    </row>
    <row r="856" spans="1:5" x14ac:dyDescent="0.3">
      <c r="A856" s="11" t="s">
        <v>1242</v>
      </c>
      <c r="B856" s="12">
        <v>34</v>
      </c>
      <c r="C856" s="12">
        <v>2537</v>
      </c>
      <c r="E856">
        <f t="shared" si="13"/>
        <v>74.617647058823536</v>
      </c>
    </row>
    <row r="857" spans="1:5" x14ac:dyDescent="0.3">
      <c r="A857" s="11" t="s">
        <v>3107</v>
      </c>
      <c r="B857" s="12">
        <v>29</v>
      </c>
      <c r="C857" s="12">
        <v>7905</v>
      </c>
      <c r="E857">
        <f t="shared" si="13"/>
        <v>272.58620689655174</v>
      </c>
    </row>
    <row r="858" spans="1:5" x14ac:dyDescent="0.3">
      <c r="A858" s="11" t="s">
        <v>2981</v>
      </c>
      <c r="B858" s="12">
        <v>97</v>
      </c>
      <c r="C858" s="12">
        <v>5157</v>
      </c>
      <c r="E858">
        <f t="shared" si="13"/>
        <v>53.164948453608247</v>
      </c>
    </row>
    <row r="859" spans="1:5" x14ac:dyDescent="0.3">
      <c r="A859" s="11" t="s">
        <v>24</v>
      </c>
      <c r="B859" s="12">
        <v>8</v>
      </c>
      <c r="C859" s="12">
        <v>410</v>
      </c>
      <c r="E859">
        <f t="shared" si="13"/>
        <v>51.25</v>
      </c>
    </row>
    <row r="860" spans="1:5" x14ac:dyDescent="0.3">
      <c r="A860" s="11" t="s">
        <v>3427</v>
      </c>
      <c r="B860" s="12">
        <v>51</v>
      </c>
      <c r="C860" s="12">
        <v>2055</v>
      </c>
      <c r="E860">
        <f t="shared" si="13"/>
        <v>40.294117647058826</v>
      </c>
    </row>
    <row r="861" spans="1:5" x14ac:dyDescent="0.3">
      <c r="A861" s="11" t="s">
        <v>3605</v>
      </c>
      <c r="B861" s="12">
        <v>64</v>
      </c>
      <c r="C861" s="12">
        <v>3908</v>
      </c>
      <c r="E861">
        <f t="shared" si="13"/>
        <v>61.0625</v>
      </c>
    </row>
    <row r="862" spans="1:5" x14ac:dyDescent="0.3">
      <c r="A862" s="11" t="s">
        <v>3464</v>
      </c>
      <c r="B862" s="12">
        <v>36</v>
      </c>
      <c r="C862" s="12">
        <v>2060</v>
      </c>
      <c r="E862">
        <f t="shared" si="13"/>
        <v>57.222222222222221</v>
      </c>
    </row>
    <row r="863" spans="1:5" x14ac:dyDescent="0.3">
      <c r="A863" s="11" t="s">
        <v>3072</v>
      </c>
      <c r="B863" s="12">
        <v>2</v>
      </c>
      <c r="C863" s="12">
        <v>2</v>
      </c>
      <c r="E863">
        <f t="shared" si="13"/>
        <v>1</v>
      </c>
    </row>
    <row r="864" spans="1:5" x14ac:dyDescent="0.3">
      <c r="A864" s="11" t="s">
        <v>2360</v>
      </c>
      <c r="B864" s="12">
        <v>3</v>
      </c>
      <c r="C864" s="12">
        <v>1101</v>
      </c>
      <c r="E864">
        <f t="shared" si="13"/>
        <v>367</v>
      </c>
    </row>
    <row r="865" spans="1:5" x14ac:dyDescent="0.3">
      <c r="A865" s="11" t="s">
        <v>2288</v>
      </c>
      <c r="B865" s="12">
        <v>106</v>
      </c>
      <c r="C865" s="12">
        <v>5398.99</v>
      </c>
      <c r="E865">
        <f t="shared" si="13"/>
        <v>50.9338679245283</v>
      </c>
    </row>
    <row r="866" spans="1:5" x14ac:dyDescent="0.3">
      <c r="A866" s="11" t="s">
        <v>2261</v>
      </c>
      <c r="B866" s="12">
        <v>84</v>
      </c>
      <c r="C866" s="12">
        <v>8173</v>
      </c>
      <c r="E866">
        <f t="shared" si="13"/>
        <v>97.297619047619051</v>
      </c>
    </row>
    <row r="867" spans="1:5" x14ac:dyDescent="0.3">
      <c r="A867" s="11" t="s">
        <v>3083</v>
      </c>
      <c r="B867" s="12">
        <v>3</v>
      </c>
      <c r="C867" s="12">
        <v>56</v>
      </c>
      <c r="E867">
        <f t="shared" si="13"/>
        <v>18.666666666666668</v>
      </c>
    </row>
    <row r="868" spans="1:5" x14ac:dyDescent="0.3">
      <c r="A868" s="11" t="s">
        <v>2973</v>
      </c>
      <c r="B868" s="12">
        <v>33</v>
      </c>
      <c r="C868" s="12">
        <v>8740</v>
      </c>
      <c r="E868">
        <f t="shared" si="13"/>
        <v>264.84848484848487</v>
      </c>
    </row>
    <row r="869" spans="1:5" x14ac:dyDescent="0.3">
      <c r="A869" s="11" t="s">
        <v>946</v>
      </c>
      <c r="B869" s="12">
        <v>16</v>
      </c>
      <c r="C869" s="12">
        <v>2484</v>
      </c>
      <c r="E869">
        <f t="shared" si="13"/>
        <v>155.25</v>
      </c>
    </row>
    <row r="870" spans="1:5" x14ac:dyDescent="0.3">
      <c r="A870" s="11" t="s">
        <v>1261</v>
      </c>
      <c r="B870" s="12">
        <v>74</v>
      </c>
      <c r="C870" s="12">
        <v>3751</v>
      </c>
      <c r="E870">
        <f t="shared" si="13"/>
        <v>50.689189189189186</v>
      </c>
    </row>
    <row r="871" spans="1:5" x14ac:dyDescent="0.3">
      <c r="A871" s="11" t="s">
        <v>334</v>
      </c>
      <c r="B871" s="12">
        <v>266</v>
      </c>
      <c r="C871" s="12">
        <v>50091</v>
      </c>
      <c r="E871">
        <f t="shared" si="13"/>
        <v>188.31203007518798</v>
      </c>
    </row>
    <row r="872" spans="1:5" x14ac:dyDescent="0.3">
      <c r="A872" s="11" t="s">
        <v>3661</v>
      </c>
      <c r="B872" s="12">
        <v>19</v>
      </c>
      <c r="C872" s="12">
        <v>875</v>
      </c>
      <c r="E872">
        <f t="shared" si="13"/>
        <v>46.05263157894737</v>
      </c>
    </row>
    <row r="873" spans="1:5" x14ac:dyDescent="0.3">
      <c r="A873" s="11" t="s">
        <v>1315</v>
      </c>
      <c r="B873" s="12">
        <v>11</v>
      </c>
      <c r="C873" s="12">
        <v>2028</v>
      </c>
      <c r="E873">
        <f t="shared" si="13"/>
        <v>184.36363636363637</v>
      </c>
    </row>
    <row r="874" spans="1:5" x14ac:dyDescent="0.3">
      <c r="A874" s="11" t="s">
        <v>666</v>
      </c>
      <c r="B874" s="12">
        <v>12</v>
      </c>
      <c r="C874" s="12">
        <v>1864</v>
      </c>
      <c r="E874">
        <f t="shared" si="13"/>
        <v>155.33333333333334</v>
      </c>
    </row>
    <row r="875" spans="1:5" x14ac:dyDescent="0.3">
      <c r="A875" s="11" t="s">
        <v>2584</v>
      </c>
      <c r="B875" s="12">
        <v>0</v>
      </c>
      <c r="C875" s="12">
        <v>0</v>
      </c>
      <c r="E875">
        <f t="shared" si="13"/>
        <v>0</v>
      </c>
    </row>
    <row r="876" spans="1:5" x14ac:dyDescent="0.3">
      <c r="A876" s="11" t="s">
        <v>1633</v>
      </c>
      <c r="B876" s="12">
        <v>47</v>
      </c>
      <c r="C876" s="12">
        <v>4065</v>
      </c>
      <c r="E876">
        <f t="shared" si="13"/>
        <v>86.489361702127653</v>
      </c>
    </row>
    <row r="877" spans="1:5" x14ac:dyDescent="0.3">
      <c r="A877" s="11" t="s">
        <v>2502</v>
      </c>
      <c r="B877" s="12">
        <v>5</v>
      </c>
      <c r="C877" s="12">
        <v>86</v>
      </c>
      <c r="E877">
        <f t="shared" si="13"/>
        <v>17.2</v>
      </c>
    </row>
    <row r="878" spans="1:5" x14ac:dyDescent="0.3">
      <c r="A878" s="11" t="s">
        <v>2403</v>
      </c>
      <c r="B878" s="12">
        <v>1</v>
      </c>
      <c r="C878" s="12">
        <v>52</v>
      </c>
      <c r="E878">
        <f t="shared" si="13"/>
        <v>52</v>
      </c>
    </row>
    <row r="879" spans="1:5" x14ac:dyDescent="0.3">
      <c r="A879" s="11" t="s">
        <v>1166</v>
      </c>
      <c r="B879" s="12">
        <v>25</v>
      </c>
      <c r="C879" s="12">
        <v>2070.5</v>
      </c>
      <c r="E879">
        <f t="shared" si="13"/>
        <v>82.82</v>
      </c>
    </row>
    <row r="880" spans="1:5" x14ac:dyDescent="0.3">
      <c r="A880" s="11" t="s">
        <v>2438</v>
      </c>
      <c r="B880" s="12">
        <v>0</v>
      </c>
      <c r="C880" s="12">
        <v>0</v>
      </c>
      <c r="E880">
        <f t="shared" si="13"/>
        <v>0</v>
      </c>
    </row>
    <row r="881" spans="1:5" x14ac:dyDescent="0.3">
      <c r="A881" s="11" t="s">
        <v>2987</v>
      </c>
      <c r="B881" s="12">
        <v>265</v>
      </c>
      <c r="C881" s="12">
        <v>27600.2</v>
      </c>
      <c r="E881">
        <f t="shared" si="13"/>
        <v>104.15169811320754</v>
      </c>
    </row>
    <row r="882" spans="1:5" x14ac:dyDescent="0.3">
      <c r="A882" s="11" t="s">
        <v>1859</v>
      </c>
      <c r="B882" s="12">
        <v>149</v>
      </c>
      <c r="C882" s="12">
        <v>6041.55</v>
      </c>
      <c r="E882">
        <f t="shared" si="13"/>
        <v>40.547315436241611</v>
      </c>
    </row>
    <row r="883" spans="1:5" x14ac:dyDescent="0.3">
      <c r="A883" s="11" t="s">
        <v>2988</v>
      </c>
      <c r="B883" s="12">
        <v>28</v>
      </c>
      <c r="C883" s="12">
        <v>1000</v>
      </c>
      <c r="E883">
        <f t="shared" si="13"/>
        <v>35.714285714285715</v>
      </c>
    </row>
    <row r="884" spans="1:5" x14ac:dyDescent="0.3">
      <c r="A884" s="11" t="s">
        <v>847</v>
      </c>
      <c r="B884" s="12">
        <v>47</v>
      </c>
      <c r="C884" s="12">
        <v>1342.01</v>
      </c>
      <c r="E884">
        <f t="shared" si="13"/>
        <v>28.553404255319148</v>
      </c>
    </row>
    <row r="885" spans="1:5" x14ac:dyDescent="0.3">
      <c r="A885" s="11" t="s">
        <v>100</v>
      </c>
      <c r="B885" s="12">
        <v>60</v>
      </c>
      <c r="C885" s="12">
        <v>3400</v>
      </c>
      <c r="E885">
        <f t="shared" si="13"/>
        <v>56.666666666666664</v>
      </c>
    </row>
    <row r="886" spans="1:5" x14ac:dyDescent="0.3">
      <c r="A886" s="11" t="s">
        <v>2342</v>
      </c>
      <c r="B886" s="12">
        <v>0</v>
      </c>
      <c r="C886" s="12">
        <v>0</v>
      </c>
      <c r="E886">
        <f t="shared" si="13"/>
        <v>0</v>
      </c>
    </row>
    <row r="887" spans="1:5" x14ac:dyDescent="0.3">
      <c r="A887" s="11" t="s">
        <v>3178</v>
      </c>
      <c r="B887" s="12">
        <v>78</v>
      </c>
      <c r="C887" s="12">
        <v>2576</v>
      </c>
      <c r="E887">
        <f t="shared" si="13"/>
        <v>33.025641025641029</v>
      </c>
    </row>
    <row r="888" spans="1:5" x14ac:dyDescent="0.3">
      <c r="A888" s="11" t="s">
        <v>2731</v>
      </c>
      <c r="B888" s="12">
        <v>37</v>
      </c>
      <c r="C888" s="12">
        <v>31291</v>
      </c>
      <c r="E888">
        <f t="shared" si="13"/>
        <v>845.70270270270271</v>
      </c>
    </row>
    <row r="889" spans="1:5" x14ac:dyDescent="0.3">
      <c r="A889" s="11" t="s">
        <v>1087</v>
      </c>
      <c r="B889" s="12">
        <v>2</v>
      </c>
      <c r="C889" s="12">
        <v>15</v>
      </c>
      <c r="E889">
        <f t="shared" si="13"/>
        <v>7.5</v>
      </c>
    </row>
    <row r="890" spans="1:5" x14ac:dyDescent="0.3">
      <c r="A890" s="11" t="s">
        <v>418</v>
      </c>
      <c r="B890" s="12">
        <v>52</v>
      </c>
      <c r="C890" s="12">
        <v>10526</v>
      </c>
      <c r="E890">
        <f t="shared" si="13"/>
        <v>202.42307692307693</v>
      </c>
    </row>
    <row r="891" spans="1:5" x14ac:dyDescent="0.3">
      <c r="A891" s="11" t="s">
        <v>1328</v>
      </c>
      <c r="B891" s="12">
        <v>41</v>
      </c>
      <c r="C891" s="12">
        <v>1705</v>
      </c>
      <c r="E891">
        <f t="shared" si="13"/>
        <v>41.585365853658537</v>
      </c>
    </row>
    <row r="892" spans="1:5" x14ac:dyDescent="0.3">
      <c r="A892" s="11" t="s">
        <v>2374</v>
      </c>
      <c r="B892" s="12">
        <v>1</v>
      </c>
      <c r="C892" s="12">
        <v>50</v>
      </c>
      <c r="E892">
        <f t="shared" si="13"/>
        <v>50</v>
      </c>
    </row>
    <row r="893" spans="1:5" x14ac:dyDescent="0.3">
      <c r="A893" s="11" t="s">
        <v>3458</v>
      </c>
      <c r="B893" s="12">
        <v>36</v>
      </c>
      <c r="C893" s="12">
        <v>631</v>
      </c>
      <c r="E893">
        <f t="shared" si="13"/>
        <v>17.527777777777779</v>
      </c>
    </row>
    <row r="894" spans="1:5" x14ac:dyDescent="0.3">
      <c r="A894" s="11" t="s">
        <v>2184</v>
      </c>
      <c r="B894" s="12">
        <v>279</v>
      </c>
      <c r="C894" s="12">
        <v>8807</v>
      </c>
      <c r="E894">
        <f t="shared" si="13"/>
        <v>31.566308243727597</v>
      </c>
    </row>
    <row r="895" spans="1:5" x14ac:dyDescent="0.3">
      <c r="A895" s="11" t="s">
        <v>2574</v>
      </c>
      <c r="B895" s="12">
        <v>0</v>
      </c>
      <c r="C895" s="12">
        <v>0</v>
      </c>
      <c r="E895">
        <f t="shared" si="13"/>
        <v>0</v>
      </c>
    </row>
    <row r="896" spans="1:5" x14ac:dyDescent="0.3">
      <c r="A896" s="11" t="s">
        <v>1906</v>
      </c>
      <c r="B896" s="12">
        <v>4</v>
      </c>
      <c r="C896" s="12">
        <v>42</v>
      </c>
      <c r="E896">
        <f t="shared" si="13"/>
        <v>10.5</v>
      </c>
    </row>
    <row r="897" spans="1:5" x14ac:dyDescent="0.3">
      <c r="A897" s="11" t="s">
        <v>1498</v>
      </c>
      <c r="B897" s="12">
        <v>1</v>
      </c>
      <c r="C897" s="12">
        <v>1</v>
      </c>
      <c r="E897">
        <f t="shared" si="13"/>
        <v>1</v>
      </c>
    </row>
    <row r="898" spans="1:5" x14ac:dyDescent="0.3">
      <c r="A898" s="11" t="s">
        <v>80</v>
      </c>
      <c r="B898" s="12">
        <v>35</v>
      </c>
      <c r="C898" s="12">
        <v>1351</v>
      </c>
      <c r="E898">
        <f t="shared" si="13"/>
        <v>38.6</v>
      </c>
    </row>
    <row r="899" spans="1:5" x14ac:dyDescent="0.3">
      <c r="A899" s="11" t="s">
        <v>1752</v>
      </c>
      <c r="B899" s="12">
        <v>61</v>
      </c>
      <c r="C899" s="12">
        <v>10290</v>
      </c>
      <c r="E899">
        <f t="shared" si="13"/>
        <v>168.68852459016392</v>
      </c>
    </row>
    <row r="900" spans="1:5" x14ac:dyDescent="0.3">
      <c r="A900" s="11" t="s">
        <v>2071</v>
      </c>
      <c r="B900" s="12">
        <v>1530</v>
      </c>
      <c r="C900" s="12">
        <v>396659</v>
      </c>
      <c r="E900">
        <f t="shared" si="13"/>
        <v>259.25424836601309</v>
      </c>
    </row>
    <row r="901" spans="1:5" x14ac:dyDescent="0.3">
      <c r="A901" s="11" t="s">
        <v>884</v>
      </c>
      <c r="B901" s="12">
        <v>24</v>
      </c>
      <c r="C901" s="12">
        <v>2001</v>
      </c>
      <c r="E901">
        <f t="shared" ref="E901:E964" si="14">IF(B901=0, 0, C901/B901)</f>
        <v>83.375</v>
      </c>
    </row>
    <row r="902" spans="1:5" x14ac:dyDescent="0.3">
      <c r="A902" s="11" t="s">
        <v>3471</v>
      </c>
      <c r="B902" s="12">
        <v>23</v>
      </c>
      <c r="C902" s="12">
        <v>2041</v>
      </c>
      <c r="E902">
        <f t="shared" si="14"/>
        <v>88.739130434782609</v>
      </c>
    </row>
    <row r="903" spans="1:5" x14ac:dyDescent="0.3">
      <c r="A903" s="11" t="s">
        <v>3746</v>
      </c>
      <c r="B903" s="12">
        <v>7</v>
      </c>
      <c r="C903" s="12">
        <v>525</v>
      </c>
      <c r="E903">
        <f t="shared" si="14"/>
        <v>75</v>
      </c>
    </row>
    <row r="904" spans="1:5" x14ac:dyDescent="0.3">
      <c r="A904" s="11" t="s">
        <v>111</v>
      </c>
      <c r="B904" s="12">
        <v>47</v>
      </c>
      <c r="C904" s="12">
        <v>2195</v>
      </c>
      <c r="E904">
        <f t="shared" si="14"/>
        <v>46.702127659574465</v>
      </c>
    </row>
    <row r="905" spans="1:5" x14ac:dyDescent="0.3">
      <c r="A905" s="11" t="s">
        <v>831</v>
      </c>
      <c r="B905" s="12">
        <v>32</v>
      </c>
      <c r="C905" s="12">
        <v>1941</v>
      </c>
      <c r="E905">
        <f t="shared" si="14"/>
        <v>60.65625</v>
      </c>
    </row>
    <row r="906" spans="1:5" x14ac:dyDescent="0.3">
      <c r="A906" s="11" t="s">
        <v>2137</v>
      </c>
      <c r="B906" s="12">
        <v>4</v>
      </c>
      <c r="C906" s="12">
        <v>47.69</v>
      </c>
      <c r="E906">
        <f t="shared" si="14"/>
        <v>11.922499999999999</v>
      </c>
    </row>
    <row r="907" spans="1:5" x14ac:dyDescent="0.3">
      <c r="A907" s="11" t="s">
        <v>521</v>
      </c>
      <c r="B907" s="12">
        <v>34</v>
      </c>
      <c r="C907" s="12">
        <v>5105</v>
      </c>
      <c r="E907">
        <f t="shared" si="14"/>
        <v>150.14705882352942</v>
      </c>
    </row>
    <row r="908" spans="1:5" x14ac:dyDescent="0.3">
      <c r="A908" s="11" t="s">
        <v>1832</v>
      </c>
      <c r="B908" s="12">
        <v>14</v>
      </c>
      <c r="C908" s="12">
        <v>1030</v>
      </c>
      <c r="E908">
        <f t="shared" si="14"/>
        <v>73.571428571428569</v>
      </c>
    </row>
    <row r="909" spans="1:5" x14ac:dyDescent="0.3">
      <c r="A909" s="11" t="s">
        <v>3526</v>
      </c>
      <c r="B909" s="12">
        <v>86</v>
      </c>
      <c r="C909" s="12">
        <v>7015</v>
      </c>
      <c r="E909">
        <f t="shared" si="14"/>
        <v>81.569767441860463</v>
      </c>
    </row>
    <row r="910" spans="1:5" x14ac:dyDescent="0.3">
      <c r="A910" s="11" t="s">
        <v>461</v>
      </c>
      <c r="B910" s="12">
        <v>2</v>
      </c>
      <c r="C910" s="12">
        <v>25</v>
      </c>
      <c r="E910">
        <f t="shared" si="14"/>
        <v>12.5</v>
      </c>
    </row>
    <row r="911" spans="1:5" x14ac:dyDescent="0.3">
      <c r="A911" s="11" t="s">
        <v>3337</v>
      </c>
      <c r="B911" s="12">
        <v>34</v>
      </c>
      <c r="C911" s="12">
        <v>2755</v>
      </c>
      <c r="E911">
        <f t="shared" si="14"/>
        <v>81.029411764705884</v>
      </c>
    </row>
    <row r="912" spans="1:5" x14ac:dyDescent="0.3">
      <c r="A912" s="11" t="s">
        <v>3737</v>
      </c>
      <c r="B912" s="12">
        <v>14</v>
      </c>
      <c r="C912" s="12">
        <v>358</v>
      </c>
      <c r="E912">
        <f t="shared" si="14"/>
        <v>25.571428571428573</v>
      </c>
    </row>
    <row r="913" spans="1:5" x14ac:dyDescent="0.3">
      <c r="A913" s="11" t="s">
        <v>1415</v>
      </c>
      <c r="B913" s="12">
        <v>1</v>
      </c>
      <c r="C913" s="12">
        <v>1</v>
      </c>
      <c r="E913">
        <f t="shared" si="14"/>
        <v>1</v>
      </c>
    </row>
    <row r="914" spans="1:5" x14ac:dyDescent="0.3">
      <c r="A914" s="11" t="s">
        <v>1034</v>
      </c>
      <c r="B914" s="12">
        <v>27</v>
      </c>
      <c r="C914" s="12">
        <v>1366</v>
      </c>
      <c r="E914">
        <f t="shared" si="14"/>
        <v>50.592592592592595</v>
      </c>
    </row>
    <row r="915" spans="1:5" x14ac:dyDescent="0.3">
      <c r="A915" s="11" t="s">
        <v>4102</v>
      </c>
      <c r="B915" s="12">
        <v>33</v>
      </c>
      <c r="C915" s="12">
        <v>3530</v>
      </c>
      <c r="E915">
        <f t="shared" si="14"/>
        <v>106.96969696969697</v>
      </c>
    </row>
    <row r="916" spans="1:5" x14ac:dyDescent="0.3">
      <c r="A916" s="11" t="s">
        <v>2552</v>
      </c>
      <c r="B916" s="12">
        <v>18</v>
      </c>
      <c r="C916" s="12">
        <v>3195</v>
      </c>
      <c r="E916">
        <f t="shared" si="14"/>
        <v>177.5</v>
      </c>
    </row>
    <row r="917" spans="1:5" x14ac:dyDescent="0.3">
      <c r="A917" s="11" t="s">
        <v>3823</v>
      </c>
      <c r="B917" s="12">
        <v>26</v>
      </c>
      <c r="C917" s="12">
        <v>715</v>
      </c>
      <c r="E917">
        <f t="shared" si="14"/>
        <v>27.5</v>
      </c>
    </row>
    <row r="918" spans="1:5" x14ac:dyDescent="0.3">
      <c r="A918" s="11" t="s">
        <v>996</v>
      </c>
      <c r="B918" s="12">
        <v>9</v>
      </c>
      <c r="C918" s="12">
        <v>726</v>
      </c>
      <c r="E918">
        <f t="shared" si="14"/>
        <v>80.666666666666671</v>
      </c>
    </row>
    <row r="919" spans="1:5" x14ac:dyDescent="0.3">
      <c r="A919" s="11" t="s">
        <v>3898</v>
      </c>
      <c r="B919" s="12">
        <v>1</v>
      </c>
      <c r="C919" s="12">
        <v>25</v>
      </c>
      <c r="E919">
        <f t="shared" si="14"/>
        <v>25</v>
      </c>
    </row>
    <row r="920" spans="1:5" x14ac:dyDescent="0.3">
      <c r="A920" s="11" t="s">
        <v>459</v>
      </c>
      <c r="B920" s="12">
        <v>49</v>
      </c>
      <c r="C920" s="12">
        <v>821</v>
      </c>
      <c r="E920">
        <f t="shared" si="14"/>
        <v>16.755102040816325</v>
      </c>
    </row>
    <row r="921" spans="1:5" x14ac:dyDescent="0.3">
      <c r="A921" s="11" t="s">
        <v>818</v>
      </c>
      <c r="B921" s="12">
        <v>23</v>
      </c>
      <c r="C921" s="12">
        <v>2056.66</v>
      </c>
      <c r="E921">
        <f t="shared" si="14"/>
        <v>89.419999999999987</v>
      </c>
    </row>
    <row r="922" spans="1:5" x14ac:dyDescent="0.3">
      <c r="A922" s="11" t="s">
        <v>1377</v>
      </c>
      <c r="B922" s="12">
        <v>168</v>
      </c>
      <c r="C922" s="12">
        <v>9342</v>
      </c>
      <c r="E922">
        <f t="shared" si="14"/>
        <v>55.607142857142854</v>
      </c>
    </row>
    <row r="923" spans="1:5" x14ac:dyDescent="0.3">
      <c r="A923" s="11" t="s">
        <v>794</v>
      </c>
      <c r="B923" s="12">
        <v>32</v>
      </c>
      <c r="C923" s="12">
        <v>2826.43</v>
      </c>
      <c r="E923">
        <f t="shared" si="14"/>
        <v>88.325937499999995</v>
      </c>
    </row>
    <row r="924" spans="1:5" x14ac:dyDescent="0.3">
      <c r="A924" s="11" t="s">
        <v>2160</v>
      </c>
      <c r="B924" s="12">
        <v>2</v>
      </c>
      <c r="C924" s="12">
        <v>26</v>
      </c>
      <c r="E924">
        <f t="shared" si="14"/>
        <v>13</v>
      </c>
    </row>
    <row r="925" spans="1:5" x14ac:dyDescent="0.3">
      <c r="A925" s="11" t="s">
        <v>104</v>
      </c>
      <c r="B925" s="12">
        <v>65</v>
      </c>
      <c r="C925" s="12">
        <v>7665</v>
      </c>
      <c r="E925">
        <f t="shared" si="14"/>
        <v>117.92307692307692</v>
      </c>
    </row>
    <row r="926" spans="1:5" x14ac:dyDescent="0.3">
      <c r="A926" s="11" t="s">
        <v>3684</v>
      </c>
      <c r="B926" s="12">
        <v>25</v>
      </c>
      <c r="C926" s="12">
        <v>5012.25</v>
      </c>
      <c r="E926">
        <f t="shared" si="14"/>
        <v>200.49</v>
      </c>
    </row>
    <row r="927" spans="1:5" x14ac:dyDescent="0.3">
      <c r="A927" s="11" t="s">
        <v>1760</v>
      </c>
      <c r="B927" s="12">
        <v>49</v>
      </c>
      <c r="C927" s="12">
        <v>5330</v>
      </c>
      <c r="E927">
        <f t="shared" si="14"/>
        <v>108.77551020408163</v>
      </c>
    </row>
    <row r="928" spans="1:5" x14ac:dyDescent="0.3">
      <c r="A928" s="11" t="s">
        <v>1848</v>
      </c>
      <c r="B928" s="12">
        <v>38</v>
      </c>
      <c r="C928" s="12">
        <v>3022</v>
      </c>
      <c r="E928">
        <f t="shared" si="14"/>
        <v>79.526315789473685</v>
      </c>
    </row>
    <row r="929" spans="1:5" x14ac:dyDescent="0.3">
      <c r="A929" s="11" t="s">
        <v>824</v>
      </c>
      <c r="B929" s="12">
        <v>74</v>
      </c>
      <c r="C929" s="12">
        <v>2721</v>
      </c>
      <c r="E929">
        <f t="shared" si="14"/>
        <v>36.770270270270274</v>
      </c>
    </row>
    <row r="930" spans="1:5" x14ac:dyDescent="0.3">
      <c r="A930" s="11" t="s">
        <v>1694</v>
      </c>
      <c r="B930" s="12">
        <v>8</v>
      </c>
      <c r="C930" s="12">
        <v>280</v>
      </c>
      <c r="E930">
        <f t="shared" si="14"/>
        <v>35</v>
      </c>
    </row>
    <row r="931" spans="1:5" x14ac:dyDescent="0.3">
      <c r="A931" s="11" t="s">
        <v>2200</v>
      </c>
      <c r="B931" s="12">
        <v>251</v>
      </c>
      <c r="C931" s="12">
        <v>13228</v>
      </c>
      <c r="E931">
        <f t="shared" si="14"/>
        <v>52.701195219123505</v>
      </c>
    </row>
    <row r="932" spans="1:5" x14ac:dyDescent="0.3">
      <c r="A932" s="11" t="s">
        <v>3048</v>
      </c>
      <c r="B932" s="12">
        <v>47</v>
      </c>
      <c r="C932" s="12">
        <v>8320</v>
      </c>
      <c r="E932">
        <f t="shared" si="14"/>
        <v>177.02127659574469</v>
      </c>
    </row>
    <row r="933" spans="1:5" x14ac:dyDescent="0.3">
      <c r="A933" s="11" t="s">
        <v>683</v>
      </c>
      <c r="B933" s="12">
        <v>4</v>
      </c>
      <c r="C933" s="12">
        <v>53</v>
      </c>
      <c r="E933">
        <f t="shared" si="14"/>
        <v>13.25</v>
      </c>
    </row>
    <row r="934" spans="1:5" x14ac:dyDescent="0.3">
      <c r="A934" s="11" t="s">
        <v>3191</v>
      </c>
      <c r="B934" s="12">
        <v>4</v>
      </c>
      <c r="C934" s="12">
        <v>151</v>
      </c>
      <c r="E934">
        <f t="shared" si="14"/>
        <v>37.75</v>
      </c>
    </row>
    <row r="935" spans="1:5" x14ac:dyDescent="0.3">
      <c r="A935" s="11" t="s">
        <v>41</v>
      </c>
      <c r="B935" s="12">
        <v>217</v>
      </c>
      <c r="C935" s="12">
        <v>32745</v>
      </c>
      <c r="E935">
        <f t="shared" si="14"/>
        <v>150.89861751152074</v>
      </c>
    </row>
    <row r="936" spans="1:5" x14ac:dyDescent="0.3">
      <c r="A936" s="11" t="s">
        <v>4079</v>
      </c>
      <c r="B936" s="12">
        <v>6</v>
      </c>
      <c r="C936" s="12">
        <v>759</v>
      </c>
      <c r="E936">
        <f t="shared" si="14"/>
        <v>126.5</v>
      </c>
    </row>
    <row r="937" spans="1:5" x14ac:dyDescent="0.3">
      <c r="A937" s="11" t="s">
        <v>4035</v>
      </c>
      <c r="B937" s="12">
        <v>5</v>
      </c>
      <c r="C937" s="12">
        <v>300</v>
      </c>
      <c r="E937">
        <f t="shared" si="14"/>
        <v>60</v>
      </c>
    </row>
    <row r="938" spans="1:5" x14ac:dyDescent="0.3">
      <c r="A938" s="11" t="s">
        <v>1899</v>
      </c>
      <c r="B938" s="12">
        <v>21</v>
      </c>
      <c r="C938" s="12">
        <v>1445</v>
      </c>
      <c r="E938">
        <f t="shared" si="14"/>
        <v>68.80952380952381</v>
      </c>
    </row>
    <row r="939" spans="1:5" x14ac:dyDescent="0.3">
      <c r="A939" s="11" t="s">
        <v>248</v>
      </c>
      <c r="B939" s="12">
        <v>62</v>
      </c>
      <c r="C939" s="12">
        <v>6705</v>
      </c>
      <c r="E939">
        <f t="shared" si="14"/>
        <v>108.14516129032258</v>
      </c>
    </row>
    <row r="940" spans="1:5" x14ac:dyDescent="0.3">
      <c r="A940" s="11" t="s">
        <v>2155</v>
      </c>
      <c r="B940" s="12">
        <v>2</v>
      </c>
      <c r="C940" s="12">
        <v>2</v>
      </c>
      <c r="E940">
        <f t="shared" si="14"/>
        <v>1</v>
      </c>
    </row>
    <row r="941" spans="1:5" x14ac:dyDescent="0.3">
      <c r="A941" s="11" t="s">
        <v>135</v>
      </c>
      <c r="B941" s="12">
        <v>0</v>
      </c>
      <c r="C941" s="12">
        <v>0</v>
      </c>
      <c r="E941">
        <f t="shared" si="14"/>
        <v>0</v>
      </c>
    </row>
    <row r="942" spans="1:5" x14ac:dyDescent="0.3">
      <c r="A942" s="11" t="s">
        <v>892</v>
      </c>
      <c r="B942" s="12">
        <v>9</v>
      </c>
      <c r="C942" s="12">
        <v>260</v>
      </c>
      <c r="E942">
        <f t="shared" si="14"/>
        <v>28.888888888888889</v>
      </c>
    </row>
    <row r="943" spans="1:5" x14ac:dyDescent="0.3">
      <c r="A943" s="11" t="s">
        <v>120</v>
      </c>
      <c r="B943" s="12">
        <v>39</v>
      </c>
      <c r="C943" s="12">
        <v>5651.58</v>
      </c>
      <c r="E943">
        <f t="shared" si="14"/>
        <v>144.91230769230768</v>
      </c>
    </row>
    <row r="944" spans="1:5" x14ac:dyDescent="0.3">
      <c r="A944" s="11" t="s">
        <v>837</v>
      </c>
      <c r="B944" s="12">
        <v>46</v>
      </c>
      <c r="C944" s="12">
        <v>5046.5200000000004</v>
      </c>
      <c r="E944">
        <f t="shared" si="14"/>
        <v>109.70695652173914</v>
      </c>
    </row>
    <row r="945" spans="1:5" x14ac:dyDescent="0.3">
      <c r="A945" s="11" t="s">
        <v>196</v>
      </c>
      <c r="B945" s="12">
        <v>3</v>
      </c>
      <c r="C945" s="12">
        <v>3</v>
      </c>
      <c r="E945">
        <f t="shared" si="14"/>
        <v>1</v>
      </c>
    </row>
    <row r="946" spans="1:5" x14ac:dyDescent="0.3">
      <c r="A946" s="11" t="s">
        <v>3088</v>
      </c>
      <c r="B946" s="12">
        <v>3</v>
      </c>
      <c r="C946" s="12">
        <v>126</v>
      </c>
      <c r="E946">
        <f t="shared" si="14"/>
        <v>42</v>
      </c>
    </row>
    <row r="947" spans="1:5" x14ac:dyDescent="0.3">
      <c r="A947" s="11" t="s">
        <v>1509</v>
      </c>
      <c r="B947" s="12">
        <v>211</v>
      </c>
      <c r="C947" s="12">
        <v>20491</v>
      </c>
      <c r="E947">
        <f t="shared" si="14"/>
        <v>97.113744075829388</v>
      </c>
    </row>
    <row r="948" spans="1:5" x14ac:dyDescent="0.3">
      <c r="A948" s="11" t="s">
        <v>3167</v>
      </c>
      <c r="B948" s="12">
        <v>55</v>
      </c>
      <c r="C948" s="12">
        <v>3485</v>
      </c>
      <c r="E948">
        <f t="shared" si="14"/>
        <v>63.363636363636367</v>
      </c>
    </row>
    <row r="949" spans="1:5" x14ac:dyDescent="0.3">
      <c r="A949" s="11" t="s">
        <v>1211</v>
      </c>
      <c r="B949" s="12">
        <v>103</v>
      </c>
      <c r="C949" s="12">
        <v>50863</v>
      </c>
      <c r="E949">
        <f t="shared" si="14"/>
        <v>493.81553398058253</v>
      </c>
    </row>
    <row r="950" spans="1:5" x14ac:dyDescent="0.3">
      <c r="A950" s="11" t="s">
        <v>529</v>
      </c>
      <c r="B950" s="12">
        <v>30</v>
      </c>
      <c r="C950" s="12">
        <v>1330</v>
      </c>
      <c r="E950">
        <f t="shared" si="14"/>
        <v>44.333333333333336</v>
      </c>
    </row>
    <row r="951" spans="1:5" x14ac:dyDescent="0.3">
      <c r="A951" s="11" t="s">
        <v>542</v>
      </c>
      <c r="B951" s="12">
        <v>1</v>
      </c>
      <c r="C951" s="12">
        <v>25</v>
      </c>
      <c r="E951">
        <f t="shared" si="14"/>
        <v>25</v>
      </c>
    </row>
    <row r="952" spans="1:5" x14ac:dyDescent="0.3">
      <c r="A952" s="11" t="s">
        <v>314</v>
      </c>
      <c r="B952" s="12">
        <v>222</v>
      </c>
      <c r="C952" s="12">
        <v>17805</v>
      </c>
      <c r="E952">
        <f t="shared" si="14"/>
        <v>80.202702702702709</v>
      </c>
    </row>
    <row r="953" spans="1:5" x14ac:dyDescent="0.3">
      <c r="A953" s="11" t="s">
        <v>1567</v>
      </c>
      <c r="B953" s="12">
        <v>59</v>
      </c>
      <c r="C953" s="12">
        <v>6375</v>
      </c>
      <c r="E953">
        <f t="shared" si="14"/>
        <v>108.05084745762711</v>
      </c>
    </row>
    <row r="954" spans="1:5" x14ac:dyDescent="0.3">
      <c r="A954" s="11" t="s">
        <v>427</v>
      </c>
      <c r="B954" s="12">
        <v>8</v>
      </c>
      <c r="C954" s="12">
        <v>133</v>
      </c>
      <c r="E954">
        <f t="shared" si="14"/>
        <v>16.625</v>
      </c>
    </row>
    <row r="955" spans="1:5" x14ac:dyDescent="0.3">
      <c r="A955" s="11" t="s">
        <v>57</v>
      </c>
      <c r="B955" s="12">
        <v>86</v>
      </c>
      <c r="C955" s="12">
        <v>11090</v>
      </c>
      <c r="E955">
        <f t="shared" si="14"/>
        <v>128.95348837209303</v>
      </c>
    </row>
    <row r="956" spans="1:5" x14ac:dyDescent="0.3">
      <c r="A956" s="11" t="s">
        <v>2905</v>
      </c>
      <c r="B956" s="12">
        <v>17</v>
      </c>
      <c r="C956" s="12">
        <v>622</v>
      </c>
      <c r="E956">
        <f t="shared" si="14"/>
        <v>36.588235294117645</v>
      </c>
    </row>
    <row r="957" spans="1:5" x14ac:dyDescent="0.3">
      <c r="A957" s="11" t="s">
        <v>2241</v>
      </c>
      <c r="B957" s="12">
        <v>96</v>
      </c>
      <c r="C957" s="12">
        <v>13534</v>
      </c>
      <c r="E957">
        <f t="shared" si="14"/>
        <v>140.97916666666666</v>
      </c>
    </row>
    <row r="958" spans="1:5" x14ac:dyDescent="0.3">
      <c r="A958" s="11" t="s">
        <v>2222</v>
      </c>
      <c r="B958" s="12">
        <v>218</v>
      </c>
      <c r="C958" s="12">
        <v>8109</v>
      </c>
      <c r="E958">
        <f t="shared" si="14"/>
        <v>37.197247706422019</v>
      </c>
    </row>
    <row r="959" spans="1:5" x14ac:dyDescent="0.3">
      <c r="A959" s="11" t="s">
        <v>151</v>
      </c>
      <c r="B959" s="12">
        <v>6</v>
      </c>
      <c r="C959" s="12">
        <v>92</v>
      </c>
      <c r="E959">
        <f t="shared" si="14"/>
        <v>15.333333333333334</v>
      </c>
    </row>
    <row r="960" spans="1:5" x14ac:dyDescent="0.3">
      <c r="A960" s="11" t="s">
        <v>3292</v>
      </c>
      <c r="B960" s="12">
        <v>15</v>
      </c>
      <c r="C960" s="12">
        <v>289</v>
      </c>
      <c r="E960">
        <f t="shared" si="14"/>
        <v>19.266666666666666</v>
      </c>
    </row>
    <row r="961" spans="1:5" x14ac:dyDescent="0.3">
      <c r="A961" s="11" t="s">
        <v>3501</v>
      </c>
      <c r="B961" s="12">
        <v>31</v>
      </c>
      <c r="C961" s="12">
        <v>4216</v>
      </c>
      <c r="E961">
        <f t="shared" si="14"/>
        <v>136</v>
      </c>
    </row>
    <row r="962" spans="1:5" x14ac:dyDescent="0.3">
      <c r="A962" s="11" t="s">
        <v>1725</v>
      </c>
      <c r="B962" s="12">
        <v>4</v>
      </c>
      <c r="C962" s="12">
        <v>35</v>
      </c>
      <c r="E962">
        <f t="shared" si="14"/>
        <v>8.75</v>
      </c>
    </row>
    <row r="963" spans="1:5" x14ac:dyDescent="0.3">
      <c r="A963" s="11" t="s">
        <v>1427</v>
      </c>
      <c r="B963" s="12">
        <v>0</v>
      </c>
      <c r="C963" s="12">
        <v>0</v>
      </c>
      <c r="E963">
        <f t="shared" si="14"/>
        <v>0</v>
      </c>
    </row>
    <row r="964" spans="1:5" x14ac:dyDescent="0.3">
      <c r="A964" s="11" t="s">
        <v>3470</v>
      </c>
      <c r="B964" s="12">
        <v>30</v>
      </c>
      <c r="C964" s="12">
        <v>1073</v>
      </c>
      <c r="E964">
        <f t="shared" si="14"/>
        <v>35.766666666666666</v>
      </c>
    </row>
    <row r="965" spans="1:5" x14ac:dyDescent="0.3">
      <c r="A965" s="11" t="s">
        <v>1066</v>
      </c>
      <c r="B965" s="12">
        <v>5</v>
      </c>
      <c r="C965" s="12">
        <v>81</v>
      </c>
      <c r="E965">
        <f t="shared" ref="E965:E1028" si="15">IF(B965=0, 0, C965/B965)</f>
        <v>16.2</v>
      </c>
    </row>
    <row r="966" spans="1:5" x14ac:dyDescent="0.3">
      <c r="A966" s="11" t="s">
        <v>73</v>
      </c>
      <c r="B966" s="12">
        <v>32</v>
      </c>
      <c r="C966" s="12">
        <v>2231</v>
      </c>
      <c r="E966">
        <f t="shared" si="15"/>
        <v>69.71875</v>
      </c>
    </row>
    <row r="967" spans="1:5" x14ac:dyDescent="0.3">
      <c r="A967" s="11" t="s">
        <v>2725</v>
      </c>
      <c r="B967" s="12">
        <v>113</v>
      </c>
      <c r="C967" s="12">
        <v>57817</v>
      </c>
      <c r="E967">
        <f t="shared" si="15"/>
        <v>511.65486725663715</v>
      </c>
    </row>
    <row r="968" spans="1:5" x14ac:dyDescent="0.3">
      <c r="A968" s="11" t="s">
        <v>597</v>
      </c>
      <c r="B968" s="12">
        <v>2</v>
      </c>
      <c r="C968" s="12">
        <v>6</v>
      </c>
      <c r="E968">
        <f t="shared" si="15"/>
        <v>3</v>
      </c>
    </row>
    <row r="969" spans="1:5" x14ac:dyDescent="0.3">
      <c r="A969" s="11" t="s">
        <v>1418</v>
      </c>
      <c r="B969" s="12">
        <v>2</v>
      </c>
      <c r="C969" s="12">
        <v>55</v>
      </c>
      <c r="E969">
        <f t="shared" si="15"/>
        <v>27.5</v>
      </c>
    </row>
    <row r="970" spans="1:5" x14ac:dyDescent="0.3">
      <c r="A970" s="11" t="s">
        <v>1299</v>
      </c>
      <c r="B970" s="12">
        <v>33</v>
      </c>
      <c r="C970" s="12">
        <v>2093</v>
      </c>
      <c r="E970">
        <f t="shared" si="15"/>
        <v>63.424242424242422</v>
      </c>
    </row>
    <row r="971" spans="1:5" x14ac:dyDescent="0.3">
      <c r="A971" s="11" t="s">
        <v>2313</v>
      </c>
      <c r="B971" s="12">
        <v>79</v>
      </c>
      <c r="C971" s="12">
        <v>3236</v>
      </c>
      <c r="E971">
        <f t="shared" si="15"/>
        <v>40.962025316455694</v>
      </c>
    </row>
    <row r="972" spans="1:5" x14ac:dyDescent="0.3">
      <c r="A972" s="11" t="s">
        <v>754</v>
      </c>
      <c r="B972" s="12">
        <v>26</v>
      </c>
      <c r="C972" s="12">
        <v>12800</v>
      </c>
      <c r="E972">
        <f t="shared" si="15"/>
        <v>492.30769230769232</v>
      </c>
    </row>
    <row r="973" spans="1:5" x14ac:dyDescent="0.3">
      <c r="A973" s="11" t="s">
        <v>1836</v>
      </c>
      <c r="B973" s="12">
        <v>11</v>
      </c>
      <c r="C973" s="12">
        <v>520</v>
      </c>
      <c r="E973">
        <f t="shared" si="15"/>
        <v>47.272727272727273</v>
      </c>
    </row>
    <row r="974" spans="1:5" x14ac:dyDescent="0.3">
      <c r="A974" s="11" t="s">
        <v>766</v>
      </c>
      <c r="B974" s="12">
        <v>44</v>
      </c>
      <c r="C974" s="12">
        <v>2521</v>
      </c>
      <c r="E974">
        <f t="shared" si="15"/>
        <v>57.295454545454547</v>
      </c>
    </row>
    <row r="975" spans="1:5" x14ac:dyDescent="0.3">
      <c r="A975" s="11" t="s">
        <v>1125</v>
      </c>
      <c r="B975" s="12">
        <v>7</v>
      </c>
      <c r="C975" s="12">
        <v>425</v>
      </c>
      <c r="E975">
        <f t="shared" si="15"/>
        <v>60.714285714285715</v>
      </c>
    </row>
    <row r="976" spans="1:5" x14ac:dyDescent="0.3">
      <c r="A976" s="11" t="s">
        <v>447</v>
      </c>
      <c r="B976" s="12">
        <v>16</v>
      </c>
      <c r="C976" s="12">
        <v>766</v>
      </c>
      <c r="E976">
        <f t="shared" si="15"/>
        <v>47.875</v>
      </c>
    </row>
    <row r="977" spans="1:5" x14ac:dyDescent="0.3">
      <c r="A977" s="11" t="s">
        <v>1792</v>
      </c>
      <c r="B977" s="12">
        <v>4</v>
      </c>
      <c r="C977" s="12">
        <v>107</v>
      </c>
      <c r="E977">
        <f t="shared" si="15"/>
        <v>26.75</v>
      </c>
    </row>
    <row r="978" spans="1:5" x14ac:dyDescent="0.3">
      <c r="A978" s="11" t="s">
        <v>445</v>
      </c>
      <c r="B978" s="12">
        <v>1</v>
      </c>
      <c r="C978" s="12">
        <v>50</v>
      </c>
      <c r="E978">
        <f t="shared" si="15"/>
        <v>50</v>
      </c>
    </row>
    <row r="979" spans="1:5" x14ac:dyDescent="0.3">
      <c r="A979" s="11" t="s">
        <v>299</v>
      </c>
      <c r="B979" s="12">
        <v>2436</v>
      </c>
      <c r="C979" s="12">
        <v>137254.84</v>
      </c>
      <c r="E979">
        <f t="shared" si="15"/>
        <v>56.344351395730705</v>
      </c>
    </row>
    <row r="980" spans="1:5" x14ac:dyDescent="0.3">
      <c r="A980" s="11" t="s">
        <v>2355</v>
      </c>
      <c r="B980" s="12">
        <v>1</v>
      </c>
      <c r="C980" s="12">
        <v>25</v>
      </c>
      <c r="E980">
        <f t="shared" si="15"/>
        <v>25</v>
      </c>
    </row>
    <row r="981" spans="1:5" x14ac:dyDescent="0.3">
      <c r="A981" s="11" t="s">
        <v>4062</v>
      </c>
      <c r="B981" s="12">
        <v>1</v>
      </c>
      <c r="C981" s="12">
        <v>25</v>
      </c>
      <c r="E981">
        <f t="shared" si="15"/>
        <v>25</v>
      </c>
    </row>
    <row r="982" spans="1:5" x14ac:dyDescent="0.3">
      <c r="A982" s="11" t="s">
        <v>2679</v>
      </c>
      <c r="B982" s="12">
        <v>3</v>
      </c>
      <c r="C982" s="12">
        <v>132</v>
      </c>
      <c r="E982">
        <f t="shared" si="15"/>
        <v>44</v>
      </c>
    </row>
    <row r="983" spans="1:5" x14ac:dyDescent="0.3">
      <c r="A983" s="11" t="s">
        <v>1072</v>
      </c>
      <c r="B983" s="12">
        <v>0</v>
      </c>
      <c r="C983" s="12">
        <v>0</v>
      </c>
      <c r="E983">
        <f t="shared" si="15"/>
        <v>0</v>
      </c>
    </row>
    <row r="984" spans="1:5" x14ac:dyDescent="0.3">
      <c r="A984" s="11" t="s">
        <v>273</v>
      </c>
      <c r="B984" s="12">
        <v>65</v>
      </c>
      <c r="C984" s="12">
        <v>5323.01</v>
      </c>
      <c r="E984">
        <f t="shared" si="15"/>
        <v>81.892461538461546</v>
      </c>
    </row>
    <row r="985" spans="1:5" x14ac:dyDescent="0.3">
      <c r="A985" s="11" t="s">
        <v>282</v>
      </c>
      <c r="B985" s="12">
        <v>79</v>
      </c>
      <c r="C985" s="12">
        <v>6632.32</v>
      </c>
      <c r="E985">
        <f t="shared" si="15"/>
        <v>83.953417721518989</v>
      </c>
    </row>
    <row r="986" spans="1:5" x14ac:dyDescent="0.3">
      <c r="A986" s="11" t="s">
        <v>1680</v>
      </c>
      <c r="B986" s="12">
        <v>56</v>
      </c>
      <c r="C986" s="12">
        <v>3500</v>
      </c>
      <c r="E986">
        <f t="shared" si="15"/>
        <v>62.5</v>
      </c>
    </row>
    <row r="987" spans="1:5" x14ac:dyDescent="0.3">
      <c r="A987" s="11" t="s">
        <v>2127</v>
      </c>
      <c r="B987" s="12">
        <v>2</v>
      </c>
      <c r="C987" s="12">
        <v>10</v>
      </c>
      <c r="E987">
        <f t="shared" si="15"/>
        <v>5</v>
      </c>
    </row>
    <row r="988" spans="1:5" x14ac:dyDescent="0.3">
      <c r="A988" s="11" t="s">
        <v>3874</v>
      </c>
      <c r="B988" s="12">
        <v>14</v>
      </c>
      <c r="C988" s="12">
        <v>1241</v>
      </c>
      <c r="E988">
        <f t="shared" si="15"/>
        <v>88.642857142857139</v>
      </c>
    </row>
    <row r="989" spans="1:5" x14ac:dyDescent="0.3">
      <c r="A989" s="11" t="s">
        <v>2969</v>
      </c>
      <c r="B989" s="12">
        <v>17</v>
      </c>
      <c r="C989" s="12">
        <v>1625</v>
      </c>
      <c r="E989">
        <f t="shared" si="15"/>
        <v>95.588235294117652</v>
      </c>
    </row>
    <row r="990" spans="1:5" x14ac:dyDescent="0.3">
      <c r="A990" s="11" t="s">
        <v>3683</v>
      </c>
      <c r="B990" s="12">
        <v>6</v>
      </c>
      <c r="C990" s="12">
        <v>355</v>
      </c>
      <c r="E990">
        <f t="shared" si="15"/>
        <v>59.166666666666664</v>
      </c>
    </row>
    <row r="991" spans="1:5" x14ac:dyDescent="0.3">
      <c r="A991" s="11" t="s">
        <v>3676</v>
      </c>
      <c r="B991" s="12">
        <v>30</v>
      </c>
      <c r="C991" s="12">
        <v>2202</v>
      </c>
      <c r="E991">
        <f t="shared" si="15"/>
        <v>73.400000000000006</v>
      </c>
    </row>
    <row r="992" spans="1:5" x14ac:dyDescent="0.3">
      <c r="A992" s="11" t="s">
        <v>3698</v>
      </c>
      <c r="B992" s="12">
        <v>39</v>
      </c>
      <c r="C992" s="12">
        <v>1505</v>
      </c>
      <c r="E992">
        <f t="shared" si="15"/>
        <v>38.589743589743591</v>
      </c>
    </row>
    <row r="993" spans="1:5" x14ac:dyDescent="0.3">
      <c r="A993" s="11" t="s">
        <v>813</v>
      </c>
      <c r="B993" s="12">
        <v>33</v>
      </c>
      <c r="C993" s="12">
        <v>911</v>
      </c>
      <c r="E993">
        <f t="shared" si="15"/>
        <v>27.606060606060606</v>
      </c>
    </row>
    <row r="994" spans="1:5" x14ac:dyDescent="0.3">
      <c r="A994" s="11" t="s">
        <v>772</v>
      </c>
      <c r="B994" s="12">
        <v>1</v>
      </c>
      <c r="C994" s="12">
        <v>10</v>
      </c>
      <c r="E994">
        <f t="shared" si="15"/>
        <v>10</v>
      </c>
    </row>
    <row r="995" spans="1:5" x14ac:dyDescent="0.3">
      <c r="A995" s="11" t="s">
        <v>762</v>
      </c>
      <c r="B995" s="12">
        <v>6</v>
      </c>
      <c r="C995" s="12">
        <v>235</v>
      </c>
      <c r="E995">
        <f t="shared" si="15"/>
        <v>39.166666666666664</v>
      </c>
    </row>
    <row r="996" spans="1:5" x14ac:dyDescent="0.3">
      <c r="A996" s="11" t="s">
        <v>1529</v>
      </c>
      <c r="B996" s="12">
        <v>160</v>
      </c>
      <c r="C996" s="12">
        <v>8447</v>
      </c>
      <c r="E996">
        <f t="shared" si="15"/>
        <v>52.793750000000003</v>
      </c>
    </row>
    <row r="997" spans="1:5" x14ac:dyDescent="0.3">
      <c r="A997" s="11" t="s">
        <v>605</v>
      </c>
      <c r="B997" s="12">
        <v>0</v>
      </c>
      <c r="C997" s="12">
        <v>0</v>
      </c>
      <c r="E997">
        <f t="shared" si="15"/>
        <v>0</v>
      </c>
    </row>
    <row r="998" spans="1:5" x14ac:dyDescent="0.3">
      <c r="A998" s="11" t="s">
        <v>2697</v>
      </c>
      <c r="B998" s="12">
        <v>52</v>
      </c>
      <c r="C998" s="12">
        <v>6061</v>
      </c>
      <c r="E998">
        <f t="shared" si="15"/>
        <v>116.55769230769231</v>
      </c>
    </row>
    <row r="999" spans="1:5" x14ac:dyDescent="0.3">
      <c r="A999" s="11" t="s">
        <v>2341</v>
      </c>
      <c r="B999" s="12">
        <v>403</v>
      </c>
      <c r="C999" s="12">
        <v>42311</v>
      </c>
      <c r="E999">
        <f t="shared" si="15"/>
        <v>104.99007444168734</v>
      </c>
    </row>
    <row r="1000" spans="1:5" x14ac:dyDescent="0.3">
      <c r="A1000" s="11" t="s">
        <v>3740</v>
      </c>
      <c r="B1000" s="12">
        <v>0</v>
      </c>
      <c r="C1000" s="12">
        <v>0</v>
      </c>
      <c r="E1000">
        <f t="shared" si="15"/>
        <v>0</v>
      </c>
    </row>
    <row r="1001" spans="1:5" x14ac:dyDescent="0.3">
      <c r="A1001" s="11" t="s">
        <v>3319</v>
      </c>
      <c r="B1001" s="12">
        <v>16</v>
      </c>
      <c r="C1001" s="12">
        <v>540</v>
      </c>
      <c r="E1001">
        <f t="shared" si="15"/>
        <v>33.75</v>
      </c>
    </row>
    <row r="1002" spans="1:5" x14ac:dyDescent="0.3">
      <c r="A1002" s="11" t="s">
        <v>561</v>
      </c>
      <c r="B1002" s="12">
        <v>3</v>
      </c>
      <c r="C1002" s="12">
        <v>12</v>
      </c>
      <c r="E1002">
        <f t="shared" si="15"/>
        <v>4</v>
      </c>
    </row>
    <row r="1003" spans="1:5" x14ac:dyDescent="0.3">
      <c r="A1003" s="11" t="s">
        <v>1482</v>
      </c>
      <c r="B1003" s="12">
        <v>6</v>
      </c>
      <c r="C1003" s="12">
        <v>105</v>
      </c>
      <c r="E1003">
        <f t="shared" si="15"/>
        <v>17.5</v>
      </c>
    </row>
    <row r="1004" spans="1:5" x14ac:dyDescent="0.3">
      <c r="A1004" s="11" t="s">
        <v>682</v>
      </c>
      <c r="B1004" s="12">
        <v>1</v>
      </c>
      <c r="C1004" s="12">
        <v>1</v>
      </c>
      <c r="E1004">
        <f t="shared" si="15"/>
        <v>1</v>
      </c>
    </row>
    <row r="1005" spans="1:5" x14ac:dyDescent="0.3">
      <c r="A1005" s="11" t="s">
        <v>3943</v>
      </c>
      <c r="B1005" s="12">
        <v>5</v>
      </c>
      <c r="C1005" s="12">
        <v>195</v>
      </c>
      <c r="E1005">
        <f t="shared" si="15"/>
        <v>39</v>
      </c>
    </row>
    <row r="1006" spans="1:5" x14ac:dyDescent="0.3">
      <c r="A1006" s="11" t="s">
        <v>2213</v>
      </c>
      <c r="B1006" s="12">
        <v>123</v>
      </c>
      <c r="C1006" s="12">
        <v>6863</v>
      </c>
      <c r="E1006">
        <f t="shared" si="15"/>
        <v>55.796747967479675</v>
      </c>
    </row>
    <row r="1007" spans="1:5" x14ac:dyDescent="0.3">
      <c r="A1007" s="11" t="s">
        <v>3870</v>
      </c>
      <c r="B1007" s="12">
        <v>0</v>
      </c>
      <c r="C1007" s="12">
        <v>0</v>
      </c>
      <c r="E1007">
        <f t="shared" si="15"/>
        <v>0</v>
      </c>
    </row>
    <row r="1008" spans="1:5" x14ac:dyDescent="0.3">
      <c r="A1008" s="11" t="s">
        <v>2653</v>
      </c>
      <c r="B1008" s="12">
        <v>70</v>
      </c>
      <c r="C1008" s="12">
        <v>5876</v>
      </c>
      <c r="E1008">
        <f t="shared" si="15"/>
        <v>83.942857142857136</v>
      </c>
    </row>
    <row r="1009" spans="1:5" x14ac:dyDescent="0.3">
      <c r="A1009" s="11" t="s">
        <v>1599</v>
      </c>
      <c r="B1009" s="12">
        <v>1</v>
      </c>
      <c r="C1009" s="12">
        <v>1</v>
      </c>
      <c r="E1009">
        <f t="shared" si="15"/>
        <v>1</v>
      </c>
    </row>
    <row r="1010" spans="1:5" x14ac:dyDescent="0.3">
      <c r="A1010" s="11" t="s">
        <v>451</v>
      </c>
      <c r="B1010" s="12">
        <v>7</v>
      </c>
      <c r="C1010" s="12">
        <v>396</v>
      </c>
      <c r="E1010">
        <f t="shared" si="15"/>
        <v>56.571428571428569</v>
      </c>
    </row>
    <row r="1011" spans="1:5" x14ac:dyDescent="0.3">
      <c r="A1011" s="11" t="s">
        <v>2939</v>
      </c>
      <c r="B1011" s="12">
        <v>25</v>
      </c>
      <c r="C1011" s="12">
        <v>8230</v>
      </c>
      <c r="E1011">
        <f t="shared" si="15"/>
        <v>329.2</v>
      </c>
    </row>
    <row r="1012" spans="1:5" x14ac:dyDescent="0.3">
      <c r="A1012" s="11" t="s">
        <v>470</v>
      </c>
      <c r="B1012" s="12">
        <v>0</v>
      </c>
      <c r="C1012" s="12">
        <v>0</v>
      </c>
      <c r="E1012">
        <f t="shared" si="15"/>
        <v>0</v>
      </c>
    </row>
    <row r="1013" spans="1:5" x14ac:dyDescent="0.3">
      <c r="A1013" s="11" t="s">
        <v>3873</v>
      </c>
      <c r="B1013" s="12">
        <v>46</v>
      </c>
      <c r="C1013" s="12">
        <v>2059</v>
      </c>
      <c r="E1013">
        <f t="shared" si="15"/>
        <v>44.760869565217391</v>
      </c>
    </row>
    <row r="1014" spans="1:5" x14ac:dyDescent="0.3">
      <c r="A1014" s="11" t="s">
        <v>707</v>
      </c>
      <c r="B1014" s="12">
        <v>0</v>
      </c>
      <c r="C1014" s="12">
        <v>0</v>
      </c>
      <c r="E1014">
        <f t="shared" si="15"/>
        <v>0</v>
      </c>
    </row>
    <row r="1015" spans="1:5" x14ac:dyDescent="0.3">
      <c r="A1015" s="11" t="s">
        <v>51</v>
      </c>
      <c r="B1015" s="12">
        <v>87</v>
      </c>
      <c r="C1015" s="12">
        <v>12000</v>
      </c>
      <c r="E1015">
        <f t="shared" si="15"/>
        <v>137.93103448275863</v>
      </c>
    </row>
    <row r="1016" spans="1:5" x14ac:dyDescent="0.3">
      <c r="A1016" s="11" t="s">
        <v>1124</v>
      </c>
      <c r="B1016" s="12">
        <v>3</v>
      </c>
      <c r="C1016" s="12">
        <v>11</v>
      </c>
      <c r="E1016">
        <f t="shared" si="15"/>
        <v>3.6666666666666665</v>
      </c>
    </row>
    <row r="1017" spans="1:5" x14ac:dyDescent="0.3">
      <c r="A1017" s="11" t="s">
        <v>425</v>
      </c>
      <c r="B1017" s="12">
        <v>5</v>
      </c>
      <c r="C1017" s="12">
        <v>203.9</v>
      </c>
      <c r="E1017">
        <f t="shared" si="15"/>
        <v>40.78</v>
      </c>
    </row>
    <row r="1018" spans="1:5" x14ac:dyDescent="0.3">
      <c r="A1018" s="11" t="s">
        <v>2582</v>
      </c>
      <c r="B1018" s="12">
        <v>1</v>
      </c>
      <c r="C1018" s="12">
        <v>1</v>
      </c>
      <c r="E1018">
        <f t="shared" si="15"/>
        <v>1</v>
      </c>
    </row>
    <row r="1019" spans="1:5" x14ac:dyDescent="0.3">
      <c r="A1019" s="11" t="s">
        <v>958</v>
      </c>
      <c r="B1019" s="12">
        <v>7</v>
      </c>
      <c r="C1019" s="12">
        <v>233</v>
      </c>
      <c r="E1019">
        <f t="shared" si="15"/>
        <v>33.285714285714285</v>
      </c>
    </row>
    <row r="1020" spans="1:5" x14ac:dyDescent="0.3">
      <c r="A1020" s="11" t="s">
        <v>1777</v>
      </c>
      <c r="B1020" s="12">
        <v>4</v>
      </c>
      <c r="C1020" s="12">
        <v>335</v>
      </c>
      <c r="E1020">
        <f t="shared" si="15"/>
        <v>83.75</v>
      </c>
    </row>
    <row r="1021" spans="1:5" x14ac:dyDescent="0.3">
      <c r="A1021" s="11" t="s">
        <v>667</v>
      </c>
      <c r="B1021" s="12">
        <v>4</v>
      </c>
      <c r="C1021" s="12">
        <v>8</v>
      </c>
      <c r="E1021">
        <f t="shared" si="15"/>
        <v>2</v>
      </c>
    </row>
    <row r="1022" spans="1:5" x14ac:dyDescent="0.3">
      <c r="A1022" s="11" t="s">
        <v>2510</v>
      </c>
      <c r="B1022" s="12">
        <v>2</v>
      </c>
      <c r="C1022" s="12">
        <v>75</v>
      </c>
      <c r="E1022">
        <f t="shared" si="15"/>
        <v>37.5</v>
      </c>
    </row>
    <row r="1023" spans="1:5" x14ac:dyDescent="0.3">
      <c r="A1023" s="11" t="s">
        <v>3770</v>
      </c>
      <c r="B1023" s="12">
        <v>57</v>
      </c>
      <c r="C1023" s="12">
        <v>5410</v>
      </c>
      <c r="E1023">
        <f t="shared" si="15"/>
        <v>94.912280701754383</v>
      </c>
    </row>
    <row r="1024" spans="1:5" x14ac:dyDescent="0.3">
      <c r="A1024" s="11" t="s">
        <v>3792</v>
      </c>
      <c r="B1024" s="12">
        <v>2</v>
      </c>
      <c r="C1024" s="12">
        <v>10</v>
      </c>
      <c r="E1024">
        <f t="shared" si="15"/>
        <v>5</v>
      </c>
    </row>
    <row r="1025" spans="1:5" x14ac:dyDescent="0.3">
      <c r="A1025" s="11" t="s">
        <v>2794</v>
      </c>
      <c r="B1025" s="12">
        <v>3</v>
      </c>
      <c r="C1025" s="12">
        <v>75</v>
      </c>
      <c r="E1025">
        <f t="shared" si="15"/>
        <v>25</v>
      </c>
    </row>
    <row r="1026" spans="1:5" x14ac:dyDescent="0.3">
      <c r="A1026" s="11" t="s">
        <v>2753</v>
      </c>
      <c r="B1026" s="12">
        <v>8</v>
      </c>
      <c r="C1026" s="12">
        <v>380</v>
      </c>
      <c r="E1026">
        <f t="shared" si="15"/>
        <v>47.5</v>
      </c>
    </row>
    <row r="1027" spans="1:5" x14ac:dyDescent="0.3">
      <c r="A1027" s="11" t="s">
        <v>403</v>
      </c>
      <c r="B1027" s="12">
        <v>43</v>
      </c>
      <c r="C1027" s="12">
        <v>2833</v>
      </c>
      <c r="E1027">
        <f t="shared" si="15"/>
        <v>65.883720930232556</v>
      </c>
    </row>
    <row r="1028" spans="1:5" x14ac:dyDescent="0.3">
      <c r="A1028" s="11" t="s">
        <v>1257</v>
      </c>
      <c r="B1028" s="12">
        <v>361</v>
      </c>
      <c r="C1028" s="12">
        <v>35389.129999999997</v>
      </c>
      <c r="E1028">
        <f t="shared" si="15"/>
        <v>98.030831024930734</v>
      </c>
    </row>
    <row r="1029" spans="1:5" x14ac:dyDescent="0.3">
      <c r="A1029" s="11" t="s">
        <v>1750</v>
      </c>
      <c r="B1029" s="12">
        <v>131</v>
      </c>
      <c r="C1029" s="12">
        <v>12410.5</v>
      </c>
      <c r="E1029">
        <f t="shared" ref="E1029:E1092" si="16">IF(B1029=0, 0, C1029/B1029)</f>
        <v>94.736641221374043</v>
      </c>
    </row>
    <row r="1030" spans="1:5" x14ac:dyDescent="0.3">
      <c r="A1030" s="11" t="s">
        <v>3606</v>
      </c>
      <c r="B1030" s="12">
        <v>20</v>
      </c>
      <c r="C1030" s="12">
        <v>580</v>
      </c>
      <c r="E1030">
        <f t="shared" si="16"/>
        <v>29</v>
      </c>
    </row>
    <row r="1031" spans="1:5" x14ac:dyDescent="0.3">
      <c r="A1031" s="11" t="s">
        <v>2077</v>
      </c>
      <c r="B1031" s="12">
        <v>8359</v>
      </c>
      <c r="C1031" s="12">
        <v>972594.99</v>
      </c>
      <c r="E1031">
        <f t="shared" si="16"/>
        <v>116.35303146309367</v>
      </c>
    </row>
    <row r="1032" spans="1:5" x14ac:dyDescent="0.3">
      <c r="A1032" s="11" t="s">
        <v>112</v>
      </c>
      <c r="B1032" s="12">
        <v>26</v>
      </c>
      <c r="C1032" s="12">
        <v>1700</v>
      </c>
      <c r="E1032">
        <f t="shared" si="16"/>
        <v>65.384615384615387</v>
      </c>
    </row>
    <row r="1033" spans="1:5" x14ac:dyDescent="0.3">
      <c r="A1033" s="11" t="s">
        <v>2613</v>
      </c>
      <c r="B1033" s="12">
        <v>28</v>
      </c>
      <c r="C1033" s="12">
        <v>7576</v>
      </c>
      <c r="E1033">
        <f t="shared" si="16"/>
        <v>270.57142857142856</v>
      </c>
    </row>
    <row r="1034" spans="1:5" x14ac:dyDescent="0.3">
      <c r="A1034" s="11" t="s">
        <v>2072</v>
      </c>
      <c r="B1034" s="12">
        <v>278</v>
      </c>
      <c r="C1034" s="12">
        <v>56146</v>
      </c>
      <c r="E1034">
        <f t="shared" si="16"/>
        <v>201.96402877697841</v>
      </c>
    </row>
    <row r="1035" spans="1:5" x14ac:dyDescent="0.3">
      <c r="A1035" s="11" t="s">
        <v>566</v>
      </c>
      <c r="B1035" s="12">
        <v>0</v>
      </c>
      <c r="C1035" s="12">
        <v>0</v>
      </c>
      <c r="E1035">
        <f t="shared" si="16"/>
        <v>0</v>
      </c>
    </row>
    <row r="1036" spans="1:5" x14ac:dyDescent="0.3">
      <c r="A1036" s="11" t="s">
        <v>738</v>
      </c>
      <c r="B1036" s="12">
        <v>108</v>
      </c>
      <c r="C1036" s="12">
        <v>6120</v>
      </c>
      <c r="E1036">
        <f t="shared" si="16"/>
        <v>56.666666666666664</v>
      </c>
    </row>
    <row r="1037" spans="1:5" x14ac:dyDescent="0.3">
      <c r="A1037" s="11" t="s">
        <v>631</v>
      </c>
      <c r="B1037" s="12">
        <v>1</v>
      </c>
      <c r="C1037" s="12">
        <v>10</v>
      </c>
      <c r="E1037">
        <f t="shared" si="16"/>
        <v>10</v>
      </c>
    </row>
    <row r="1038" spans="1:5" x14ac:dyDescent="0.3">
      <c r="A1038" s="11" t="s">
        <v>3185</v>
      </c>
      <c r="B1038" s="12">
        <v>24</v>
      </c>
      <c r="C1038" s="12">
        <v>1000</v>
      </c>
      <c r="E1038">
        <f t="shared" si="16"/>
        <v>41.666666666666664</v>
      </c>
    </row>
    <row r="1039" spans="1:5" x14ac:dyDescent="0.3">
      <c r="A1039" s="11" t="s">
        <v>329</v>
      </c>
      <c r="B1039" s="12">
        <v>498</v>
      </c>
      <c r="C1039" s="12">
        <v>77710.8</v>
      </c>
      <c r="E1039">
        <f t="shared" si="16"/>
        <v>156.04578313253012</v>
      </c>
    </row>
    <row r="1040" spans="1:5" x14ac:dyDescent="0.3">
      <c r="A1040" s="11" t="s">
        <v>1747</v>
      </c>
      <c r="B1040" s="12">
        <v>107</v>
      </c>
      <c r="C1040" s="12">
        <v>22215</v>
      </c>
      <c r="E1040">
        <f t="shared" si="16"/>
        <v>207.61682242990653</v>
      </c>
    </row>
    <row r="1041" spans="1:5" x14ac:dyDescent="0.3">
      <c r="A1041" s="11" t="s">
        <v>320</v>
      </c>
      <c r="B1041" s="12">
        <v>51</v>
      </c>
      <c r="C1041" s="12">
        <v>5634</v>
      </c>
      <c r="E1041">
        <f t="shared" si="16"/>
        <v>110.47058823529412</v>
      </c>
    </row>
    <row r="1042" spans="1:5" x14ac:dyDescent="0.3">
      <c r="A1042" s="11" t="s">
        <v>3412</v>
      </c>
      <c r="B1042" s="12">
        <v>14</v>
      </c>
      <c r="C1042" s="12">
        <v>650</v>
      </c>
      <c r="E1042">
        <f t="shared" si="16"/>
        <v>46.428571428571431</v>
      </c>
    </row>
    <row r="1043" spans="1:5" x14ac:dyDescent="0.3">
      <c r="A1043" s="11" t="s">
        <v>3268</v>
      </c>
      <c r="B1043" s="12">
        <v>42</v>
      </c>
      <c r="C1043" s="12">
        <v>2560</v>
      </c>
      <c r="E1043">
        <f t="shared" si="16"/>
        <v>60.952380952380949</v>
      </c>
    </row>
    <row r="1044" spans="1:5" x14ac:dyDescent="0.3">
      <c r="A1044" s="11" t="s">
        <v>2853</v>
      </c>
      <c r="B1044" s="12">
        <v>0</v>
      </c>
      <c r="C1044" s="12">
        <v>0</v>
      </c>
      <c r="E1044">
        <f t="shared" si="16"/>
        <v>0</v>
      </c>
    </row>
    <row r="1045" spans="1:5" x14ac:dyDescent="0.3">
      <c r="A1045" s="11" t="s">
        <v>2086</v>
      </c>
      <c r="B1045" s="12">
        <v>83</v>
      </c>
      <c r="C1045" s="12">
        <v>7412</v>
      </c>
      <c r="E1045">
        <f t="shared" si="16"/>
        <v>89.301204819277103</v>
      </c>
    </row>
    <row r="1046" spans="1:5" x14ac:dyDescent="0.3">
      <c r="A1046" s="11" t="s">
        <v>1218</v>
      </c>
      <c r="B1046" s="12">
        <v>183</v>
      </c>
      <c r="C1046" s="12">
        <v>27189</v>
      </c>
      <c r="E1046">
        <f t="shared" si="16"/>
        <v>148.57377049180329</v>
      </c>
    </row>
    <row r="1047" spans="1:5" x14ac:dyDescent="0.3">
      <c r="A1047" s="11" t="s">
        <v>2480</v>
      </c>
      <c r="B1047" s="12">
        <v>8</v>
      </c>
      <c r="C1047" s="12">
        <v>2000</v>
      </c>
      <c r="E1047">
        <f t="shared" si="16"/>
        <v>250</v>
      </c>
    </row>
    <row r="1048" spans="1:5" x14ac:dyDescent="0.3">
      <c r="A1048" s="11" t="s">
        <v>1180</v>
      </c>
      <c r="B1048" s="12">
        <v>5</v>
      </c>
      <c r="C1048" s="12">
        <v>3200</v>
      </c>
      <c r="E1048">
        <f t="shared" si="16"/>
        <v>640</v>
      </c>
    </row>
    <row r="1049" spans="1:5" x14ac:dyDescent="0.3">
      <c r="A1049" s="11" t="s">
        <v>3836</v>
      </c>
      <c r="B1049" s="12">
        <v>32</v>
      </c>
      <c r="C1049" s="12">
        <v>2025</v>
      </c>
      <c r="E1049">
        <f t="shared" si="16"/>
        <v>63.28125</v>
      </c>
    </row>
    <row r="1050" spans="1:5" x14ac:dyDescent="0.3">
      <c r="A1050" s="11" t="s">
        <v>2592</v>
      </c>
      <c r="B1050" s="12">
        <v>1</v>
      </c>
      <c r="C1050" s="12">
        <v>50</v>
      </c>
      <c r="E1050">
        <f t="shared" si="16"/>
        <v>50</v>
      </c>
    </row>
    <row r="1051" spans="1:5" x14ac:dyDescent="0.3">
      <c r="A1051" s="11" t="s">
        <v>3302</v>
      </c>
      <c r="B1051" s="12">
        <v>50</v>
      </c>
      <c r="C1051" s="12">
        <v>8685</v>
      </c>
      <c r="E1051">
        <f t="shared" si="16"/>
        <v>173.7</v>
      </c>
    </row>
    <row r="1052" spans="1:5" x14ac:dyDescent="0.3">
      <c r="A1052" s="11" t="s">
        <v>704</v>
      </c>
      <c r="B1052" s="12">
        <v>7</v>
      </c>
      <c r="C1052" s="12">
        <v>837</v>
      </c>
      <c r="E1052">
        <f t="shared" si="16"/>
        <v>119.57142857142857</v>
      </c>
    </row>
    <row r="1053" spans="1:5" x14ac:dyDescent="0.3">
      <c r="A1053" s="11" t="s">
        <v>180</v>
      </c>
      <c r="B1053" s="12">
        <v>0</v>
      </c>
      <c r="C1053" s="12">
        <v>0</v>
      </c>
      <c r="E1053">
        <f t="shared" si="16"/>
        <v>0</v>
      </c>
    </row>
    <row r="1054" spans="1:5" x14ac:dyDescent="0.3">
      <c r="A1054" s="11" t="s">
        <v>1018</v>
      </c>
      <c r="B1054" s="12">
        <v>355</v>
      </c>
      <c r="C1054" s="12">
        <v>57197</v>
      </c>
      <c r="E1054">
        <f t="shared" si="16"/>
        <v>161.11830985915492</v>
      </c>
    </row>
    <row r="1055" spans="1:5" x14ac:dyDescent="0.3">
      <c r="A1055" s="11" t="s">
        <v>753</v>
      </c>
      <c r="B1055" s="12">
        <v>105</v>
      </c>
      <c r="C1055" s="12">
        <v>5585</v>
      </c>
      <c r="E1055">
        <f t="shared" si="16"/>
        <v>53.19047619047619</v>
      </c>
    </row>
    <row r="1056" spans="1:5" x14ac:dyDescent="0.3">
      <c r="A1056" s="11" t="s">
        <v>3729</v>
      </c>
      <c r="B1056" s="12">
        <v>4</v>
      </c>
      <c r="C1056" s="12">
        <v>131</v>
      </c>
      <c r="E1056">
        <f t="shared" si="16"/>
        <v>32.75</v>
      </c>
    </row>
    <row r="1057" spans="1:5" x14ac:dyDescent="0.3">
      <c r="A1057" s="11" t="s">
        <v>2917</v>
      </c>
      <c r="B1057" s="12">
        <v>9</v>
      </c>
      <c r="C1057" s="12">
        <v>437</v>
      </c>
      <c r="E1057">
        <f t="shared" si="16"/>
        <v>48.555555555555557</v>
      </c>
    </row>
    <row r="1058" spans="1:5" x14ac:dyDescent="0.3">
      <c r="A1058" s="11" t="s">
        <v>2315</v>
      </c>
      <c r="B1058" s="12">
        <v>50</v>
      </c>
      <c r="C1058" s="12">
        <v>1883.64</v>
      </c>
      <c r="E1058">
        <f t="shared" si="16"/>
        <v>37.672800000000002</v>
      </c>
    </row>
    <row r="1059" spans="1:5" x14ac:dyDescent="0.3">
      <c r="A1059" s="11" t="s">
        <v>1634</v>
      </c>
      <c r="B1059" s="12">
        <v>58</v>
      </c>
      <c r="C1059" s="12">
        <v>10000</v>
      </c>
      <c r="E1059">
        <f t="shared" si="16"/>
        <v>172.41379310344828</v>
      </c>
    </row>
    <row r="1060" spans="1:5" x14ac:dyDescent="0.3">
      <c r="A1060" s="11" t="s">
        <v>987</v>
      </c>
      <c r="B1060" s="12">
        <v>23</v>
      </c>
      <c r="C1060" s="12">
        <v>2550</v>
      </c>
      <c r="E1060">
        <f t="shared" si="16"/>
        <v>110.8695652173913</v>
      </c>
    </row>
    <row r="1061" spans="1:5" x14ac:dyDescent="0.3">
      <c r="A1061" s="11" t="s">
        <v>1947</v>
      </c>
      <c r="B1061" s="12">
        <v>70</v>
      </c>
      <c r="C1061" s="12">
        <v>11231</v>
      </c>
      <c r="E1061">
        <f t="shared" si="16"/>
        <v>160.44285714285715</v>
      </c>
    </row>
    <row r="1062" spans="1:5" x14ac:dyDescent="0.3">
      <c r="A1062" s="11" t="s">
        <v>3195</v>
      </c>
      <c r="B1062" s="12">
        <v>39</v>
      </c>
      <c r="C1062" s="12">
        <v>2070</v>
      </c>
      <c r="E1062">
        <f t="shared" si="16"/>
        <v>53.07692307692308</v>
      </c>
    </row>
    <row r="1063" spans="1:5" x14ac:dyDescent="0.3">
      <c r="A1063" s="11" t="s">
        <v>1855</v>
      </c>
      <c r="B1063" s="12">
        <v>174</v>
      </c>
      <c r="C1063" s="12">
        <v>15318.55</v>
      </c>
      <c r="E1063">
        <f t="shared" si="16"/>
        <v>88.037643678160919</v>
      </c>
    </row>
    <row r="1064" spans="1:5" x14ac:dyDescent="0.3">
      <c r="A1064" s="11" t="s">
        <v>2464</v>
      </c>
      <c r="B1064" s="12">
        <v>75</v>
      </c>
      <c r="C1064" s="12">
        <v>2325</v>
      </c>
      <c r="E1064">
        <f t="shared" si="16"/>
        <v>31</v>
      </c>
    </row>
    <row r="1065" spans="1:5" x14ac:dyDescent="0.3">
      <c r="A1065" s="11" t="s">
        <v>1168</v>
      </c>
      <c r="B1065" s="12">
        <v>16</v>
      </c>
      <c r="C1065" s="12">
        <v>979</v>
      </c>
      <c r="E1065">
        <f t="shared" si="16"/>
        <v>61.1875</v>
      </c>
    </row>
    <row r="1066" spans="1:5" x14ac:dyDescent="0.3">
      <c r="A1066" s="11" t="s">
        <v>3253</v>
      </c>
      <c r="B1066" s="12">
        <v>115</v>
      </c>
      <c r="C1066" s="12">
        <v>20365</v>
      </c>
      <c r="E1066">
        <f t="shared" si="16"/>
        <v>177.08695652173913</v>
      </c>
    </row>
    <row r="1067" spans="1:5" x14ac:dyDescent="0.3">
      <c r="A1067" s="11" t="s">
        <v>2186</v>
      </c>
      <c r="B1067" s="12">
        <v>623</v>
      </c>
      <c r="C1067" s="12">
        <v>92848.5</v>
      </c>
      <c r="E1067">
        <f t="shared" si="16"/>
        <v>149.03451043338683</v>
      </c>
    </row>
    <row r="1068" spans="1:5" x14ac:dyDescent="0.3">
      <c r="A1068" s="11" t="s">
        <v>262</v>
      </c>
      <c r="B1068" s="12">
        <v>220</v>
      </c>
      <c r="C1068" s="12">
        <v>21480</v>
      </c>
      <c r="E1068">
        <f t="shared" si="16"/>
        <v>97.63636363636364</v>
      </c>
    </row>
    <row r="1069" spans="1:5" x14ac:dyDescent="0.3">
      <c r="A1069" s="11" t="s">
        <v>587</v>
      </c>
      <c r="B1069" s="12">
        <v>4</v>
      </c>
      <c r="C1069" s="12">
        <v>56</v>
      </c>
      <c r="E1069">
        <f t="shared" si="16"/>
        <v>14</v>
      </c>
    </row>
    <row r="1070" spans="1:5" x14ac:dyDescent="0.3">
      <c r="A1070" s="11" t="s">
        <v>2599</v>
      </c>
      <c r="B1070" s="12">
        <v>5</v>
      </c>
      <c r="C1070" s="12">
        <v>90</v>
      </c>
      <c r="E1070">
        <f t="shared" si="16"/>
        <v>18</v>
      </c>
    </row>
    <row r="1071" spans="1:5" x14ac:dyDescent="0.3">
      <c r="A1071" s="11" t="s">
        <v>731</v>
      </c>
      <c r="B1071" s="12">
        <v>265</v>
      </c>
      <c r="C1071" s="12">
        <v>26438</v>
      </c>
      <c r="E1071">
        <f t="shared" si="16"/>
        <v>99.766037735849054</v>
      </c>
    </row>
    <row r="1072" spans="1:5" x14ac:dyDescent="0.3">
      <c r="A1072" s="11" t="s">
        <v>3933</v>
      </c>
      <c r="B1072" s="12">
        <v>0</v>
      </c>
      <c r="C1072" s="12">
        <v>0</v>
      </c>
      <c r="E1072">
        <f t="shared" si="16"/>
        <v>0</v>
      </c>
    </row>
    <row r="1073" spans="1:5" x14ac:dyDescent="0.3">
      <c r="A1073" s="11" t="s">
        <v>3181</v>
      </c>
      <c r="B1073" s="12">
        <v>15</v>
      </c>
      <c r="C1073" s="12">
        <v>545</v>
      </c>
      <c r="E1073">
        <f t="shared" si="16"/>
        <v>36.333333333333336</v>
      </c>
    </row>
    <row r="1074" spans="1:5" x14ac:dyDescent="0.3">
      <c r="A1074" s="11" t="s">
        <v>1422</v>
      </c>
      <c r="B1074" s="12">
        <v>2</v>
      </c>
      <c r="C1074" s="12">
        <v>200</v>
      </c>
      <c r="E1074">
        <f t="shared" si="16"/>
        <v>100</v>
      </c>
    </row>
    <row r="1075" spans="1:5" x14ac:dyDescent="0.3">
      <c r="A1075" s="11" t="s">
        <v>1292</v>
      </c>
      <c r="B1075" s="12">
        <v>42</v>
      </c>
      <c r="C1075" s="12">
        <v>4371</v>
      </c>
      <c r="E1075">
        <f t="shared" si="16"/>
        <v>104.07142857142857</v>
      </c>
    </row>
    <row r="1076" spans="1:5" x14ac:dyDescent="0.3">
      <c r="A1076" s="11" t="s">
        <v>3939</v>
      </c>
      <c r="B1076" s="12">
        <v>0</v>
      </c>
      <c r="C1076" s="12">
        <v>0</v>
      </c>
      <c r="E1076">
        <f t="shared" si="16"/>
        <v>0</v>
      </c>
    </row>
    <row r="1077" spans="1:5" x14ac:dyDescent="0.3">
      <c r="A1077" s="11" t="s">
        <v>2863</v>
      </c>
      <c r="B1077" s="12">
        <v>1</v>
      </c>
      <c r="C1077" s="12">
        <v>20</v>
      </c>
      <c r="E1077">
        <f t="shared" si="16"/>
        <v>20</v>
      </c>
    </row>
    <row r="1078" spans="1:5" x14ac:dyDescent="0.3">
      <c r="A1078" s="11" t="s">
        <v>2617</v>
      </c>
      <c r="B1078" s="12">
        <v>159</v>
      </c>
      <c r="C1078" s="12">
        <v>4388</v>
      </c>
      <c r="E1078">
        <f t="shared" si="16"/>
        <v>27.59748427672956</v>
      </c>
    </row>
    <row r="1079" spans="1:5" x14ac:dyDescent="0.3">
      <c r="A1079" s="11" t="s">
        <v>3184</v>
      </c>
      <c r="B1079" s="12">
        <v>46</v>
      </c>
      <c r="C1079" s="12">
        <v>4610</v>
      </c>
      <c r="E1079">
        <f t="shared" si="16"/>
        <v>100.21739130434783</v>
      </c>
    </row>
    <row r="1080" spans="1:5" x14ac:dyDescent="0.3">
      <c r="A1080" s="11" t="s">
        <v>482</v>
      </c>
      <c r="B1080" s="12">
        <v>21</v>
      </c>
      <c r="C1080" s="12">
        <v>1830</v>
      </c>
      <c r="E1080">
        <f t="shared" si="16"/>
        <v>87.142857142857139</v>
      </c>
    </row>
    <row r="1081" spans="1:5" x14ac:dyDescent="0.3">
      <c r="A1081" s="11" t="s">
        <v>799</v>
      </c>
      <c r="B1081" s="12">
        <v>87</v>
      </c>
      <c r="C1081" s="12">
        <v>4021</v>
      </c>
      <c r="E1081">
        <f t="shared" si="16"/>
        <v>46.218390804597703</v>
      </c>
    </row>
    <row r="1082" spans="1:5" x14ac:dyDescent="0.3">
      <c r="A1082" s="11" t="s">
        <v>3203</v>
      </c>
      <c r="B1082" s="12">
        <v>6</v>
      </c>
      <c r="C1082" s="12">
        <v>250</v>
      </c>
      <c r="E1082">
        <f t="shared" si="16"/>
        <v>41.666666666666664</v>
      </c>
    </row>
    <row r="1083" spans="1:5" x14ac:dyDescent="0.3">
      <c r="A1083" s="11" t="s">
        <v>307</v>
      </c>
      <c r="B1083" s="12">
        <v>80</v>
      </c>
      <c r="C1083" s="12">
        <v>2929</v>
      </c>
      <c r="E1083">
        <f t="shared" si="16"/>
        <v>36.612499999999997</v>
      </c>
    </row>
    <row r="1084" spans="1:5" x14ac:dyDescent="0.3">
      <c r="A1084" s="11" t="s">
        <v>261</v>
      </c>
      <c r="B1084" s="12">
        <v>88</v>
      </c>
      <c r="C1084" s="12">
        <v>10640</v>
      </c>
      <c r="E1084">
        <f t="shared" si="16"/>
        <v>120.90909090909091</v>
      </c>
    </row>
    <row r="1085" spans="1:5" x14ac:dyDescent="0.3">
      <c r="A1085" s="11" t="s">
        <v>1431</v>
      </c>
      <c r="B1085" s="12">
        <v>5</v>
      </c>
      <c r="C1085" s="12">
        <v>403</v>
      </c>
      <c r="E1085">
        <f t="shared" si="16"/>
        <v>80.599999999999994</v>
      </c>
    </row>
    <row r="1086" spans="1:5" x14ac:dyDescent="0.3">
      <c r="A1086" s="11" t="s">
        <v>2390</v>
      </c>
      <c r="B1086" s="12">
        <v>1</v>
      </c>
      <c r="C1086" s="12">
        <v>30</v>
      </c>
      <c r="E1086">
        <f t="shared" si="16"/>
        <v>30</v>
      </c>
    </row>
    <row r="1087" spans="1:5" x14ac:dyDescent="0.3">
      <c r="A1087" s="11" t="s">
        <v>2279</v>
      </c>
      <c r="B1087" s="12">
        <v>102</v>
      </c>
      <c r="C1087" s="12">
        <v>5414</v>
      </c>
      <c r="E1087">
        <f t="shared" si="16"/>
        <v>53.078431372549019</v>
      </c>
    </row>
    <row r="1088" spans="1:5" x14ac:dyDescent="0.3">
      <c r="A1088" s="11" t="s">
        <v>1988</v>
      </c>
      <c r="B1088" s="12">
        <v>28</v>
      </c>
      <c r="C1088" s="12">
        <v>2336</v>
      </c>
      <c r="E1088">
        <f t="shared" si="16"/>
        <v>83.428571428571431</v>
      </c>
    </row>
    <row r="1089" spans="1:5" x14ac:dyDescent="0.3">
      <c r="A1089" s="11" t="s">
        <v>94</v>
      </c>
      <c r="B1089" s="12">
        <v>43</v>
      </c>
      <c r="C1089" s="12">
        <v>5260</v>
      </c>
      <c r="E1089">
        <f t="shared" si="16"/>
        <v>122.32558139534883</v>
      </c>
    </row>
    <row r="1090" spans="1:5" x14ac:dyDescent="0.3">
      <c r="A1090" s="11" t="s">
        <v>526</v>
      </c>
      <c r="B1090" s="12">
        <v>12</v>
      </c>
      <c r="C1090" s="12">
        <v>12000</v>
      </c>
      <c r="E1090">
        <f t="shared" si="16"/>
        <v>1000</v>
      </c>
    </row>
    <row r="1091" spans="1:5" x14ac:dyDescent="0.3">
      <c r="A1091" s="11" t="s">
        <v>1826</v>
      </c>
      <c r="B1091" s="12">
        <v>50</v>
      </c>
      <c r="C1091" s="12">
        <v>2101</v>
      </c>
      <c r="E1091">
        <f t="shared" si="16"/>
        <v>42.02</v>
      </c>
    </row>
    <row r="1092" spans="1:5" x14ac:dyDescent="0.3">
      <c r="A1092" s="11" t="s">
        <v>2557</v>
      </c>
      <c r="B1092" s="12">
        <v>36</v>
      </c>
      <c r="C1092" s="12">
        <v>1066</v>
      </c>
      <c r="E1092">
        <f t="shared" si="16"/>
        <v>29.611111111111111</v>
      </c>
    </row>
    <row r="1093" spans="1:5" x14ac:dyDescent="0.3">
      <c r="A1093" s="11" t="s">
        <v>2800</v>
      </c>
      <c r="B1093" s="12">
        <v>31</v>
      </c>
      <c r="C1093" s="12">
        <v>1330</v>
      </c>
      <c r="E1093">
        <f t="shared" ref="E1093:E1156" si="17">IF(B1093=0, 0, C1093/B1093)</f>
        <v>42.903225806451616</v>
      </c>
    </row>
    <row r="1094" spans="1:5" x14ac:dyDescent="0.3">
      <c r="A1094" s="11" t="s">
        <v>62</v>
      </c>
      <c r="B1094" s="12">
        <v>108</v>
      </c>
      <c r="C1094" s="12">
        <v>4648.33</v>
      </c>
      <c r="E1094">
        <f t="shared" si="17"/>
        <v>43.040092592592593</v>
      </c>
    </row>
    <row r="1095" spans="1:5" x14ac:dyDescent="0.3">
      <c r="A1095" s="11" t="s">
        <v>3619</v>
      </c>
      <c r="B1095" s="12">
        <v>70</v>
      </c>
      <c r="C1095" s="12">
        <v>3292</v>
      </c>
      <c r="E1095">
        <f t="shared" si="17"/>
        <v>47.028571428571432</v>
      </c>
    </row>
    <row r="1096" spans="1:5" x14ac:dyDescent="0.3">
      <c r="A1096" s="11" t="s">
        <v>578</v>
      </c>
      <c r="B1096" s="12">
        <v>1</v>
      </c>
      <c r="C1096" s="12">
        <v>10</v>
      </c>
      <c r="E1096">
        <f t="shared" si="17"/>
        <v>10</v>
      </c>
    </row>
    <row r="1097" spans="1:5" x14ac:dyDescent="0.3">
      <c r="A1097" s="11" t="s">
        <v>2585</v>
      </c>
      <c r="B1097" s="12">
        <v>1</v>
      </c>
      <c r="C1097" s="12">
        <v>50</v>
      </c>
      <c r="E1097">
        <f t="shared" si="17"/>
        <v>50</v>
      </c>
    </row>
    <row r="1098" spans="1:5" x14ac:dyDescent="0.3">
      <c r="A1098" s="11" t="s">
        <v>3629</v>
      </c>
      <c r="B1098" s="12">
        <v>59</v>
      </c>
      <c r="C1098" s="12">
        <v>8725</v>
      </c>
      <c r="E1098">
        <f t="shared" si="17"/>
        <v>147.88135593220338</v>
      </c>
    </row>
    <row r="1099" spans="1:5" x14ac:dyDescent="0.3">
      <c r="A1099" s="11" t="s">
        <v>1411</v>
      </c>
      <c r="B1099" s="12">
        <v>1</v>
      </c>
      <c r="C1099" s="12">
        <v>1</v>
      </c>
      <c r="E1099">
        <f t="shared" si="17"/>
        <v>1</v>
      </c>
    </row>
    <row r="1100" spans="1:5" x14ac:dyDescent="0.3">
      <c r="A1100" s="11" t="s">
        <v>1445</v>
      </c>
      <c r="B1100" s="12">
        <v>0</v>
      </c>
      <c r="C1100" s="12">
        <v>0</v>
      </c>
      <c r="E1100">
        <f t="shared" si="17"/>
        <v>0</v>
      </c>
    </row>
    <row r="1101" spans="1:5" x14ac:dyDescent="0.3">
      <c r="A1101" s="11" t="s">
        <v>774</v>
      </c>
      <c r="B1101" s="12">
        <v>2</v>
      </c>
      <c r="C1101" s="12">
        <v>32</v>
      </c>
      <c r="E1101">
        <f t="shared" si="17"/>
        <v>16</v>
      </c>
    </row>
    <row r="1102" spans="1:5" x14ac:dyDescent="0.3">
      <c r="A1102" s="11" t="s">
        <v>3711</v>
      </c>
      <c r="B1102" s="12">
        <v>97</v>
      </c>
      <c r="C1102" s="12">
        <v>10235</v>
      </c>
      <c r="E1102">
        <f t="shared" si="17"/>
        <v>105.51546391752578</v>
      </c>
    </row>
    <row r="1103" spans="1:5" x14ac:dyDescent="0.3">
      <c r="A1103" s="11" t="s">
        <v>1564</v>
      </c>
      <c r="B1103" s="12">
        <v>2</v>
      </c>
      <c r="C1103" s="12">
        <v>85</v>
      </c>
      <c r="E1103">
        <f t="shared" si="17"/>
        <v>42.5</v>
      </c>
    </row>
    <row r="1104" spans="1:5" x14ac:dyDescent="0.3">
      <c r="A1104" s="11" t="s">
        <v>930</v>
      </c>
      <c r="B1104" s="12">
        <v>0</v>
      </c>
      <c r="C1104" s="12">
        <v>0</v>
      </c>
      <c r="E1104">
        <f t="shared" si="17"/>
        <v>0</v>
      </c>
    </row>
    <row r="1105" spans="1:5" x14ac:dyDescent="0.3">
      <c r="A1105" s="11" t="s">
        <v>2016</v>
      </c>
      <c r="B1105" s="12">
        <v>162</v>
      </c>
      <c r="C1105" s="12">
        <v>8136.01</v>
      </c>
      <c r="E1105">
        <f t="shared" si="17"/>
        <v>50.222283950617282</v>
      </c>
    </row>
    <row r="1106" spans="1:5" x14ac:dyDescent="0.3">
      <c r="A1106" s="11" t="s">
        <v>1516</v>
      </c>
      <c r="B1106" s="12">
        <v>555</v>
      </c>
      <c r="C1106" s="12">
        <v>471567</v>
      </c>
      <c r="E1106">
        <f t="shared" si="17"/>
        <v>849.67027027027029</v>
      </c>
    </row>
    <row r="1107" spans="1:5" x14ac:dyDescent="0.3">
      <c r="A1107" s="11" t="s">
        <v>3219</v>
      </c>
      <c r="B1107" s="12">
        <v>119</v>
      </c>
      <c r="C1107" s="12">
        <v>20022</v>
      </c>
      <c r="E1107">
        <f t="shared" si="17"/>
        <v>168.25210084033614</v>
      </c>
    </row>
    <row r="1108" spans="1:5" x14ac:dyDescent="0.3">
      <c r="A1108" s="11" t="s">
        <v>3811</v>
      </c>
      <c r="B1108" s="12">
        <v>34</v>
      </c>
      <c r="C1108" s="12">
        <v>2102</v>
      </c>
      <c r="E1108">
        <f t="shared" si="17"/>
        <v>61.823529411764703</v>
      </c>
    </row>
    <row r="1109" spans="1:5" x14ac:dyDescent="0.3">
      <c r="A1109" s="11" t="s">
        <v>2347</v>
      </c>
      <c r="B1109" s="12">
        <v>3</v>
      </c>
      <c r="C1109" s="12">
        <v>39</v>
      </c>
      <c r="E1109">
        <f t="shared" si="17"/>
        <v>13</v>
      </c>
    </row>
    <row r="1110" spans="1:5" x14ac:dyDescent="0.3">
      <c r="A1110" s="11" t="s">
        <v>951</v>
      </c>
      <c r="B1110" s="12">
        <v>24</v>
      </c>
      <c r="C1110" s="12">
        <v>1402</v>
      </c>
      <c r="E1110">
        <f t="shared" si="17"/>
        <v>58.416666666666664</v>
      </c>
    </row>
    <row r="1111" spans="1:5" x14ac:dyDescent="0.3">
      <c r="A1111" s="11" t="s">
        <v>603</v>
      </c>
      <c r="B1111" s="12">
        <v>0</v>
      </c>
      <c r="C1111" s="12">
        <v>0</v>
      </c>
      <c r="E1111">
        <f t="shared" si="17"/>
        <v>0</v>
      </c>
    </row>
    <row r="1112" spans="1:5" x14ac:dyDescent="0.3">
      <c r="A1112" s="11" t="s">
        <v>3204</v>
      </c>
      <c r="B1112" s="12">
        <v>0</v>
      </c>
      <c r="C1112" s="12">
        <v>0</v>
      </c>
      <c r="E1112">
        <f t="shared" si="17"/>
        <v>0</v>
      </c>
    </row>
    <row r="1113" spans="1:5" x14ac:dyDescent="0.3">
      <c r="A1113" s="11" t="s">
        <v>3067</v>
      </c>
      <c r="B1113" s="12">
        <v>1</v>
      </c>
      <c r="C1113" s="12">
        <v>200</v>
      </c>
      <c r="E1113">
        <f t="shared" si="17"/>
        <v>200</v>
      </c>
    </row>
    <row r="1114" spans="1:5" x14ac:dyDescent="0.3">
      <c r="A1114" s="11" t="s">
        <v>3528</v>
      </c>
      <c r="B1114" s="12">
        <v>18</v>
      </c>
      <c r="C1114" s="12">
        <v>660</v>
      </c>
      <c r="E1114">
        <f t="shared" si="17"/>
        <v>36.666666666666664</v>
      </c>
    </row>
    <row r="1115" spans="1:5" x14ac:dyDescent="0.3">
      <c r="A1115" s="11" t="s">
        <v>1538</v>
      </c>
      <c r="B1115" s="12">
        <v>224</v>
      </c>
      <c r="C1115" s="12">
        <v>21588</v>
      </c>
      <c r="E1115">
        <f t="shared" si="17"/>
        <v>96.375</v>
      </c>
    </row>
    <row r="1116" spans="1:5" x14ac:dyDescent="0.3">
      <c r="A1116" s="11" t="s">
        <v>1581</v>
      </c>
      <c r="B1116" s="12">
        <v>0</v>
      </c>
      <c r="C1116" s="12">
        <v>0</v>
      </c>
      <c r="E1116">
        <f t="shared" si="17"/>
        <v>0</v>
      </c>
    </row>
    <row r="1117" spans="1:5" x14ac:dyDescent="0.3">
      <c r="A1117" s="11" t="s">
        <v>1213</v>
      </c>
      <c r="B1117" s="12">
        <v>83</v>
      </c>
      <c r="C1117" s="12">
        <v>3226</v>
      </c>
      <c r="E1117">
        <f t="shared" si="17"/>
        <v>38.867469879518069</v>
      </c>
    </row>
    <row r="1118" spans="1:5" x14ac:dyDescent="0.3">
      <c r="A1118" s="11" t="s">
        <v>230</v>
      </c>
      <c r="B1118" s="12">
        <v>0</v>
      </c>
      <c r="C1118" s="12">
        <v>0</v>
      </c>
      <c r="E1118">
        <f t="shared" si="17"/>
        <v>0</v>
      </c>
    </row>
    <row r="1119" spans="1:5" x14ac:dyDescent="0.3">
      <c r="A1119" s="11" t="s">
        <v>3794</v>
      </c>
      <c r="B1119" s="12">
        <v>37</v>
      </c>
      <c r="C1119" s="12">
        <v>5380</v>
      </c>
      <c r="E1119">
        <f t="shared" si="17"/>
        <v>145.40540540540542</v>
      </c>
    </row>
    <row r="1120" spans="1:5" x14ac:dyDescent="0.3">
      <c r="A1120" s="11" t="s">
        <v>2912</v>
      </c>
      <c r="B1120" s="12">
        <v>26</v>
      </c>
      <c r="C1120" s="12">
        <v>2030</v>
      </c>
      <c r="E1120">
        <f t="shared" si="17"/>
        <v>78.07692307692308</v>
      </c>
    </row>
    <row r="1121" spans="1:5" x14ac:dyDescent="0.3">
      <c r="A1121" s="11" t="s">
        <v>573</v>
      </c>
      <c r="B1121" s="12">
        <v>0</v>
      </c>
      <c r="C1121" s="12">
        <v>0</v>
      </c>
      <c r="E1121">
        <f t="shared" si="17"/>
        <v>0</v>
      </c>
    </row>
    <row r="1122" spans="1:5" x14ac:dyDescent="0.3">
      <c r="A1122" s="11" t="s">
        <v>361</v>
      </c>
      <c r="B1122" s="12">
        <v>87</v>
      </c>
      <c r="C1122" s="12">
        <v>12165</v>
      </c>
      <c r="E1122">
        <f t="shared" si="17"/>
        <v>139.82758620689654</v>
      </c>
    </row>
    <row r="1123" spans="1:5" x14ac:dyDescent="0.3">
      <c r="A1123" s="11" t="s">
        <v>2522</v>
      </c>
      <c r="B1123" s="12">
        <v>27</v>
      </c>
      <c r="C1123" s="12">
        <v>5000</v>
      </c>
      <c r="E1123">
        <f t="shared" si="17"/>
        <v>185.18518518518519</v>
      </c>
    </row>
    <row r="1124" spans="1:5" x14ac:dyDescent="0.3">
      <c r="A1124" s="11" t="s">
        <v>3322</v>
      </c>
      <c r="B1124" s="12">
        <v>23</v>
      </c>
      <c r="C1124" s="12">
        <v>3350</v>
      </c>
      <c r="E1124">
        <f t="shared" si="17"/>
        <v>145.65217391304347</v>
      </c>
    </row>
    <row r="1125" spans="1:5" x14ac:dyDescent="0.3">
      <c r="A1125" s="11" t="s">
        <v>171</v>
      </c>
      <c r="B1125" s="12">
        <v>10</v>
      </c>
      <c r="C1125" s="12">
        <v>560</v>
      </c>
      <c r="E1125">
        <f t="shared" si="17"/>
        <v>56</v>
      </c>
    </row>
    <row r="1126" spans="1:5" x14ac:dyDescent="0.3">
      <c r="A1126" s="11" t="s">
        <v>1388</v>
      </c>
      <c r="B1126" s="12">
        <v>78</v>
      </c>
      <c r="C1126" s="12">
        <v>5465</v>
      </c>
      <c r="E1126">
        <f t="shared" si="17"/>
        <v>70.064102564102569</v>
      </c>
    </row>
    <row r="1127" spans="1:5" x14ac:dyDescent="0.3">
      <c r="A1127" s="11" t="s">
        <v>3</v>
      </c>
      <c r="B1127" s="12">
        <v>79</v>
      </c>
      <c r="C1127" s="12">
        <v>14653</v>
      </c>
      <c r="E1127">
        <f t="shared" si="17"/>
        <v>185.48101265822785</v>
      </c>
    </row>
    <row r="1128" spans="1:5" x14ac:dyDescent="0.3">
      <c r="A1128" s="11" t="s">
        <v>3980</v>
      </c>
      <c r="B1128" s="12">
        <v>10</v>
      </c>
      <c r="C1128" s="12">
        <v>95</v>
      </c>
      <c r="E1128">
        <f t="shared" si="17"/>
        <v>9.5</v>
      </c>
    </row>
    <row r="1129" spans="1:5" x14ac:dyDescent="0.3">
      <c r="A1129" s="11" t="s">
        <v>3529</v>
      </c>
      <c r="B1129" s="12">
        <v>22</v>
      </c>
      <c r="C1129" s="12">
        <v>2750</v>
      </c>
      <c r="E1129">
        <f t="shared" si="17"/>
        <v>125</v>
      </c>
    </row>
    <row r="1130" spans="1:5" x14ac:dyDescent="0.3">
      <c r="A1130" s="11" t="s">
        <v>249</v>
      </c>
      <c r="B1130" s="12">
        <v>146</v>
      </c>
      <c r="C1130" s="12">
        <v>86133</v>
      </c>
      <c r="E1130">
        <f t="shared" si="17"/>
        <v>589.95205479452056</v>
      </c>
    </row>
    <row r="1131" spans="1:5" x14ac:dyDescent="0.3">
      <c r="A1131" s="11" t="s">
        <v>1090</v>
      </c>
      <c r="B1131" s="12">
        <v>49</v>
      </c>
      <c r="C1131" s="12">
        <v>1174</v>
      </c>
      <c r="E1131">
        <f t="shared" si="17"/>
        <v>23.959183673469386</v>
      </c>
    </row>
    <row r="1132" spans="1:5" x14ac:dyDescent="0.3">
      <c r="A1132" s="11" t="s">
        <v>3834</v>
      </c>
      <c r="B1132" s="12">
        <v>17</v>
      </c>
      <c r="C1132" s="12">
        <v>2042</v>
      </c>
      <c r="E1132">
        <f t="shared" si="17"/>
        <v>120.11764705882354</v>
      </c>
    </row>
    <row r="1133" spans="1:5" x14ac:dyDescent="0.3">
      <c r="A1133" s="11" t="s">
        <v>233</v>
      </c>
      <c r="B1133" s="12">
        <v>0</v>
      </c>
      <c r="C1133" s="12">
        <v>0</v>
      </c>
      <c r="E1133">
        <f t="shared" si="17"/>
        <v>0</v>
      </c>
    </row>
    <row r="1134" spans="1:5" x14ac:dyDescent="0.3">
      <c r="A1134" s="11" t="s">
        <v>1322</v>
      </c>
      <c r="B1134" s="12">
        <v>7</v>
      </c>
      <c r="C1134" s="12">
        <v>6019</v>
      </c>
      <c r="E1134">
        <f t="shared" si="17"/>
        <v>859.85714285714289</v>
      </c>
    </row>
    <row r="1135" spans="1:5" x14ac:dyDescent="0.3">
      <c r="A1135" s="11" t="s">
        <v>1004</v>
      </c>
      <c r="B1135" s="12">
        <v>15</v>
      </c>
      <c r="C1135" s="12">
        <v>3211</v>
      </c>
      <c r="E1135">
        <f t="shared" si="17"/>
        <v>214.06666666666666</v>
      </c>
    </row>
    <row r="1136" spans="1:5" x14ac:dyDescent="0.3">
      <c r="A1136" s="11" t="s">
        <v>1865</v>
      </c>
      <c r="B1136" s="12">
        <v>48</v>
      </c>
      <c r="C1136" s="12">
        <v>2788</v>
      </c>
      <c r="E1136">
        <f t="shared" si="17"/>
        <v>58.083333333333336</v>
      </c>
    </row>
    <row r="1137" spans="1:5" x14ac:dyDescent="0.3">
      <c r="A1137" s="11" t="s">
        <v>2695</v>
      </c>
      <c r="B1137" s="12">
        <v>3</v>
      </c>
      <c r="C1137" s="12">
        <v>71</v>
      </c>
      <c r="E1137">
        <f t="shared" si="17"/>
        <v>23.666666666666668</v>
      </c>
    </row>
    <row r="1138" spans="1:5" x14ac:dyDescent="0.3">
      <c r="A1138" s="11" t="s">
        <v>2966</v>
      </c>
      <c r="B1138" s="12">
        <v>128</v>
      </c>
      <c r="C1138" s="12">
        <v>11363</v>
      </c>
      <c r="E1138">
        <f t="shared" si="17"/>
        <v>88.7734375</v>
      </c>
    </row>
    <row r="1139" spans="1:5" x14ac:dyDescent="0.3">
      <c r="A1139" s="11" t="s">
        <v>448</v>
      </c>
      <c r="B1139" s="12">
        <v>1</v>
      </c>
      <c r="C1139" s="12">
        <v>5</v>
      </c>
      <c r="E1139">
        <f t="shared" si="17"/>
        <v>5</v>
      </c>
    </row>
    <row r="1140" spans="1:5" x14ac:dyDescent="0.3">
      <c r="A1140" s="11" t="s">
        <v>1068</v>
      </c>
      <c r="B1140" s="12">
        <v>10</v>
      </c>
      <c r="C1140" s="12">
        <v>130</v>
      </c>
      <c r="E1140">
        <f t="shared" si="17"/>
        <v>13</v>
      </c>
    </row>
    <row r="1141" spans="1:5" x14ac:dyDescent="0.3">
      <c r="A1141" s="11" t="s">
        <v>3402</v>
      </c>
      <c r="B1141" s="12">
        <v>17</v>
      </c>
      <c r="C1141" s="12">
        <v>2000</v>
      </c>
      <c r="E1141">
        <f t="shared" si="17"/>
        <v>117.64705882352941</v>
      </c>
    </row>
    <row r="1142" spans="1:5" x14ac:dyDescent="0.3">
      <c r="A1142" s="11" t="s">
        <v>3671</v>
      </c>
      <c r="B1142" s="12">
        <v>31</v>
      </c>
      <c r="C1142" s="12">
        <v>4500</v>
      </c>
      <c r="E1142">
        <f t="shared" si="17"/>
        <v>145.16129032258064</v>
      </c>
    </row>
    <row r="1143" spans="1:5" x14ac:dyDescent="0.3">
      <c r="A1143" s="11" t="s">
        <v>3161</v>
      </c>
      <c r="B1143" s="12">
        <v>74</v>
      </c>
      <c r="C1143" s="12">
        <v>2102</v>
      </c>
      <c r="E1143">
        <f t="shared" si="17"/>
        <v>28.405405405405407</v>
      </c>
    </row>
    <row r="1144" spans="1:5" x14ac:dyDescent="0.3">
      <c r="A1144" s="11" t="s">
        <v>545</v>
      </c>
      <c r="B1144" s="12">
        <v>2</v>
      </c>
      <c r="C1144" s="12">
        <v>6</v>
      </c>
      <c r="E1144">
        <f t="shared" si="17"/>
        <v>3</v>
      </c>
    </row>
    <row r="1145" spans="1:5" x14ac:dyDescent="0.3">
      <c r="A1145" s="11" t="s">
        <v>2424</v>
      </c>
      <c r="B1145" s="12">
        <v>1</v>
      </c>
      <c r="C1145" s="12">
        <v>8</v>
      </c>
      <c r="E1145">
        <f t="shared" si="17"/>
        <v>8</v>
      </c>
    </row>
    <row r="1146" spans="1:5" x14ac:dyDescent="0.3">
      <c r="A1146" s="11" t="s">
        <v>3578</v>
      </c>
      <c r="B1146" s="12">
        <v>14</v>
      </c>
      <c r="C1146" s="12">
        <v>500</v>
      </c>
      <c r="E1146">
        <f t="shared" si="17"/>
        <v>35.714285714285715</v>
      </c>
    </row>
    <row r="1147" spans="1:5" x14ac:dyDescent="0.3">
      <c r="A1147" s="11" t="s">
        <v>188</v>
      </c>
      <c r="B1147" s="12">
        <v>0</v>
      </c>
      <c r="C1147" s="12">
        <v>0</v>
      </c>
      <c r="E1147">
        <f t="shared" si="17"/>
        <v>0</v>
      </c>
    </row>
    <row r="1148" spans="1:5" x14ac:dyDescent="0.3">
      <c r="A1148" s="11" t="s">
        <v>3820</v>
      </c>
      <c r="B1148" s="12">
        <v>41</v>
      </c>
      <c r="C1148" s="12">
        <v>2650</v>
      </c>
      <c r="E1148">
        <f t="shared" si="17"/>
        <v>64.634146341463421</v>
      </c>
    </row>
    <row r="1149" spans="1:5" x14ac:dyDescent="0.3">
      <c r="A1149" s="11" t="s">
        <v>1370</v>
      </c>
      <c r="B1149" s="12">
        <v>406</v>
      </c>
      <c r="C1149" s="12">
        <v>34090.629999999997</v>
      </c>
      <c r="E1149">
        <f t="shared" si="17"/>
        <v>83.967068965517228</v>
      </c>
    </row>
    <row r="1150" spans="1:5" x14ac:dyDescent="0.3">
      <c r="A1150" s="11" t="s">
        <v>311</v>
      </c>
      <c r="B1150" s="12">
        <v>36</v>
      </c>
      <c r="C1150" s="12">
        <v>1041.29</v>
      </c>
      <c r="E1150">
        <f t="shared" si="17"/>
        <v>28.924722222222222</v>
      </c>
    </row>
    <row r="1151" spans="1:5" x14ac:dyDescent="0.3">
      <c r="A1151" s="11" t="s">
        <v>3498</v>
      </c>
      <c r="B1151" s="12">
        <v>35</v>
      </c>
      <c r="C1151" s="12">
        <v>2110</v>
      </c>
      <c r="E1151">
        <f t="shared" si="17"/>
        <v>60.285714285714285</v>
      </c>
    </row>
    <row r="1152" spans="1:5" x14ac:dyDescent="0.3">
      <c r="A1152" s="11" t="s">
        <v>3862</v>
      </c>
      <c r="B1152" s="12">
        <v>14</v>
      </c>
      <c r="C1152" s="12">
        <v>650</v>
      </c>
      <c r="E1152">
        <f t="shared" si="17"/>
        <v>46.428571428571431</v>
      </c>
    </row>
    <row r="1153" spans="1:5" x14ac:dyDescent="0.3">
      <c r="A1153" s="11" t="s">
        <v>1439</v>
      </c>
      <c r="B1153" s="12">
        <v>8</v>
      </c>
      <c r="C1153" s="12">
        <v>600</v>
      </c>
      <c r="E1153">
        <f t="shared" si="17"/>
        <v>75</v>
      </c>
    </row>
    <row r="1154" spans="1:5" x14ac:dyDescent="0.3">
      <c r="A1154" s="11" t="s">
        <v>2217</v>
      </c>
      <c r="B1154" s="12">
        <v>14</v>
      </c>
      <c r="C1154" s="12">
        <v>317</v>
      </c>
      <c r="E1154">
        <f t="shared" si="17"/>
        <v>22.642857142857142</v>
      </c>
    </row>
    <row r="1155" spans="1:5" x14ac:dyDescent="0.3">
      <c r="A1155" s="11" t="s">
        <v>3934</v>
      </c>
      <c r="B1155" s="12">
        <v>10</v>
      </c>
      <c r="C1155" s="12">
        <v>2485</v>
      </c>
      <c r="E1155">
        <f t="shared" si="17"/>
        <v>248.5</v>
      </c>
    </row>
    <row r="1156" spans="1:5" x14ac:dyDescent="0.3">
      <c r="A1156" s="11" t="s">
        <v>3952</v>
      </c>
      <c r="B1156" s="12">
        <v>8</v>
      </c>
      <c r="C1156" s="12">
        <v>425</v>
      </c>
      <c r="E1156">
        <f t="shared" si="17"/>
        <v>53.125</v>
      </c>
    </row>
    <row r="1157" spans="1:5" x14ac:dyDescent="0.3">
      <c r="A1157" s="11" t="s">
        <v>2786</v>
      </c>
      <c r="B1157" s="12">
        <v>74</v>
      </c>
      <c r="C1157" s="12">
        <v>2946</v>
      </c>
      <c r="E1157">
        <f t="shared" ref="E1157:E1220" si="18">IF(B1157=0, 0, C1157/B1157)</f>
        <v>39.810810810810814</v>
      </c>
    </row>
    <row r="1158" spans="1:5" x14ac:dyDescent="0.3">
      <c r="A1158" s="11" t="s">
        <v>1688</v>
      </c>
      <c r="B1158" s="12">
        <v>39</v>
      </c>
      <c r="C1158" s="12">
        <v>3125</v>
      </c>
      <c r="E1158">
        <f t="shared" si="18"/>
        <v>80.128205128205124</v>
      </c>
    </row>
    <row r="1159" spans="1:5" x14ac:dyDescent="0.3">
      <c r="A1159" s="11" t="s">
        <v>237</v>
      </c>
      <c r="B1159" s="12">
        <v>0</v>
      </c>
      <c r="C1159" s="12">
        <v>0</v>
      </c>
      <c r="E1159">
        <f t="shared" si="18"/>
        <v>0</v>
      </c>
    </row>
    <row r="1160" spans="1:5" x14ac:dyDescent="0.3">
      <c r="A1160" s="11" t="s">
        <v>1811</v>
      </c>
      <c r="B1160" s="12">
        <v>2</v>
      </c>
      <c r="C1160" s="12">
        <v>15</v>
      </c>
      <c r="E1160">
        <f t="shared" si="18"/>
        <v>7.5</v>
      </c>
    </row>
    <row r="1161" spans="1:5" x14ac:dyDescent="0.3">
      <c r="A1161" s="11" t="s">
        <v>2521</v>
      </c>
      <c r="B1161" s="12">
        <v>132</v>
      </c>
      <c r="C1161" s="12">
        <v>13685.99</v>
      </c>
      <c r="E1161">
        <f t="shared" si="18"/>
        <v>103.68174242424243</v>
      </c>
    </row>
    <row r="1162" spans="1:5" x14ac:dyDescent="0.3">
      <c r="A1162" s="11" t="s">
        <v>241</v>
      </c>
      <c r="B1162" s="12">
        <v>5</v>
      </c>
      <c r="C1162" s="12">
        <v>250</v>
      </c>
      <c r="E1162">
        <f t="shared" si="18"/>
        <v>50</v>
      </c>
    </row>
    <row r="1163" spans="1:5" x14ac:dyDescent="0.3">
      <c r="A1163" s="11" t="s">
        <v>1064</v>
      </c>
      <c r="B1163" s="12">
        <v>0</v>
      </c>
      <c r="C1163" s="12">
        <v>0</v>
      </c>
      <c r="E1163">
        <f t="shared" si="18"/>
        <v>0</v>
      </c>
    </row>
    <row r="1164" spans="1:5" x14ac:dyDescent="0.3">
      <c r="A1164" s="11" t="s">
        <v>3913</v>
      </c>
      <c r="B1164" s="12">
        <v>0</v>
      </c>
      <c r="C1164" s="12">
        <v>0</v>
      </c>
      <c r="E1164">
        <f t="shared" si="18"/>
        <v>0</v>
      </c>
    </row>
    <row r="1165" spans="1:5" x14ac:dyDescent="0.3">
      <c r="A1165" s="11" t="s">
        <v>4021</v>
      </c>
      <c r="B1165" s="12">
        <v>4</v>
      </c>
      <c r="C1165" s="12">
        <v>250</v>
      </c>
      <c r="E1165">
        <f t="shared" si="18"/>
        <v>62.5</v>
      </c>
    </row>
    <row r="1166" spans="1:5" x14ac:dyDescent="0.3">
      <c r="A1166" s="11" t="s">
        <v>671</v>
      </c>
      <c r="B1166" s="12">
        <v>310</v>
      </c>
      <c r="C1166" s="12">
        <v>26349</v>
      </c>
      <c r="E1166">
        <f t="shared" si="18"/>
        <v>84.99677419354839</v>
      </c>
    </row>
    <row r="1167" spans="1:5" x14ac:dyDescent="0.3">
      <c r="A1167" s="11" t="s">
        <v>328</v>
      </c>
      <c r="B1167" s="12">
        <v>34</v>
      </c>
      <c r="C1167" s="12">
        <v>5456</v>
      </c>
      <c r="E1167">
        <f t="shared" si="18"/>
        <v>160.47058823529412</v>
      </c>
    </row>
    <row r="1168" spans="1:5" x14ac:dyDescent="0.3">
      <c r="A1168" s="11" t="s">
        <v>22</v>
      </c>
      <c r="B1168" s="12">
        <v>25</v>
      </c>
      <c r="C1168" s="12">
        <v>2004</v>
      </c>
      <c r="E1168">
        <f t="shared" si="18"/>
        <v>80.16</v>
      </c>
    </row>
    <row r="1169" spans="1:5" x14ac:dyDescent="0.3">
      <c r="A1169" s="11" t="s">
        <v>2373</v>
      </c>
      <c r="B1169" s="12">
        <v>6</v>
      </c>
      <c r="C1169" s="12">
        <v>180</v>
      </c>
      <c r="E1169">
        <f t="shared" si="18"/>
        <v>30</v>
      </c>
    </row>
    <row r="1170" spans="1:5" x14ac:dyDescent="0.3">
      <c r="A1170" s="11" t="s">
        <v>276</v>
      </c>
      <c r="B1170" s="12">
        <v>332</v>
      </c>
      <c r="C1170" s="12">
        <v>21679</v>
      </c>
      <c r="E1170">
        <f t="shared" si="18"/>
        <v>65.298192771084331</v>
      </c>
    </row>
    <row r="1171" spans="1:5" x14ac:dyDescent="0.3">
      <c r="A1171" s="11" t="s">
        <v>1561</v>
      </c>
      <c r="B1171" s="12">
        <v>4</v>
      </c>
      <c r="C1171" s="12">
        <v>94</v>
      </c>
      <c r="E1171">
        <f t="shared" si="18"/>
        <v>23.5</v>
      </c>
    </row>
    <row r="1172" spans="1:5" x14ac:dyDescent="0.3">
      <c r="A1172" s="11" t="s">
        <v>1354</v>
      </c>
      <c r="B1172" s="12">
        <v>42</v>
      </c>
      <c r="C1172" s="12">
        <v>1336</v>
      </c>
      <c r="E1172">
        <f t="shared" si="18"/>
        <v>31.80952380952381</v>
      </c>
    </row>
    <row r="1173" spans="1:5" x14ac:dyDescent="0.3">
      <c r="A1173" s="11" t="s">
        <v>2381</v>
      </c>
      <c r="B1173" s="12">
        <v>3</v>
      </c>
      <c r="C1173" s="12">
        <v>55</v>
      </c>
      <c r="E1173">
        <f t="shared" si="18"/>
        <v>18.333333333333332</v>
      </c>
    </row>
    <row r="1174" spans="1:5" x14ac:dyDescent="0.3">
      <c r="A1174" s="11" t="s">
        <v>1446</v>
      </c>
      <c r="B1174" s="12">
        <v>0</v>
      </c>
      <c r="C1174" s="12">
        <v>0</v>
      </c>
      <c r="E1174">
        <f t="shared" si="18"/>
        <v>0</v>
      </c>
    </row>
    <row r="1175" spans="1:5" x14ac:dyDescent="0.3">
      <c r="A1175" s="11" t="s">
        <v>417</v>
      </c>
      <c r="B1175" s="12">
        <v>25</v>
      </c>
      <c r="C1175" s="12">
        <v>1202.17</v>
      </c>
      <c r="E1175">
        <f t="shared" si="18"/>
        <v>48.086800000000004</v>
      </c>
    </row>
    <row r="1176" spans="1:5" x14ac:dyDescent="0.3">
      <c r="A1176" s="11" t="s">
        <v>1167</v>
      </c>
      <c r="B1176" s="12">
        <v>8</v>
      </c>
      <c r="C1176" s="12">
        <v>2871</v>
      </c>
      <c r="E1176">
        <f t="shared" si="18"/>
        <v>358.875</v>
      </c>
    </row>
    <row r="1177" spans="1:5" x14ac:dyDescent="0.3">
      <c r="A1177" s="11" t="s">
        <v>2651</v>
      </c>
      <c r="B1177" s="12">
        <v>17</v>
      </c>
      <c r="C1177" s="12">
        <v>5233</v>
      </c>
      <c r="E1177">
        <f t="shared" si="18"/>
        <v>307.8235294117647</v>
      </c>
    </row>
    <row r="1178" spans="1:5" x14ac:dyDescent="0.3">
      <c r="A1178" s="11" t="s">
        <v>3242</v>
      </c>
      <c r="B1178" s="12">
        <v>183</v>
      </c>
      <c r="C1178" s="12">
        <v>12730.42</v>
      </c>
      <c r="E1178">
        <f t="shared" si="18"/>
        <v>69.56513661202186</v>
      </c>
    </row>
    <row r="1179" spans="1:5" x14ac:dyDescent="0.3">
      <c r="A1179" s="11" t="s">
        <v>3903</v>
      </c>
      <c r="B1179" s="12">
        <v>16</v>
      </c>
      <c r="C1179" s="12">
        <v>1010</v>
      </c>
      <c r="E1179">
        <f t="shared" si="18"/>
        <v>63.125</v>
      </c>
    </row>
    <row r="1180" spans="1:5" x14ac:dyDescent="0.3">
      <c r="A1180" s="11" t="s">
        <v>932</v>
      </c>
      <c r="B1180" s="12">
        <v>7</v>
      </c>
      <c r="C1180" s="12">
        <v>131</v>
      </c>
      <c r="E1180">
        <f t="shared" si="18"/>
        <v>18.714285714285715</v>
      </c>
    </row>
    <row r="1181" spans="1:5" x14ac:dyDescent="0.3">
      <c r="A1181" s="11" t="s">
        <v>924</v>
      </c>
      <c r="B1181" s="12">
        <v>6</v>
      </c>
      <c r="C1181" s="12">
        <v>330</v>
      </c>
      <c r="E1181">
        <f t="shared" si="18"/>
        <v>55</v>
      </c>
    </row>
    <row r="1182" spans="1:5" x14ac:dyDescent="0.3">
      <c r="A1182" s="11" t="s">
        <v>2705</v>
      </c>
      <c r="B1182" s="12">
        <v>8</v>
      </c>
      <c r="C1182" s="12">
        <v>1739</v>
      </c>
      <c r="E1182">
        <f t="shared" si="18"/>
        <v>217.375</v>
      </c>
    </row>
    <row r="1183" spans="1:5" x14ac:dyDescent="0.3">
      <c r="A1183" s="11" t="s">
        <v>2013</v>
      </c>
      <c r="B1183" s="12">
        <v>183</v>
      </c>
      <c r="C1183" s="12">
        <v>11745</v>
      </c>
      <c r="E1183">
        <f t="shared" si="18"/>
        <v>64.180327868852459</v>
      </c>
    </row>
    <row r="1184" spans="1:5" x14ac:dyDescent="0.3">
      <c r="A1184" s="11" t="s">
        <v>2796</v>
      </c>
      <c r="B1184" s="12">
        <v>21</v>
      </c>
      <c r="C1184" s="12">
        <v>924</v>
      </c>
      <c r="E1184">
        <f t="shared" si="18"/>
        <v>44</v>
      </c>
    </row>
    <row r="1185" spans="1:5" x14ac:dyDescent="0.3">
      <c r="A1185" s="11" t="s">
        <v>1327</v>
      </c>
      <c r="B1185" s="12">
        <v>11</v>
      </c>
      <c r="C1185" s="12">
        <v>1130</v>
      </c>
      <c r="E1185">
        <f t="shared" si="18"/>
        <v>102.72727272727273</v>
      </c>
    </row>
    <row r="1186" spans="1:5" x14ac:dyDescent="0.3">
      <c r="A1186" s="11" t="s">
        <v>3480</v>
      </c>
      <c r="B1186" s="12">
        <v>95</v>
      </c>
      <c r="C1186" s="12">
        <v>11880</v>
      </c>
      <c r="E1186">
        <f t="shared" si="18"/>
        <v>125.05263157894737</v>
      </c>
    </row>
    <row r="1187" spans="1:5" x14ac:dyDescent="0.3">
      <c r="A1187" s="11" t="s">
        <v>1272</v>
      </c>
      <c r="B1187" s="12">
        <v>31</v>
      </c>
      <c r="C1187" s="12">
        <v>7635</v>
      </c>
      <c r="E1187">
        <f t="shared" si="18"/>
        <v>246.29032258064515</v>
      </c>
    </row>
    <row r="1188" spans="1:5" x14ac:dyDescent="0.3">
      <c r="A1188" s="11" t="s">
        <v>3978</v>
      </c>
      <c r="B1188" s="12">
        <v>5</v>
      </c>
      <c r="C1188" s="12">
        <v>170</v>
      </c>
      <c r="E1188">
        <f t="shared" si="18"/>
        <v>34</v>
      </c>
    </row>
    <row r="1189" spans="1:5" x14ac:dyDescent="0.3">
      <c r="A1189" s="11" t="s">
        <v>2378</v>
      </c>
      <c r="B1189" s="12">
        <v>0</v>
      </c>
      <c r="C1189" s="12">
        <v>0</v>
      </c>
      <c r="E1189">
        <f t="shared" si="18"/>
        <v>0</v>
      </c>
    </row>
    <row r="1190" spans="1:5" x14ac:dyDescent="0.3">
      <c r="A1190" s="11" t="s">
        <v>2012</v>
      </c>
      <c r="B1190" s="12">
        <v>971</v>
      </c>
      <c r="C1190" s="12">
        <v>409782</v>
      </c>
      <c r="E1190">
        <f t="shared" si="18"/>
        <v>422.02059732234807</v>
      </c>
    </row>
    <row r="1191" spans="1:5" x14ac:dyDescent="0.3">
      <c r="A1191" s="11" t="s">
        <v>1690</v>
      </c>
      <c r="B1191" s="12">
        <v>14</v>
      </c>
      <c r="C1191" s="12">
        <v>2400</v>
      </c>
      <c r="E1191">
        <f t="shared" si="18"/>
        <v>171.42857142857142</v>
      </c>
    </row>
    <row r="1192" spans="1:5" x14ac:dyDescent="0.3">
      <c r="A1192" s="11" t="s">
        <v>1129</v>
      </c>
      <c r="B1192" s="12">
        <v>1</v>
      </c>
      <c r="C1192" s="12">
        <v>1</v>
      </c>
      <c r="E1192">
        <f t="shared" si="18"/>
        <v>1</v>
      </c>
    </row>
    <row r="1193" spans="1:5" x14ac:dyDescent="0.3">
      <c r="A1193" s="11" t="s">
        <v>872</v>
      </c>
      <c r="B1193" s="12">
        <v>12</v>
      </c>
      <c r="C1193" s="12">
        <v>325</v>
      </c>
      <c r="E1193">
        <f t="shared" si="18"/>
        <v>27.083333333333332</v>
      </c>
    </row>
    <row r="1194" spans="1:5" x14ac:dyDescent="0.3">
      <c r="A1194" s="11" t="s">
        <v>1449</v>
      </c>
      <c r="B1194" s="12">
        <v>0</v>
      </c>
      <c r="C1194" s="12">
        <v>0</v>
      </c>
      <c r="E1194">
        <f t="shared" si="18"/>
        <v>0</v>
      </c>
    </row>
    <row r="1195" spans="1:5" x14ac:dyDescent="0.3">
      <c r="A1195" s="11" t="s">
        <v>3984</v>
      </c>
      <c r="B1195" s="12">
        <v>4</v>
      </c>
      <c r="C1195" s="12">
        <v>32</v>
      </c>
      <c r="E1195">
        <f t="shared" si="18"/>
        <v>8</v>
      </c>
    </row>
    <row r="1196" spans="1:5" x14ac:dyDescent="0.3">
      <c r="A1196" s="11" t="s">
        <v>1584</v>
      </c>
      <c r="B1196" s="12">
        <v>1</v>
      </c>
      <c r="C1196" s="12">
        <v>15</v>
      </c>
      <c r="E1196">
        <f t="shared" si="18"/>
        <v>15</v>
      </c>
    </row>
    <row r="1197" spans="1:5" x14ac:dyDescent="0.3">
      <c r="A1197" s="11" t="s">
        <v>245</v>
      </c>
      <c r="B1197" s="12">
        <v>328</v>
      </c>
      <c r="C1197" s="12">
        <v>25648</v>
      </c>
      <c r="E1197">
        <f t="shared" si="18"/>
        <v>78.195121951219505</v>
      </c>
    </row>
    <row r="1198" spans="1:5" x14ac:dyDescent="0.3">
      <c r="A1198" s="11" t="s">
        <v>2426</v>
      </c>
      <c r="B1198" s="12">
        <v>1</v>
      </c>
      <c r="C1198" s="12">
        <v>1</v>
      </c>
      <c r="E1198">
        <f t="shared" si="18"/>
        <v>1</v>
      </c>
    </row>
    <row r="1199" spans="1:5" x14ac:dyDescent="0.3">
      <c r="A1199" s="11" t="s">
        <v>1371</v>
      </c>
      <c r="B1199" s="12">
        <v>20</v>
      </c>
      <c r="C1199" s="12">
        <v>1555</v>
      </c>
      <c r="E1199">
        <f t="shared" si="18"/>
        <v>77.75</v>
      </c>
    </row>
    <row r="1200" spans="1:5" x14ac:dyDescent="0.3">
      <c r="A1200" s="11" t="s">
        <v>2595</v>
      </c>
      <c r="B1200" s="12">
        <v>19</v>
      </c>
      <c r="C1200" s="12">
        <v>1825</v>
      </c>
      <c r="E1200">
        <f t="shared" si="18"/>
        <v>96.05263157894737</v>
      </c>
    </row>
    <row r="1201" spans="1:5" x14ac:dyDescent="0.3">
      <c r="A1201" s="11" t="s">
        <v>1155</v>
      </c>
      <c r="B1201" s="12">
        <v>3</v>
      </c>
      <c r="C1201" s="12">
        <v>325</v>
      </c>
      <c r="E1201">
        <f t="shared" si="18"/>
        <v>108.33333333333333</v>
      </c>
    </row>
    <row r="1202" spans="1:5" x14ac:dyDescent="0.3">
      <c r="A1202" s="11" t="s">
        <v>2439</v>
      </c>
      <c r="B1202" s="12">
        <v>1</v>
      </c>
      <c r="C1202" s="12">
        <v>50</v>
      </c>
      <c r="E1202">
        <f t="shared" si="18"/>
        <v>50</v>
      </c>
    </row>
    <row r="1203" spans="1:5" x14ac:dyDescent="0.3">
      <c r="A1203" s="11" t="s">
        <v>2413</v>
      </c>
      <c r="B1203" s="12">
        <v>0</v>
      </c>
      <c r="C1203" s="12">
        <v>0</v>
      </c>
      <c r="E1203">
        <f t="shared" si="18"/>
        <v>0</v>
      </c>
    </row>
    <row r="1204" spans="1:5" x14ac:dyDescent="0.3">
      <c r="A1204" s="11" t="s">
        <v>3460</v>
      </c>
      <c r="B1204" s="12">
        <v>12</v>
      </c>
      <c r="C1204" s="12">
        <v>695</v>
      </c>
      <c r="E1204">
        <f t="shared" si="18"/>
        <v>57.916666666666664</v>
      </c>
    </row>
    <row r="1205" spans="1:5" x14ac:dyDescent="0.3">
      <c r="A1205" s="11" t="s">
        <v>2921</v>
      </c>
      <c r="B1205" s="12">
        <v>3</v>
      </c>
      <c r="C1205" s="12">
        <v>129</v>
      </c>
      <c r="E1205">
        <f t="shared" si="18"/>
        <v>43</v>
      </c>
    </row>
    <row r="1206" spans="1:5" x14ac:dyDescent="0.3">
      <c r="A1206" s="11" t="s">
        <v>3975</v>
      </c>
      <c r="B1206" s="12">
        <v>8</v>
      </c>
      <c r="C1206" s="12">
        <v>214</v>
      </c>
      <c r="E1206">
        <f t="shared" si="18"/>
        <v>26.75</v>
      </c>
    </row>
    <row r="1207" spans="1:5" x14ac:dyDescent="0.3">
      <c r="A1207" s="11" t="s">
        <v>1413</v>
      </c>
      <c r="B1207" s="12">
        <v>13</v>
      </c>
      <c r="C1207" s="12">
        <v>320</v>
      </c>
      <c r="E1207">
        <f t="shared" si="18"/>
        <v>24.615384615384617</v>
      </c>
    </row>
    <row r="1208" spans="1:5" x14ac:dyDescent="0.3">
      <c r="A1208" s="11" t="s">
        <v>2248</v>
      </c>
      <c r="B1208" s="12">
        <v>380</v>
      </c>
      <c r="C1208" s="12">
        <v>19324</v>
      </c>
      <c r="E1208">
        <f t="shared" si="18"/>
        <v>50.852631578947367</v>
      </c>
    </row>
    <row r="1209" spans="1:5" x14ac:dyDescent="0.3">
      <c r="A1209" s="11" t="s">
        <v>2930</v>
      </c>
      <c r="B1209" s="12">
        <v>62</v>
      </c>
      <c r="C1209" s="12">
        <v>10092</v>
      </c>
      <c r="E1209">
        <f t="shared" si="18"/>
        <v>162.7741935483871</v>
      </c>
    </row>
    <row r="1210" spans="1:5" x14ac:dyDescent="0.3">
      <c r="A1210" s="11" t="s">
        <v>1006</v>
      </c>
      <c r="B1210" s="12">
        <v>161</v>
      </c>
      <c r="C1210" s="12">
        <v>150102</v>
      </c>
      <c r="E1210">
        <f t="shared" si="18"/>
        <v>932.31055900621118</v>
      </c>
    </row>
    <row r="1211" spans="1:5" x14ac:dyDescent="0.3">
      <c r="A1211" s="11" t="s">
        <v>534</v>
      </c>
      <c r="B1211" s="12">
        <v>17</v>
      </c>
      <c r="C1211" s="12">
        <v>2004</v>
      </c>
      <c r="E1211">
        <f t="shared" si="18"/>
        <v>117.88235294117646</v>
      </c>
    </row>
    <row r="1212" spans="1:5" x14ac:dyDescent="0.3">
      <c r="A1212" s="11" t="s">
        <v>159</v>
      </c>
      <c r="B1212" s="12">
        <v>2</v>
      </c>
      <c r="C1212" s="12">
        <v>8</v>
      </c>
      <c r="E1212">
        <f t="shared" si="18"/>
        <v>4</v>
      </c>
    </row>
    <row r="1213" spans="1:5" x14ac:dyDescent="0.3">
      <c r="A1213" s="11" t="s">
        <v>321</v>
      </c>
      <c r="B1213" s="12">
        <v>158</v>
      </c>
      <c r="C1213" s="12">
        <v>21316</v>
      </c>
      <c r="E1213">
        <f t="shared" si="18"/>
        <v>134.91139240506328</v>
      </c>
    </row>
    <row r="1214" spans="1:5" x14ac:dyDescent="0.3">
      <c r="A1214" s="11" t="s">
        <v>4019</v>
      </c>
      <c r="B1214" s="12">
        <v>0</v>
      </c>
      <c r="C1214" s="12">
        <v>0</v>
      </c>
      <c r="E1214">
        <f t="shared" si="18"/>
        <v>0</v>
      </c>
    </row>
    <row r="1215" spans="1:5" x14ac:dyDescent="0.3">
      <c r="A1215" s="11" t="s">
        <v>3994</v>
      </c>
      <c r="B1215" s="12">
        <v>12</v>
      </c>
      <c r="C1215" s="12">
        <v>715</v>
      </c>
      <c r="E1215">
        <f t="shared" si="18"/>
        <v>59.583333333333336</v>
      </c>
    </row>
    <row r="1216" spans="1:5" x14ac:dyDescent="0.3">
      <c r="A1216" s="11" t="s">
        <v>1304</v>
      </c>
      <c r="B1216" s="12">
        <v>108</v>
      </c>
      <c r="C1216" s="12">
        <v>4559.13</v>
      </c>
      <c r="E1216">
        <f t="shared" si="18"/>
        <v>42.214166666666671</v>
      </c>
    </row>
    <row r="1217" spans="1:5" x14ac:dyDescent="0.3">
      <c r="A1217" s="11" t="s">
        <v>899</v>
      </c>
      <c r="B1217" s="12">
        <v>2</v>
      </c>
      <c r="C1217" s="12">
        <v>70</v>
      </c>
      <c r="E1217">
        <f t="shared" si="18"/>
        <v>35</v>
      </c>
    </row>
    <row r="1218" spans="1:5" x14ac:dyDescent="0.3">
      <c r="A1218" s="11" t="s">
        <v>3927</v>
      </c>
      <c r="B1218" s="12">
        <v>0</v>
      </c>
      <c r="C1218" s="12">
        <v>0</v>
      </c>
      <c r="E1218">
        <f t="shared" si="18"/>
        <v>0</v>
      </c>
    </row>
    <row r="1219" spans="1:5" x14ac:dyDescent="0.3">
      <c r="A1219" s="11" t="s">
        <v>1268</v>
      </c>
      <c r="B1219" s="12">
        <v>159</v>
      </c>
      <c r="C1219" s="12">
        <v>22396</v>
      </c>
      <c r="E1219">
        <f t="shared" si="18"/>
        <v>140.85534591194968</v>
      </c>
    </row>
    <row r="1220" spans="1:5" x14ac:dyDescent="0.3">
      <c r="A1220" s="11" t="s">
        <v>2181</v>
      </c>
      <c r="B1220" s="12">
        <v>78</v>
      </c>
      <c r="C1220" s="12">
        <v>5359.21</v>
      </c>
      <c r="E1220">
        <f t="shared" si="18"/>
        <v>68.707820512820518</v>
      </c>
    </row>
    <row r="1221" spans="1:5" x14ac:dyDescent="0.3">
      <c r="A1221" s="11" t="s">
        <v>1215</v>
      </c>
      <c r="B1221" s="12">
        <v>25</v>
      </c>
      <c r="C1221" s="12">
        <v>2636</v>
      </c>
      <c r="E1221">
        <f t="shared" ref="E1221:E1284" si="19">IF(B1221=0, 0, C1221/B1221)</f>
        <v>105.44</v>
      </c>
    </row>
    <row r="1222" spans="1:5" x14ac:dyDescent="0.3">
      <c r="A1222" s="11" t="s">
        <v>1285</v>
      </c>
      <c r="B1222" s="12">
        <v>31</v>
      </c>
      <c r="C1222" s="12">
        <v>2020</v>
      </c>
      <c r="E1222">
        <f t="shared" si="19"/>
        <v>65.161290322580641</v>
      </c>
    </row>
    <row r="1223" spans="1:5" x14ac:dyDescent="0.3">
      <c r="A1223" s="11" t="s">
        <v>1170</v>
      </c>
      <c r="B1223" s="12">
        <v>3</v>
      </c>
      <c r="C1223" s="12">
        <v>17</v>
      </c>
      <c r="E1223">
        <f t="shared" si="19"/>
        <v>5.666666666666667</v>
      </c>
    </row>
    <row r="1224" spans="1:5" x14ac:dyDescent="0.3">
      <c r="A1224" s="11" t="s">
        <v>3554</v>
      </c>
      <c r="B1224" s="12">
        <v>14</v>
      </c>
      <c r="C1224" s="12">
        <v>2400</v>
      </c>
      <c r="E1224">
        <f t="shared" si="19"/>
        <v>171.42857142857142</v>
      </c>
    </row>
    <row r="1225" spans="1:5" x14ac:dyDescent="0.3">
      <c r="A1225" s="11" t="s">
        <v>2852</v>
      </c>
      <c r="B1225" s="12">
        <v>6</v>
      </c>
      <c r="C1225" s="12">
        <v>95</v>
      </c>
      <c r="E1225">
        <f t="shared" si="19"/>
        <v>15.833333333333334</v>
      </c>
    </row>
    <row r="1226" spans="1:5" x14ac:dyDescent="0.3">
      <c r="A1226" s="11" t="s">
        <v>1958</v>
      </c>
      <c r="B1226" s="12">
        <v>660</v>
      </c>
      <c r="C1226" s="12">
        <v>50251.41</v>
      </c>
      <c r="E1226">
        <f t="shared" si="19"/>
        <v>76.138500000000008</v>
      </c>
    </row>
    <row r="1227" spans="1:5" x14ac:dyDescent="0.3">
      <c r="A1227" s="11" t="s">
        <v>2935</v>
      </c>
      <c r="B1227" s="12">
        <v>39</v>
      </c>
      <c r="C1227" s="12">
        <v>3531</v>
      </c>
      <c r="E1227">
        <f t="shared" si="19"/>
        <v>90.538461538461533</v>
      </c>
    </row>
    <row r="1228" spans="1:5" x14ac:dyDescent="0.3">
      <c r="A1228" s="11" t="s">
        <v>2435</v>
      </c>
      <c r="B1228" s="12">
        <v>2</v>
      </c>
      <c r="C1228" s="12">
        <v>26</v>
      </c>
      <c r="E1228">
        <f t="shared" si="19"/>
        <v>13</v>
      </c>
    </row>
    <row r="1229" spans="1:5" x14ac:dyDescent="0.3">
      <c r="A1229" s="11" t="s">
        <v>3339</v>
      </c>
      <c r="B1229" s="12">
        <v>47</v>
      </c>
      <c r="C1229" s="12">
        <v>8348</v>
      </c>
      <c r="E1229">
        <f t="shared" si="19"/>
        <v>177.61702127659575</v>
      </c>
    </row>
    <row r="1230" spans="1:5" x14ac:dyDescent="0.3">
      <c r="A1230" s="11" t="s">
        <v>1184</v>
      </c>
      <c r="B1230" s="12">
        <v>3</v>
      </c>
      <c r="C1230" s="12">
        <v>100</v>
      </c>
      <c r="E1230">
        <f t="shared" si="19"/>
        <v>33.333333333333336</v>
      </c>
    </row>
    <row r="1231" spans="1:5" x14ac:dyDescent="0.3">
      <c r="A1231" s="11" t="s">
        <v>319</v>
      </c>
      <c r="B1231" s="12">
        <v>284</v>
      </c>
      <c r="C1231" s="12">
        <v>14166</v>
      </c>
      <c r="E1231">
        <f t="shared" si="19"/>
        <v>49.880281690140848</v>
      </c>
    </row>
    <row r="1232" spans="1:5" x14ac:dyDescent="0.3">
      <c r="A1232" s="11" t="s">
        <v>2865</v>
      </c>
      <c r="B1232" s="12">
        <v>0</v>
      </c>
      <c r="C1232" s="12">
        <v>0</v>
      </c>
      <c r="E1232">
        <f t="shared" si="19"/>
        <v>0</v>
      </c>
    </row>
    <row r="1233" spans="1:5" x14ac:dyDescent="0.3">
      <c r="A1233" s="11" t="s">
        <v>3962</v>
      </c>
      <c r="B1233" s="12">
        <v>4</v>
      </c>
      <c r="C1233" s="12">
        <v>285</v>
      </c>
      <c r="E1233">
        <f t="shared" si="19"/>
        <v>71.25</v>
      </c>
    </row>
    <row r="1234" spans="1:5" x14ac:dyDescent="0.3">
      <c r="A1234" s="11" t="s">
        <v>1821</v>
      </c>
      <c r="B1234" s="12">
        <v>8</v>
      </c>
      <c r="C1234" s="12">
        <v>1707</v>
      </c>
      <c r="E1234">
        <f t="shared" si="19"/>
        <v>213.375</v>
      </c>
    </row>
    <row r="1235" spans="1:5" x14ac:dyDescent="0.3">
      <c r="A1235" s="11" t="s">
        <v>1852</v>
      </c>
      <c r="B1235" s="12">
        <v>26</v>
      </c>
      <c r="C1235" s="12">
        <v>1301</v>
      </c>
      <c r="E1235">
        <f t="shared" si="19"/>
        <v>50.03846153846154</v>
      </c>
    </row>
    <row r="1236" spans="1:5" x14ac:dyDescent="0.3">
      <c r="A1236" s="11" t="s">
        <v>2754</v>
      </c>
      <c r="B1236" s="12">
        <v>0</v>
      </c>
      <c r="C1236" s="12">
        <v>0</v>
      </c>
      <c r="E1236">
        <f t="shared" si="19"/>
        <v>0</v>
      </c>
    </row>
    <row r="1237" spans="1:5" x14ac:dyDescent="0.3">
      <c r="A1237" s="11" t="s">
        <v>3333</v>
      </c>
      <c r="B1237" s="12">
        <v>111</v>
      </c>
      <c r="C1237" s="12">
        <v>3660</v>
      </c>
      <c r="E1237">
        <f t="shared" si="19"/>
        <v>32.972972972972975</v>
      </c>
    </row>
    <row r="1238" spans="1:5" x14ac:dyDescent="0.3">
      <c r="A1238" s="11" t="s">
        <v>1543</v>
      </c>
      <c r="B1238" s="12">
        <v>1</v>
      </c>
      <c r="C1238" s="12">
        <v>20</v>
      </c>
      <c r="E1238">
        <f t="shared" si="19"/>
        <v>20</v>
      </c>
    </row>
    <row r="1239" spans="1:5" x14ac:dyDescent="0.3">
      <c r="A1239" s="11" t="s">
        <v>3364</v>
      </c>
      <c r="B1239" s="12">
        <v>3</v>
      </c>
      <c r="C1239" s="12">
        <v>2600</v>
      </c>
      <c r="E1239">
        <f t="shared" si="19"/>
        <v>866.66666666666663</v>
      </c>
    </row>
    <row r="1240" spans="1:5" x14ac:dyDescent="0.3">
      <c r="A1240" s="11" t="s">
        <v>401</v>
      </c>
      <c r="B1240" s="12">
        <v>62</v>
      </c>
      <c r="C1240" s="12">
        <v>11230.25</v>
      </c>
      <c r="E1240">
        <f t="shared" si="19"/>
        <v>181.13306451612902</v>
      </c>
    </row>
    <row r="1241" spans="1:5" x14ac:dyDescent="0.3">
      <c r="A1241" s="11" t="s">
        <v>845</v>
      </c>
      <c r="B1241" s="12">
        <v>159</v>
      </c>
      <c r="C1241" s="12">
        <v>5824</v>
      </c>
      <c r="E1241">
        <f t="shared" si="19"/>
        <v>36.628930817610062</v>
      </c>
    </row>
    <row r="1242" spans="1:5" x14ac:dyDescent="0.3">
      <c r="A1242" s="11" t="s">
        <v>2577</v>
      </c>
      <c r="B1242" s="12">
        <v>0</v>
      </c>
      <c r="C1242" s="12">
        <v>0</v>
      </c>
      <c r="E1242">
        <f t="shared" si="19"/>
        <v>0</v>
      </c>
    </row>
    <row r="1243" spans="1:5" x14ac:dyDescent="0.3">
      <c r="A1243" s="11" t="s">
        <v>2479</v>
      </c>
      <c r="B1243" s="12">
        <v>16</v>
      </c>
      <c r="C1243" s="12">
        <v>400.33</v>
      </c>
      <c r="E1243">
        <f t="shared" si="19"/>
        <v>25.020624999999999</v>
      </c>
    </row>
    <row r="1244" spans="1:5" x14ac:dyDescent="0.3">
      <c r="A1244" s="11" t="s">
        <v>1269</v>
      </c>
      <c r="B1244" s="12">
        <v>182</v>
      </c>
      <c r="C1244" s="12">
        <v>14000</v>
      </c>
      <c r="E1244">
        <f t="shared" si="19"/>
        <v>76.92307692307692</v>
      </c>
    </row>
    <row r="1245" spans="1:5" x14ac:dyDescent="0.3">
      <c r="A1245" s="11" t="s">
        <v>784</v>
      </c>
      <c r="B1245" s="12">
        <v>35</v>
      </c>
      <c r="C1245" s="12">
        <v>2222</v>
      </c>
      <c r="E1245">
        <f t="shared" si="19"/>
        <v>63.485714285714288</v>
      </c>
    </row>
    <row r="1246" spans="1:5" x14ac:dyDescent="0.3">
      <c r="A1246" s="11" t="s">
        <v>3108</v>
      </c>
      <c r="B1246" s="12">
        <v>2</v>
      </c>
      <c r="C1246" s="12">
        <v>26</v>
      </c>
      <c r="E1246">
        <f t="shared" si="19"/>
        <v>13</v>
      </c>
    </row>
    <row r="1247" spans="1:5" x14ac:dyDescent="0.3">
      <c r="A1247" s="11" t="s">
        <v>3787</v>
      </c>
      <c r="B1247" s="12">
        <v>0</v>
      </c>
      <c r="C1247" s="12">
        <v>0</v>
      </c>
      <c r="E1247">
        <f t="shared" si="19"/>
        <v>0</v>
      </c>
    </row>
    <row r="1248" spans="1:5" x14ac:dyDescent="0.3">
      <c r="A1248" s="11" t="s">
        <v>3052</v>
      </c>
      <c r="B1248" s="12">
        <v>2</v>
      </c>
      <c r="C1248" s="12">
        <v>75</v>
      </c>
      <c r="E1248">
        <f t="shared" si="19"/>
        <v>37.5</v>
      </c>
    </row>
    <row r="1249" spans="1:5" x14ac:dyDescent="0.3">
      <c r="A1249" s="11" t="s">
        <v>2433</v>
      </c>
      <c r="B1249" s="12">
        <v>2</v>
      </c>
      <c r="C1249" s="12">
        <v>2</v>
      </c>
      <c r="E1249">
        <f t="shared" si="19"/>
        <v>1</v>
      </c>
    </row>
    <row r="1250" spans="1:5" x14ac:dyDescent="0.3">
      <c r="A1250" s="11" t="s">
        <v>3651</v>
      </c>
      <c r="B1250" s="12">
        <v>38</v>
      </c>
      <c r="C1250" s="12">
        <v>2616</v>
      </c>
      <c r="E1250">
        <f t="shared" si="19"/>
        <v>68.84210526315789</v>
      </c>
    </row>
    <row r="1251" spans="1:5" x14ac:dyDescent="0.3">
      <c r="A1251" s="11" t="s">
        <v>119</v>
      </c>
      <c r="B1251" s="12">
        <v>27</v>
      </c>
      <c r="C1251" s="12">
        <v>4522.22</v>
      </c>
      <c r="E1251">
        <f t="shared" si="19"/>
        <v>167.48962962962963</v>
      </c>
    </row>
    <row r="1252" spans="1:5" x14ac:dyDescent="0.3">
      <c r="A1252" s="11" t="s">
        <v>1112</v>
      </c>
      <c r="B1252" s="12">
        <v>1</v>
      </c>
      <c r="C1252" s="12">
        <v>1</v>
      </c>
      <c r="E1252">
        <f t="shared" si="19"/>
        <v>1</v>
      </c>
    </row>
    <row r="1253" spans="1:5" x14ac:dyDescent="0.3">
      <c r="A1253" s="11" t="s">
        <v>882</v>
      </c>
      <c r="B1253" s="12">
        <v>1</v>
      </c>
      <c r="C1253" s="12">
        <v>30</v>
      </c>
      <c r="E1253">
        <f t="shared" si="19"/>
        <v>30</v>
      </c>
    </row>
    <row r="1254" spans="1:5" x14ac:dyDescent="0.3">
      <c r="A1254" s="11" t="s">
        <v>1178</v>
      </c>
      <c r="B1254" s="12">
        <v>0</v>
      </c>
      <c r="C1254" s="12">
        <v>0</v>
      </c>
      <c r="E1254">
        <f t="shared" si="19"/>
        <v>0</v>
      </c>
    </row>
    <row r="1255" spans="1:5" x14ac:dyDescent="0.3">
      <c r="A1255" s="11" t="s">
        <v>1123</v>
      </c>
      <c r="B1255" s="12">
        <v>0</v>
      </c>
      <c r="C1255" s="12">
        <v>0</v>
      </c>
      <c r="E1255">
        <f t="shared" si="19"/>
        <v>0</v>
      </c>
    </row>
    <row r="1256" spans="1:5" x14ac:dyDescent="0.3">
      <c r="A1256" s="11" t="s">
        <v>3416</v>
      </c>
      <c r="B1256" s="12">
        <v>45</v>
      </c>
      <c r="C1256" s="12">
        <v>1700.01</v>
      </c>
      <c r="E1256">
        <f t="shared" si="19"/>
        <v>37.777999999999999</v>
      </c>
    </row>
    <row r="1257" spans="1:5" x14ac:dyDescent="0.3">
      <c r="A1257" s="11" t="s">
        <v>1948</v>
      </c>
      <c r="B1257" s="12">
        <v>23</v>
      </c>
      <c r="C1257" s="12">
        <v>805.07</v>
      </c>
      <c r="E1257">
        <f t="shared" si="19"/>
        <v>35.003043478260871</v>
      </c>
    </row>
    <row r="1258" spans="1:5" x14ac:dyDescent="0.3">
      <c r="A1258" s="11" t="s">
        <v>1317</v>
      </c>
      <c r="B1258" s="12">
        <v>1</v>
      </c>
      <c r="C1258" s="12">
        <v>1</v>
      </c>
      <c r="E1258">
        <f t="shared" si="19"/>
        <v>1</v>
      </c>
    </row>
    <row r="1259" spans="1:5" x14ac:dyDescent="0.3">
      <c r="A1259" s="11" t="s">
        <v>1862</v>
      </c>
      <c r="B1259" s="12">
        <v>0</v>
      </c>
      <c r="C1259" s="12">
        <v>0</v>
      </c>
      <c r="E1259">
        <f t="shared" si="19"/>
        <v>0</v>
      </c>
    </row>
    <row r="1260" spans="1:5" x14ac:dyDescent="0.3">
      <c r="A1260" s="11" t="s">
        <v>2898</v>
      </c>
      <c r="B1260" s="12">
        <v>12</v>
      </c>
      <c r="C1260" s="12">
        <v>316</v>
      </c>
      <c r="E1260">
        <f t="shared" si="19"/>
        <v>26.333333333333332</v>
      </c>
    </row>
    <row r="1261" spans="1:5" x14ac:dyDescent="0.3">
      <c r="A1261" s="11" t="s">
        <v>498</v>
      </c>
      <c r="B1261" s="12">
        <v>3</v>
      </c>
      <c r="C1261" s="12">
        <v>30</v>
      </c>
      <c r="E1261">
        <f t="shared" si="19"/>
        <v>10</v>
      </c>
    </row>
    <row r="1262" spans="1:5" x14ac:dyDescent="0.3">
      <c r="A1262" s="11" t="s">
        <v>3573</v>
      </c>
      <c r="B1262" s="12">
        <v>45</v>
      </c>
      <c r="C1262" s="12">
        <v>6155</v>
      </c>
      <c r="E1262">
        <f t="shared" si="19"/>
        <v>136.77777777777777</v>
      </c>
    </row>
    <row r="1263" spans="1:5" x14ac:dyDescent="0.3">
      <c r="A1263" s="11" t="s">
        <v>368</v>
      </c>
      <c r="B1263" s="12">
        <v>119</v>
      </c>
      <c r="C1263" s="12">
        <v>10335.01</v>
      </c>
      <c r="E1263">
        <f t="shared" si="19"/>
        <v>86.84882352941176</v>
      </c>
    </row>
    <row r="1264" spans="1:5" x14ac:dyDescent="0.3">
      <c r="A1264" s="11" t="s">
        <v>2394</v>
      </c>
      <c r="B1264" s="12">
        <v>1</v>
      </c>
      <c r="C1264" s="12">
        <v>50</v>
      </c>
      <c r="E1264">
        <f t="shared" si="19"/>
        <v>50</v>
      </c>
    </row>
    <row r="1265" spans="1:5" x14ac:dyDescent="0.3">
      <c r="A1265" s="11" t="s">
        <v>1127</v>
      </c>
      <c r="B1265" s="12">
        <v>2</v>
      </c>
      <c r="C1265" s="12">
        <v>10</v>
      </c>
      <c r="E1265">
        <f t="shared" si="19"/>
        <v>5</v>
      </c>
    </row>
    <row r="1266" spans="1:5" x14ac:dyDescent="0.3">
      <c r="A1266" s="11" t="s">
        <v>2067</v>
      </c>
      <c r="B1266" s="12">
        <v>65</v>
      </c>
      <c r="C1266" s="12">
        <v>4372</v>
      </c>
      <c r="E1266">
        <f t="shared" si="19"/>
        <v>67.261538461538464</v>
      </c>
    </row>
    <row r="1267" spans="1:5" x14ac:dyDescent="0.3">
      <c r="A1267" s="11" t="s">
        <v>3118</v>
      </c>
      <c r="B1267" s="12">
        <v>2</v>
      </c>
      <c r="C1267" s="12">
        <v>1550</v>
      </c>
      <c r="E1267">
        <f t="shared" si="19"/>
        <v>775</v>
      </c>
    </row>
    <row r="1268" spans="1:5" x14ac:dyDescent="0.3">
      <c r="A1268" s="11" t="s">
        <v>976</v>
      </c>
      <c r="B1268" s="12">
        <v>24</v>
      </c>
      <c r="C1268" s="12">
        <v>2607</v>
      </c>
      <c r="E1268">
        <f t="shared" si="19"/>
        <v>108.625</v>
      </c>
    </row>
    <row r="1269" spans="1:5" x14ac:dyDescent="0.3">
      <c r="A1269" s="11" t="s">
        <v>643</v>
      </c>
      <c r="B1269" s="12">
        <v>2174</v>
      </c>
      <c r="C1269" s="12">
        <v>292097</v>
      </c>
      <c r="E1269">
        <f t="shared" si="19"/>
        <v>134.3592456301748</v>
      </c>
    </row>
    <row r="1270" spans="1:5" x14ac:dyDescent="0.3">
      <c r="A1270" s="11" t="s">
        <v>2858</v>
      </c>
      <c r="B1270" s="12">
        <v>0</v>
      </c>
      <c r="C1270" s="12">
        <v>0</v>
      </c>
      <c r="E1270">
        <f t="shared" si="19"/>
        <v>0</v>
      </c>
    </row>
    <row r="1271" spans="1:5" x14ac:dyDescent="0.3">
      <c r="A1271" s="11" t="s">
        <v>1928</v>
      </c>
      <c r="B1271" s="12">
        <v>11</v>
      </c>
      <c r="C1271" s="12">
        <v>620</v>
      </c>
      <c r="E1271">
        <f t="shared" si="19"/>
        <v>56.363636363636367</v>
      </c>
    </row>
    <row r="1272" spans="1:5" x14ac:dyDescent="0.3">
      <c r="A1272" s="11" t="s">
        <v>1938</v>
      </c>
      <c r="B1272" s="12">
        <v>29</v>
      </c>
      <c r="C1272" s="12">
        <v>1123.47</v>
      </c>
      <c r="E1272">
        <f t="shared" si="19"/>
        <v>38.740344827586206</v>
      </c>
    </row>
    <row r="1273" spans="1:5" x14ac:dyDescent="0.3">
      <c r="A1273" s="11" t="s">
        <v>2097</v>
      </c>
      <c r="B1273" s="12">
        <v>14</v>
      </c>
      <c r="C1273" s="12">
        <v>610</v>
      </c>
      <c r="E1273">
        <f t="shared" si="19"/>
        <v>43.571428571428569</v>
      </c>
    </row>
    <row r="1274" spans="1:5" x14ac:dyDescent="0.3">
      <c r="A1274" s="11" t="s">
        <v>2101</v>
      </c>
      <c r="B1274" s="12">
        <v>27</v>
      </c>
      <c r="C1274" s="12">
        <v>820</v>
      </c>
      <c r="E1274">
        <f t="shared" si="19"/>
        <v>30.37037037037037</v>
      </c>
    </row>
    <row r="1275" spans="1:5" x14ac:dyDescent="0.3">
      <c r="A1275" s="11" t="s">
        <v>3967</v>
      </c>
      <c r="B1275" s="12">
        <v>2</v>
      </c>
      <c r="C1275" s="12">
        <v>11</v>
      </c>
      <c r="E1275">
        <f t="shared" si="19"/>
        <v>5.5</v>
      </c>
    </row>
    <row r="1276" spans="1:5" x14ac:dyDescent="0.3">
      <c r="A1276" s="11" t="s">
        <v>859</v>
      </c>
      <c r="B1276" s="12">
        <v>76</v>
      </c>
      <c r="C1276" s="12">
        <v>1728.07</v>
      </c>
      <c r="E1276">
        <f t="shared" si="19"/>
        <v>22.737763157894737</v>
      </c>
    </row>
    <row r="1277" spans="1:5" x14ac:dyDescent="0.3">
      <c r="A1277" s="11" t="s">
        <v>1533</v>
      </c>
      <c r="B1277" s="12">
        <v>294</v>
      </c>
      <c r="C1277" s="12">
        <v>24201</v>
      </c>
      <c r="E1277">
        <f t="shared" si="19"/>
        <v>82.316326530612244</v>
      </c>
    </row>
    <row r="1278" spans="1:5" x14ac:dyDescent="0.3">
      <c r="A1278" s="11" t="s">
        <v>1707</v>
      </c>
      <c r="B1278" s="12">
        <v>0</v>
      </c>
      <c r="C1278" s="12">
        <v>0</v>
      </c>
      <c r="E1278">
        <f t="shared" si="19"/>
        <v>0</v>
      </c>
    </row>
    <row r="1279" spans="1:5" x14ac:dyDescent="0.3">
      <c r="A1279" s="11" t="s">
        <v>1409</v>
      </c>
      <c r="B1279" s="12">
        <v>6</v>
      </c>
      <c r="C1279" s="12">
        <v>72</v>
      </c>
      <c r="E1279">
        <f t="shared" si="19"/>
        <v>12</v>
      </c>
    </row>
    <row r="1280" spans="1:5" x14ac:dyDescent="0.3">
      <c r="A1280" s="11" t="s">
        <v>3697</v>
      </c>
      <c r="B1280" s="12">
        <v>18</v>
      </c>
      <c r="C1280" s="12">
        <v>606</v>
      </c>
      <c r="E1280">
        <f t="shared" si="19"/>
        <v>33.666666666666664</v>
      </c>
    </row>
    <row r="1281" spans="1:5" x14ac:dyDescent="0.3">
      <c r="A1281" s="11" t="s">
        <v>2471</v>
      </c>
      <c r="B1281" s="12">
        <v>36</v>
      </c>
      <c r="C1281" s="12">
        <v>1031.6400000000001</v>
      </c>
      <c r="E1281">
        <f t="shared" si="19"/>
        <v>28.65666666666667</v>
      </c>
    </row>
    <row r="1282" spans="1:5" x14ac:dyDescent="0.3">
      <c r="A1282" s="11" t="s">
        <v>287</v>
      </c>
      <c r="B1282" s="12">
        <v>135</v>
      </c>
      <c r="C1282" s="12">
        <v>16373</v>
      </c>
      <c r="E1282">
        <f t="shared" si="19"/>
        <v>121.28148148148148</v>
      </c>
    </row>
    <row r="1283" spans="1:5" x14ac:dyDescent="0.3">
      <c r="A1283" s="11" t="s">
        <v>3479</v>
      </c>
      <c r="B1283" s="12">
        <v>13</v>
      </c>
      <c r="C1283" s="12">
        <v>2140</v>
      </c>
      <c r="E1283">
        <f t="shared" si="19"/>
        <v>164.61538461538461</v>
      </c>
    </row>
    <row r="1284" spans="1:5" x14ac:dyDescent="0.3">
      <c r="A1284" s="11" t="s">
        <v>3819</v>
      </c>
      <c r="B1284" s="12">
        <v>76</v>
      </c>
      <c r="C1284" s="12">
        <v>5501</v>
      </c>
      <c r="E1284">
        <f t="shared" si="19"/>
        <v>72.381578947368425</v>
      </c>
    </row>
    <row r="1285" spans="1:5" x14ac:dyDescent="0.3">
      <c r="A1285" s="11" t="s">
        <v>3841</v>
      </c>
      <c r="B1285" s="12">
        <v>50</v>
      </c>
      <c r="C1285" s="12">
        <v>4066</v>
      </c>
      <c r="E1285">
        <f t="shared" ref="E1285:E1348" si="20">IF(B1285=0, 0, C1285/B1285)</f>
        <v>81.319999999999993</v>
      </c>
    </row>
    <row r="1286" spans="1:5" x14ac:dyDescent="0.3">
      <c r="A1286" s="11" t="s">
        <v>2274</v>
      </c>
      <c r="B1286" s="12">
        <v>147</v>
      </c>
      <c r="C1286" s="12">
        <v>5509</v>
      </c>
      <c r="E1286">
        <f t="shared" si="20"/>
        <v>37.476190476190474</v>
      </c>
    </row>
    <row r="1287" spans="1:5" x14ac:dyDescent="0.3">
      <c r="A1287" s="11" t="s">
        <v>618</v>
      </c>
      <c r="B1287" s="12">
        <v>3</v>
      </c>
      <c r="C1287" s="12">
        <v>60</v>
      </c>
      <c r="E1287">
        <f t="shared" si="20"/>
        <v>20</v>
      </c>
    </row>
    <row r="1288" spans="1:5" x14ac:dyDescent="0.3">
      <c r="A1288" s="11" t="s">
        <v>3580</v>
      </c>
      <c r="B1288" s="12">
        <v>45</v>
      </c>
      <c r="C1288" s="12">
        <v>1500</v>
      </c>
      <c r="E1288">
        <f t="shared" si="20"/>
        <v>33.333333333333336</v>
      </c>
    </row>
    <row r="1289" spans="1:5" x14ac:dyDescent="0.3">
      <c r="A1289" s="11" t="s">
        <v>2088</v>
      </c>
      <c r="B1289" s="12">
        <v>25</v>
      </c>
      <c r="C1289" s="12">
        <v>1553</v>
      </c>
      <c r="E1289">
        <f t="shared" si="20"/>
        <v>62.12</v>
      </c>
    </row>
    <row r="1290" spans="1:5" x14ac:dyDescent="0.3">
      <c r="A1290" s="11" t="s">
        <v>3290</v>
      </c>
      <c r="B1290" s="12">
        <v>72</v>
      </c>
      <c r="C1290" s="12">
        <v>2424</v>
      </c>
      <c r="E1290">
        <f t="shared" si="20"/>
        <v>33.666666666666664</v>
      </c>
    </row>
    <row r="1291" spans="1:5" x14ac:dyDescent="0.3">
      <c r="A1291" s="11" t="s">
        <v>590</v>
      </c>
      <c r="B1291" s="12">
        <v>1</v>
      </c>
      <c r="C1291" s="12">
        <v>1</v>
      </c>
      <c r="E1291">
        <f t="shared" si="20"/>
        <v>1</v>
      </c>
    </row>
    <row r="1292" spans="1:5" x14ac:dyDescent="0.3">
      <c r="A1292" s="11" t="s">
        <v>1610</v>
      </c>
      <c r="B1292" s="12">
        <v>4</v>
      </c>
      <c r="C1292" s="12">
        <v>1775</v>
      </c>
      <c r="E1292">
        <f t="shared" si="20"/>
        <v>443.75</v>
      </c>
    </row>
    <row r="1293" spans="1:5" x14ac:dyDescent="0.3">
      <c r="A1293" s="11" t="s">
        <v>1845</v>
      </c>
      <c r="B1293" s="12">
        <v>20</v>
      </c>
      <c r="C1293" s="12">
        <v>1521</v>
      </c>
      <c r="E1293">
        <f t="shared" si="20"/>
        <v>76.05</v>
      </c>
    </row>
    <row r="1294" spans="1:5" x14ac:dyDescent="0.3">
      <c r="A1294" s="11" t="s">
        <v>3226</v>
      </c>
      <c r="B1294" s="12">
        <v>21</v>
      </c>
      <c r="C1294" s="12">
        <v>1250</v>
      </c>
      <c r="E1294">
        <f t="shared" si="20"/>
        <v>59.523809523809526</v>
      </c>
    </row>
    <row r="1295" spans="1:5" x14ac:dyDescent="0.3">
      <c r="A1295" s="11" t="s">
        <v>1693</v>
      </c>
      <c r="B1295" s="12">
        <v>15</v>
      </c>
      <c r="C1295" s="12">
        <v>2390</v>
      </c>
      <c r="E1295">
        <f t="shared" si="20"/>
        <v>159.33333333333334</v>
      </c>
    </row>
    <row r="1296" spans="1:5" x14ac:dyDescent="0.3">
      <c r="A1296" s="11" t="s">
        <v>2862</v>
      </c>
      <c r="B1296" s="12">
        <v>3</v>
      </c>
      <c r="C1296" s="12">
        <v>55</v>
      </c>
      <c r="E1296">
        <f t="shared" si="20"/>
        <v>18.333333333333332</v>
      </c>
    </row>
    <row r="1297" spans="1:5" x14ac:dyDescent="0.3">
      <c r="A1297" s="11" t="s">
        <v>3298</v>
      </c>
      <c r="B1297" s="12">
        <v>72</v>
      </c>
      <c r="C1297" s="12">
        <v>10173</v>
      </c>
      <c r="E1297">
        <f t="shared" si="20"/>
        <v>141.29166666666666</v>
      </c>
    </row>
    <row r="1298" spans="1:5" x14ac:dyDescent="0.3">
      <c r="A1298" s="11" t="s">
        <v>2903</v>
      </c>
      <c r="B1298" s="12">
        <v>4</v>
      </c>
      <c r="C1298" s="12">
        <v>39</v>
      </c>
      <c r="E1298">
        <f t="shared" si="20"/>
        <v>9.75</v>
      </c>
    </row>
    <row r="1299" spans="1:5" x14ac:dyDescent="0.3">
      <c r="A1299" s="11" t="s">
        <v>3748</v>
      </c>
      <c r="B1299" s="12">
        <v>11</v>
      </c>
      <c r="C1299" s="12">
        <v>1326</v>
      </c>
      <c r="E1299">
        <f t="shared" si="20"/>
        <v>120.54545454545455</v>
      </c>
    </row>
    <row r="1300" spans="1:5" x14ac:dyDescent="0.3">
      <c r="A1300" s="11" t="s">
        <v>1664</v>
      </c>
      <c r="B1300" s="12">
        <v>32</v>
      </c>
      <c r="C1300" s="12">
        <v>1080</v>
      </c>
      <c r="E1300">
        <f t="shared" si="20"/>
        <v>33.75</v>
      </c>
    </row>
    <row r="1301" spans="1:5" x14ac:dyDescent="0.3">
      <c r="A1301" s="11" t="s">
        <v>3966</v>
      </c>
      <c r="B1301" s="12">
        <v>6</v>
      </c>
      <c r="C1301" s="12">
        <v>211</v>
      </c>
      <c r="E1301">
        <f t="shared" si="20"/>
        <v>35.166666666666664</v>
      </c>
    </row>
    <row r="1302" spans="1:5" x14ac:dyDescent="0.3">
      <c r="A1302" s="11" t="s">
        <v>1389</v>
      </c>
      <c r="B1302" s="12">
        <v>112</v>
      </c>
      <c r="C1302" s="12">
        <v>6740.37</v>
      </c>
      <c r="E1302">
        <f t="shared" si="20"/>
        <v>60.181874999999998</v>
      </c>
    </row>
    <row r="1303" spans="1:5" x14ac:dyDescent="0.3">
      <c r="A1303" s="11" t="s">
        <v>2608</v>
      </c>
      <c r="B1303" s="12">
        <v>304</v>
      </c>
      <c r="C1303" s="12">
        <v>17914</v>
      </c>
      <c r="E1303">
        <f t="shared" si="20"/>
        <v>58.92763157894737</v>
      </c>
    </row>
    <row r="1304" spans="1:5" x14ac:dyDescent="0.3">
      <c r="A1304" s="11" t="s">
        <v>3541</v>
      </c>
      <c r="B1304" s="12">
        <v>85</v>
      </c>
      <c r="C1304" s="12">
        <v>5623</v>
      </c>
      <c r="E1304">
        <f t="shared" si="20"/>
        <v>66.152941176470591</v>
      </c>
    </row>
    <row r="1305" spans="1:5" x14ac:dyDescent="0.3">
      <c r="A1305" s="11" t="s">
        <v>2277</v>
      </c>
      <c r="B1305" s="12">
        <v>75</v>
      </c>
      <c r="C1305" s="12">
        <v>4856</v>
      </c>
      <c r="E1305">
        <f t="shared" si="20"/>
        <v>64.74666666666667</v>
      </c>
    </row>
    <row r="1306" spans="1:5" x14ac:dyDescent="0.3">
      <c r="A1306" s="11" t="s">
        <v>3152</v>
      </c>
      <c r="B1306" s="12">
        <v>67</v>
      </c>
      <c r="C1306" s="12">
        <v>2331</v>
      </c>
      <c r="E1306">
        <f t="shared" si="20"/>
        <v>34.791044776119406</v>
      </c>
    </row>
    <row r="1307" spans="1:5" x14ac:dyDescent="0.3">
      <c r="A1307" s="11" t="s">
        <v>2665</v>
      </c>
      <c r="B1307" s="12">
        <v>46</v>
      </c>
      <c r="C1307" s="12">
        <v>4310</v>
      </c>
      <c r="E1307">
        <f t="shared" si="20"/>
        <v>93.695652173913047</v>
      </c>
    </row>
    <row r="1308" spans="1:5" x14ac:dyDescent="0.3">
      <c r="A1308" s="11" t="s">
        <v>2991</v>
      </c>
      <c r="B1308" s="12">
        <v>93</v>
      </c>
      <c r="C1308" s="12">
        <v>8780</v>
      </c>
      <c r="E1308">
        <f t="shared" si="20"/>
        <v>94.408602150537632</v>
      </c>
    </row>
    <row r="1309" spans="1:5" x14ac:dyDescent="0.3">
      <c r="A1309" s="11" t="s">
        <v>889</v>
      </c>
      <c r="B1309" s="12">
        <v>4</v>
      </c>
      <c r="C1309" s="12">
        <v>72</v>
      </c>
      <c r="E1309">
        <f t="shared" si="20"/>
        <v>18</v>
      </c>
    </row>
    <row r="1310" spans="1:5" x14ac:dyDescent="0.3">
      <c r="A1310" s="11" t="s">
        <v>2</v>
      </c>
      <c r="B1310" s="12">
        <v>182</v>
      </c>
      <c r="C1310" s="12">
        <v>11633</v>
      </c>
      <c r="E1310">
        <f t="shared" si="20"/>
        <v>63.917582417582416</v>
      </c>
    </row>
    <row r="1311" spans="1:5" x14ac:dyDescent="0.3">
      <c r="A1311" s="11" t="s">
        <v>2879</v>
      </c>
      <c r="B1311" s="12">
        <v>1</v>
      </c>
      <c r="C1311" s="12">
        <v>29</v>
      </c>
      <c r="E1311">
        <f t="shared" si="20"/>
        <v>29</v>
      </c>
    </row>
    <row r="1312" spans="1:5" x14ac:dyDescent="0.3">
      <c r="A1312" s="11" t="s">
        <v>3775</v>
      </c>
      <c r="B1312" s="12">
        <v>36</v>
      </c>
      <c r="C1312" s="12">
        <v>2521</v>
      </c>
      <c r="E1312">
        <f t="shared" si="20"/>
        <v>70.027777777777771</v>
      </c>
    </row>
    <row r="1313" spans="1:5" x14ac:dyDescent="0.3">
      <c r="A1313" s="11" t="s">
        <v>1846</v>
      </c>
      <c r="B1313" s="12">
        <v>19</v>
      </c>
      <c r="C1313" s="12">
        <v>1000</v>
      </c>
      <c r="E1313">
        <f t="shared" si="20"/>
        <v>52.631578947368418</v>
      </c>
    </row>
    <row r="1314" spans="1:5" x14ac:dyDescent="0.3">
      <c r="A1314" s="11" t="s">
        <v>1819</v>
      </c>
      <c r="B1314" s="12">
        <v>0</v>
      </c>
      <c r="C1314" s="12">
        <v>0</v>
      </c>
      <c r="E1314">
        <f t="shared" si="20"/>
        <v>0</v>
      </c>
    </row>
    <row r="1315" spans="1:5" x14ac:dyDescent="0.3">
      <c r="A1315" s="11" t="s">
        <v>1175</v>
      </c>
      <c r="B1315" s="12">
        <v>19</v>
      </c>
      <c r="C1315" s="12">
        <v>886</v>
      </c>
      <c r="E1315">
        <f t="shared" si="20"/>
        <v>46.631578947368418</v>
      </c>
    </row>
    <row r="1316" spans="1:5" x14ac:dyDescent="0.3">
      <c r="A1316" s="11" t="s">
        <v>1885</v>
      </c>
      <c r="B1316" s="12">
        <v>26</v>
      </c>
      <c r="C1316" s="12">
        <v>1351</v>
      </c>
      <c r="E1316">
        <f t="shared" si="20"/>
        <v>51.96153846153846</v>
      </c>
    </row>
    <row r="1317" spans="1:5" x14ac:dyDescent="0.3">
      <c r="A1317" s="11" t="s">
        <v>1822</v>
      </c>
      <c r="B1317" s="12">
        <v>57</v>
      </c>
      <c r="C1317" s="12">
        <v>3372.25</v>
      </c>
      <c r="E1317">
        <f t="shared" si="20"/>
        <v>59.162280701754383</v>
      </c>
    </row>
    <row r="1318" spans="1:5" x14ac:dyDescent="0.3">
      <c r="A1318" s="11" t="s">
        <v>1341</v>
      </c>
      <c r="B1318" s="12">
        <v>0</v>
      </c>
      <c r="C1318" s="12">
        <v>0</v>
      </c>
      <c r="E1318">
        <f t="shared" si="20"/>
        <v>0</v>
      </c>
    </row>
    <row r="1319" spans="1:5" x14ac:dyDescent="0.3">
      <c r="A1319" s="11" t="s">
        <v>3180</v>
      </c>
      <c r="B1319" s="12">
        <v>45</v>
      </c>
      <c r="C1319" s="12">
        <v>1437</v>
      </c>
      <c r="E1319">
        <f t="shared" si="20"/>
        <v>31.933333333333334</v>
      </c>
    </row>
    <row r="1320" spans="1:5" x14ac:dyDescent="0.3">
      <c r="A1320" s="11" t="s">
        <v>110</v>
      </c>
      <c r="B1320" s="12">
        <v>47</v>
      </c>
      <c r="C1320" s="12">
        <v>3700</v>
      </c>
      <c r="E1320">
        <f t="shared" si="20"/>
        <v>78.723404255319153</v>
      </c>
    </row>
    <row r="1321" spans="1:5" x14ac:dyDescent="0.3">
      <c r="A1321" s="11" t="s">
        <v>4042</v>
      </c>
      <c r="B1321" s="12">
        <v>12</v>
      </c>
      <c r="C1321" s="12">
        <v>460</v>
      </c>
      <c r="E1321">
        <f t="shared" si="20"/>
        <v>38.333333333333336</v>
      </c>
    </row>
    <row r="1322" spans="1:5" x14ac:dyDescent="0.3">
      <c r="A1322" s="11" t="s">
        <v>1417</v>
      </c>
      <c r="B1322" s="12">
        <v>0</v>
      </c>
      <c r="C1322" s="12">
        <v>0</v>
      </c>
      <c r="E1322">
        <f t="shared" si="20"/>
        <v>0</v>
      </c>
    </row>
    <row r="1323" spans="1:5" x14ac:dyDescent="0.3">
      <c r="A1323" s="11" t="s">
        <v>471</v>
      </c>
      <c r="B1323" s="12">
        <v>2</v>
      </c>
      <c r="C1323" s="12">
        <v>51</v>
      </c>
      <c r="E1323">
        <f t="shared" si="20"/>
        <v>25.5</v>
      </c>
    </row>
    <row r="1324" spans="1:5" x14ac:dyDescent="0.3">
      <c r="A1324" s="11" t="s">
        <v>60</v>
      </c>
      <c r="B1324" s="12">
        <v>75</v>
      </c>
      <c r="C1324" s="12">
        <v>10291</v>
      </c>
      <c r="E1324">
        <f t="shared" si="20"/>
        <v>137.21333333333334</v>
      </c>
    </row>
    <row r="1325" spans="1:5" x14ac:dyDescent="0.3">
      <c r="A1325" s="11" t="s">
        <v>3080</v>
      </c>
      <c r="B1325" s="12">
        <v>7</v>
      </c>
      <c r="C1325" s="12">
        <v>376</v>
      </c>
      <c r="E1325">
        <f t="shared" si="20"/>
        <v>53.714285714285715</v>
      </c>
    </row>
    <row r="1326" spans="1:5" x14ac:dyDescent="0.3">
      <c r="A1326" s="11" t="s">
        <v>741</v>
      </c>
      <c r="B1326" s="12">
        <v>19</v>
      </c>
      <c r="C1326" s="12">
        <v>3222</v>
      </c>
      <c r="E1326">
        <f t="shared" si="20"/>
        <v>169.57894736842104</v>
      </c>
    </row>
    <row r="1327" spans="1:5" x14ac:dyDescent="0.3">
      <c r="A1327" s="11" t="s">
        <v>709</v>
      </c>
      <c r="B1327" s="12">
        <v>369</v>
      </c>
      <c r="C1327" s="12">
        <v>8837</v>
      </c>
      <c r="E1327">
        <f t="shared" si="20"/>
        <v>23.948509485094849</v>
      </c>
    </row>
    <row r="1328" spans="1:5" x14ac:dyDescent="0.3">
      <c r="A1328" s="11" t="s">
        <v>412</v>
      </c>
      <c r="B1328" s="12">
        <v>241</v>
      </c>
      <c r="C1328" s="12">
        <v>30315</v>
      </c>
      <c r="E1328">
        <f t="shared" si="20"/>
        <v>125.78838174273859</v>
      </c>
    </row>
    <row r="1329" spans="1:5" x14ac:dyDescent="0.3">
      <c r="A1329" s="11" t="s">
        <v>3277</v>
      </c>
      <c r="B1329" s="12">
        <v>100</v>
      </c>
      <c r="C1329" s="12">
        <v>5430</v>
      </c>
      <c r="E1329">
        <f t="shared" si="20"/>
        <v>54.3</v>
      </c>
    </row>
    <row r="1330" spans="1:5" x14ac:dyDescent="0.3">
      <c r="A1330" s="11" t="s">
        <v>593</v>
      </c>
      <c r="B1330" s="12">
        <v>1</v>
      </c>
      <c r="C1330" s="12">
        <v>250</v>
      </c>
      <c r="E1330">
        <f t="shared" si="20"/>
        <v>250</v>
      </c>
    </row>
    <row r="1331" spans="1:5" x14ac:dyDescent="0.3">
      <c r="A1331" s="11" t="s">
        <v>599</v>
      </c>
      <c r="B1331" s="12">
        <v>7</v>
      </c>
      <c r="C1331" s="12">
        <v>850</v>
      </c>
      <c r="E1331">
        <f t="shared" si="20"/>
        <v>121.42857142857143</v>
      </c>
    </row>
    <row r="1332" spans="1:5" x14ac:dyDescent="0.3">
      <c r="A1332" s="11" t="s">
        <v>2267</v>
      </c>
      <c r="B1332" s="12">
        <v>194</v>
      </c>
      <c r="C1332" s="12">
        <v>4804</v>
      </c>
      <c r="E1332">
        <f t="shared" si="20"/>
        <v>24.762886597938145</v>
      </c>
    </row>
    <row r="1333" spans="1:5" x14ac:dyDescent="0.3">
      <c r="A1333" s="11" t="s">
        <v>849</v>
      </c>
      <c r="B1333" s="12">
        <v>16</v>
      </c>
      <c r="C1333" s="12">
        <v>300</v>
      </c>
      <c r="E1333">
        <f t="shared" si="20"/>
        <v>18.75</v>
      </c>
    </row>
    <row r="1334" spans="1:5" x14ac:dyDescent="0.3">
      <c r="A1334" s="11" t="s">
        <v>3588</v>
      </c>
      <c r="B1334" s="12">
        <v>62</v>
      </c>
      <c r="C1334" s="12">
        <v>5100</v>
      </c>
      <c r="E1334">
        <f t="shared" si="20"/>
        <v>82.258064516129039</v>
      </c>
    </row>
    <row r="1335" spans="1:5" x14ac:dyDescent="0.3">
      <c r="A1335" s="11" t="s">
        <v>3385</v>
      </c>
      <c r="B1335" s="12">
        <v>41</v>
      </c>
      <c r="C1335" s="12">
        <v>2100</v>
      </c>
      <c r="E1335">
        <f t="shared" si="20"/>
        <v>51.219512195121951</v>
      </c>
    </row>
    <row r="1336" spans="1:5" x14ac:dyDescent="0.3">
      <c r="A1336" s="11" t="s">
        <v>3066</v>
      </c>
      <c r="B1336" s="12">
        <v>15</v>
      </c>
      <c r="C1336" s="12">
        <v>41950</v>
      </c>
      <c r="E1336">
        <f t="shared" si="20"/>
        <v>2796.6666666666665</v>
      </c>
    </row>
    <row r="1337" spans="1:5" x14ac:dyDescent="0.3">
      <c r="A1337" s="11" t="s">
        <v>807</v>
      </c>
      <c r="B1337" s="12">
        <v>71</v>
      </c>
      <c r="C1337" s="12">
        <v>8355</v>
      </c>
      <c r="E1337">
        <f t="shared" si="20"/>
        <v>117.67605633802818</v>
      </c>
    </row>
    <row r="1338" spans="1:5" x14ac:dyDescent="0.3">
      <c r="A1338" s="11" t="s">
        <v>1631</v>
      </c>
      <c r="B1338" s="12">
        <v>126</v>
      </c>
      <c r="C1338" s="12">
        <v>10610</v>
      </c>
      <c r="E1338">
        <f t="shared" si="20"/>
        <v>84.206349206349202</v>
      </c>
    </row>
    <row r="1339" spans="1:5" x14ac:dyDescent="0.3">
      <c r="A1339" s="11" t="s">
        <v>3674</v>
      </c>
      <c r="B1339" s="12">
        <v>199</v>
      </c>
      <c r="C1339" s="12">
        <v>12348.5</v>
      </c>
      <c r="E1339">
        <f t="shared" si="20"/>
        <v>62.052763819095475</v>
      </c>
    </row>
    <row r="1340" spans="1:5" x14ac:dyDescent="0.3">
      <c r="A1340" s="11" t="s">
        <v>965</v>
      </c>
      <c r="B1340" s="12">
        <v>29</v>
      </c>
      <c r="C1340" s="12">
        <v>879</v>
      </c>
      <c r="E1340">
        <f t="shared" si="20"/>
        <v>30.310344827586206</v>
      </c>
    </row>
    <row r="1341" spans="1:5" x14ac:dyDescent="0.3">
      <c r="A1341" s="11" t="s">
        <v>3556</v>
      </c>
      <c r="B1341" s="12">
        <v>558</v>
      </c>
      <c r="C1341" s="12">
        <v>100036</v>
      </c>
      <c r="E1341">
        <f t="shared" si="20"/>
        <v>179.27598566308242</v>
      </c>
    </row>
    <row r="1342" spans="1:5" x14ac:dyDescent="0.3">
      <c r="A1342" s="11" t="s">
        <v>4056</v>
      </c>
      <c r="B1342" s="12">
        <v>5</v>
      </c>
      <c r="C1342" s="12">
        <v>285</v>
      </c>
      <c r="E1342">
        <f t="shared" si="20"/>
        <v>57</v>
      </c>
    </row>
    <row r="1343" spans="1:5" x14ac:dyDescent="0.3">
      <c r="A1343" s="11" t="s">
        <v>2715</v>
      </c>
      <c r="B1343" s="12">
        <v>551</v>
      </c>
      <c r="C1343" s="12">
        <v>31754.69</v>
      </c>
      <c r="E1343">
        <f t="shared" si="20"/>
        <v>57.631016333938291</v>
      </c>
    </row>
    <row r="1344" spans="1:5" x14ac:dyDescent="0.3">
      <c r="A1344" s="11" t="s">
        <v>253</v>
      </c>
      <c r="B1344" s="12">
        <v>108</v>
      </c>
      <c r="C1344" s="12">
        <v>9228</v>
      </c>
      <c r="E1344">
        <f t="shared" si="20"/>
        <v>85.444444444444443</v>
      </c>
    </row>
    <row r="1345" spans="1:5" x14ac:dyDescent="0.3">
      <c r="A1345" s="11" t="s">
        <v>2795</v>
      </c>
      <c r="B1345" s="12">
        <v>20</v>
      </c>
      <c r="C1345" s="12">
        <v>730</v>
      </c>
      <c r="E1345">
        <f t="shared" si="20"/>
        <v>36.5</v>
      </c>
    </row>
    <row r="1346" spans="1:5" x14ac:dyDescent="0.3">
      <c r="A1346" s="11" t="s">
        <v>318</v>
      </c>
      <c r="B1346" s="12">
        <v>316</v>
      </c>
      <c r="C1346" s="12">
        <v>30241</v>
      </c>
      <c r="E1346">
        <f t="shared" si="20"/>
        <v>95.699367088607602</v>
      </c>
    </row>
    <row r="1347" spans="1:5" x14ac:dyDescent="0.3">
      <c r="A1347" s="11" t="s">
        <v>1192</v>
      </c>
      <c r="B1347" s="12">
        <v>33</v>
      </c>
      <c r="C1347" s="12">
        <v>2945</v>
      </c>
      <c r="E1347">
        <f t="shared" si="20"/>
        <v>89.242424242424249</v>
      </c>
    </row>
    <row r="1348" spans="1:5" x14ac:dyDescent="0.3">
      <c r="A1348" s="11" t="s">
        <v>106</v>
      </c>
      <c r="B1348" s="12">
        <v>10</v>
      </c>
      <c r="C1348" s="12">
        <v>600</v>
      </c>
      <c r="E1348">
        <f t="shared" si="20"/>
        <v>60</v>
      </c>
    </row>
    <row r="1349" spans="1:5" x14ac:dyDescent="0.3">
      <c r="A1349" s="11" t="s">
        <v>3279</v>
      </c>
      <c r="B1349" s="12">
        <v>63</v>
      </c>
      <c r="C1349" s="12">
        <v>6628</v>
      </c>
      <c r="E1349">
        <f t="shared" ref="E1349:E1412" si="21">IF(B1349=0, 0, C1349/B1349)</f>
        <v>105.2063492063492</v>
      </c>
    </row>
    <row r="1350" spans="1:5" x14ac:dyDescent="0.3">
      <c r="A1350" s="11" t="s">
        <v>3223</v>
      </c>
      <c r="B1350" s="12">
        <v>74</v>
      </c>
      <c r="C1350" s="12">
        <v>3395</v>
      </c>
      <c r="E1350">
        <f t="shared" si="21"/>
        <v>45.878378378378379</v>
      </c>
    </row>
    <row r="1351" spans="1:5" x14ac:dyDescent="0.3">
      <c r="A1351" s="11" t="s">
        <v>1685</v>
      </c>
      <c r="B1351" s="12">
        <v>101</v>
      </c>
      <c r="C1351" s="12">
        <v>8730</v>
      </c>
      <c r="E1351">
        <f t="shared" si="21"/>
        <v>86.43564356435644</v>
      </c>
    </row>
    <row r="1352" spans="1:5" x14ac:dyDescent="0.3">
      <c r="A1352" s="11" t="s">
        <v>177</v>
      </c>
      <c r="B1352" s="12">
        <v>26</v>
      </c>
      <c r="C1352" s="12">
        <v>1297</v>
      </c>
      <c r="E1352">
        <f t="shared" si="21"/>
        <v>49.884615384615387</v>
      </c>
    </row>
    <row r="1353" spans="1:5" x14ac:dyDescent="0.3">
      <c r="A1353" s="11" t="s">
        <v>3382</v>
      </c>
      <c r="B1353" s="12">
        <v>30</v>
      </c>
      <c r="C1353" s="12">
        <v>1955</v>
      </c>
      <c r="E1353">
        <f t="shared" si="21"/>
        <v>65.166666666666671</v>
      </c>
    </row>
    <row r="1354" spans="1:5" x14ac:dyDescent="0.3">
      <c r="A1354" s="11" t="s">
        <v>3487</v>
      </c>
      <c r="B1354" s="12">
        <v>29</v>
      </c>
      <c r="C1354" s="12">
        <v>3636</v>
      </c>
      <c r="E1354">
        <f t="shared" si="21"/>
        <v>125.37931034482759</v>
      </c>
    </row>
    <row r="1355" spans="1:5" x14ac:dyDescent="0.3">
      <c r="A1355" s="11" t="s">
        <v>1313</v>
      </c>
      <c r="B1355" s="12">
        <v>1</v>
      </c>
      <c r="C1355" s="12">
        <v>28</v>
      </c>
      <c r="E1355">
        <f t="shared" si="21"/>
        <v>28</v>
      </c>
    </row>
    <row r="1356" spans="1:5" x14ac:dyDescent="0.3">
      <c r="A1356" s="11" t="s">
        <v>97</v>
      </c>
      <c r="B1356" s="12">
        <v>21</v>
      </c>
      <c r="C1356" s="12">
        <v>460</v>
      </c>
      <c r="E1356">
        <f t="shared" si="21"/>
        <v>21.904761904761905</v>
      </c>
    </row>
    <row r="1357" spans="1:5" x14ac:dyDescent="0.3">
      <c r="A1357" s="11" t="s">
        <v>2327</v>
      </c>
      <c r="B1357" s="12">
        <v>1</v>
      </c>
      <c r="C1357" s="12">
        <v>108</v>
      </c>
      <c r="E1357">
        <f t="shared" si="21"/>
        <v>108</v>
      </c>
    </row>
    <row r="1358" spans="1:5" x14ac:dyDescent="0.3">
      <c r="A1358" s="11" t="s">
        <v>2670</v>
      </c>
      <c r="B1358" s="12">
        <v>60</v>
      </c>
      <c r="C1358" s="12">
        <v>2495</v>
      </c>
      <c r="E1358">
        <f t="shared" si="21"/>
        <v>41.583333333333336</v>
      </c>
    </row>
    <row r="1359" spans="1:5" x14ac:dyDescent="0.3">
      <c r="A1359" s="11" t="s">
        <v>1665</v>
      </c>
      <c r="B1359" s="12">
        <v>89</v>
      </c>
      <c r="C1359" s="12">
        <v>3060.22</v>
      </c>
      <c r="E1359">
        <f t="shared" si="21"/>
        <v>34.384494382022467</v>
      </c>
    </row>
    <row r="1360" spans="1:5" x14ac:dyDescent="0.3">
      <c r="A1360" s="11" t="s">
        <v>3861</v>
      </c>
      <c r="B1360" s="12">
        <v>3</v>
      </c>
      <c r="C1360" s="12">
        <v>60</v>
      </c>
      <c r="E1360">
        <f t="shared" si="21"/>
        <v>20</v>
      </c>
    </row>
    <row r="1361" spans="1:5" x14ac:dyDescent="0.3">
      <c r="A1361" s="11" t="s">
        <v>308</v>
      </c>
      <c r="B1361" s="12">
        <v>576</v>
      </c>
      <c r="C1361" s="12">
        <v>24490</v>
      </c>
      <c r="E1361">
        <f t="shared" si="21"/>
        <v>42.517361111111114</v>
      </c>
    </row>
    <row r="1362" spans="1:5" x14ac:dyDescent="0.3">
      <c r="A1362" s="11" t="s">
        <v>1942</v>
      </c>
      <c r="B1362" s="12">
        <v>4883</v>
      </c>
      <c r="C1362" s="12">
        <v>315295.89</v>
      </c>
      <c r="E1362">
        <f t="shared" si="21"/>
        <v>64.570118779438872</v>
      </c>
    </row>
    <row r="1363" spans="1:5" x14ac:dyDescent="0.3">
      <c r="A1363" s="11" t="s">
        <v>1937</v>
      </c>
      <c r="B1363" s="12">
        <v>145</v>
      </c>
      <c r="C1363" s="12">
        <v>8739.01</v>
      </c>
      <c r="E1363">
        <f t="shared" si="21"/>
        <v>60.26903448275862</v>
      </c>
    </row>
    <row r="1364" spans="1:5" x14ac:dyDescent="0.3">
      <c r="A1364" s="11" t="s">
        <v>2461</v>
      </c>
      <c r="B1364" s="12">
        <v>68</v>
      </c>
      <c r="C1364" s="12">
        <v>8567</v>
      </c>
      <c r="E1364">
        <f t="shared" si="21"/>
        <v>125.98529411764706</v>
      </c>
    </row>
    <row r="1365" spans="1:5" x14ac:dyDescent="0.3">
      <c r="A1365" s="11" t="s">
        <v>2962</v>
      </c>
      <c r="B1365" s="12">
        <v>20</v>
      </c>
      <c r="C1365" s="12">
        <v>1218</v>
      </c>
      <c r="E1365">
        <f t="shared" si="21"/>
        <v>60.9</v>
      </c>
    </row>
    <row r="1366" spans="1:5" x14ac:dyDescent="0.3">
      <c r="A1366" s="11" t="s">
        <v>2420</v>
      </c>
      <c r="B1366" s="12">
        <v>0</v>
      </c>
      <c r="C1366" s="12">
        <v>0</v>
      </c>
      <c r="E1366">
        <f t="shared" si="21"/>
        <v>0</v>
      </c>
    </row>
    <row r="1367" spans="1:5" x14ac:dyDescent="0.3">
      <c r="A1367" s="11" t="s">
        <v>2255</v>
      </c>
      <c r="B1367" s="12">
        <v>197</v>
      </c>
      <c r="C1367" s="12">
        <v>2299</v>
      </c>
      <c r="E1367">
        <f t="shared" si="21"/>
        <v>11.67005076142132</v>
      </c>
    </row>
    <row r="1368" spans="1:5" x14ac:dyDescent="0.3">
      <c r="A1368" s="11" t="s">
        <v>3568</v>
      </c>
      <c r="B1368" s="12">
        <v>41</v>
      </c>
      <c r="C1368" s="12">
        <v>5024</v>
      </c>
      <c r="E1368">
        <f t="shared" si="21"/>
        <v>122.53658536585365</v>
      </c>
    </row>
    <row r="1369" spans="1:5" x14ac:dyDescent="0.3">
      <c r="A1369" s="11" t="s">
        <v>400</v>
      </c>
      <c r="B1369" s="12">
        <v>95</v>
      </c>
      <c r="C1369" s="12">
        <v>21361</v>
      </c>
      <c r="E1369">
        <f t="shared" si="21"/>
        <v>224.85263157894738</v>
      </c>
    </row>
    <row r="1370" spans="1:5" x14ac:dyDescent="0.3">
      <c r="A1370" s="11" t="s">
        <v>283</v>
      </c>
      <c r="B1370" s="12">
        <v>179</v>
      </c>
      <c r="C1370" s="12">
        <v>45535</v>
      </c>
      <c r="E1370">
        <f t="shared" si="21"/>
        <v>254.38547486033519</v>
      </c>
    </row>
    <row r="1371" spans="1:5" x14ac:dyDescent="0.3">
      <c r="A1371" s="11" t="s">
        <v>3280</v>
      </c>
      <c r="B1371" s="12">
        <v>30</v>
      </c>
      <c r="C1371" s="12">
        <v>2060</v>
      </c>
      <c r="E1371">
        <f t="shared" si="21"/>
        <v>68.666666666666671</v>
      </c>
    </row>
    <row r="1372" spans="1:5" x14ac:dyDescent="0.3">
      <c r="A1372" s="11" t="s">
        <v>908</v>
      </c>
      <c r="B1372" s="12">
        <v>0</v>
      </c>
      <c r="C1372" s="12">
        <v>0</v>
      </c>
      <c r="E1372">
        <f t="shared" si="21"/>
        <v>0</v>
      </c>
    </row>
    <row r="1373" spans="1:5" x14ac:dyDescent="0.3">
      <c r="A1373" s="11" t="s">
        <v>1404</v>
      </c>
      <c r="B1373" s="12">
        <v>66</v>
      </c>
      <c r="C1373" s="12">
        <v>4103</v>
      </c>
      <c r="E1373">
        <f t="shared" si="21"/>
        <v>62.166666666666664</v>
      </c>
    </row>
    <row r="1374" spans="1:5" x14ac:dyDescent="0.3">
      <c r="A1374" s="11" t="s">
        <v>3283</v>
      </c>
      <c r="B1374" s="12">
        <v>47</v>
      </c>
      <c r="C1374" s="12">
        <v>838</v>
      </c>
      <c r="E1374">
        <f t="shared" si="21"/>
        <v>17.829787234042552</v>
      </c>
    </row>
    <row r="1375" spans="1:5" x14ac:dyDescent="0.3">
      <c r="A1375" s="11" t="s">
        <v>2556</v>
      </c>
      <c r="B1375" s="12">
        <v>34</v>
      </c>
      <c r="C1375" s="12">
        <v>786</v>
      </c>
      <c r="E1375">
        <f t="shared" si="21"/>
        <v>23.117647058823529</v>
      </c>
    </row>
    <row r="1376" spans="1:5" x14ac:dyDescent="0.3">
      <c r="A1376" s="11" t="s">
        <v>1182</v>
      </c>
      <c r="B1376" s="12">
        <v>3</v>
      </c>
      <c r="C1376" s="12">
        <v>4</v>
      </c>
      <c r="E1376">
        <f t="shared" si="21"/>
        <v>1.3333333333333333</v>
      </c>
    </row>
    <row r="1377" spans="1:5" x14ac:dyDescent="0.3">
      <c r="A1377" s="11" t="s">
        <v>3029</v>
      </c>
      <c r="B1377" s="12">
        <v>348</v>
      </c>
      <c r="C1377" s="12">
        <v>32903</v>
      </c>
      <c r="E1377">
        <f t="shared" si="21"/>
        <v>94.548850574712645</v>
      </c>
    </row>
    <row r="1378" spans="1:5" x14ac:dyDescent="0.3">
      <c r="A1378" s="11" t="s">
        <v>2859</v>
      </c>
      <c r="B1378" s="12">
        <v>1</v>
      </c>
      <c r="C1378" s="12">
        <v>35</v>
      </c>
      <c r="E1378">
        <f t="shared" si="21"/>
        <v>35</v>
      </c>
    </row>
    <row r="1379" spans="1:5" x14ac:dyDescent="0.3">
      <c r="A1379" s="11" t="s">
        <v>555</v>
      </c>
      <c r="B1379" s="12">
        <v>22</v>
      </c>
      <c r="C1379" s="12">
        <v>1416</v>
      </c>
      <c r="E1379">
        <f t="shared" si="21"/>
        <v>64.36363636363636</v>
      </c>
    </row>
    <row r="1380" spans="1:5" x14ac:dyDescent="0.3">
      <c r="A1380" s="11" t="s">
        <v>3439</v>
      </c>
      <c r="B1380" s="12">
        <v>153</v>
      </c>
      <c r="C1380" s="12">
        <v>7780.92</v>
      </c>
      <c r="E1380">
        <f t="shared" si="21"/>
        <v>50.855686274509807</v>
      </c>
    </row>
    <row r="1381" spans="1:5" x14ac:dyDescent="0.3">
      <c r="A1381" s="11" t="s">
        <v>3543</v>
      </c>
      <c r="B1381" s="12">
        <v>24</v>
      </c>
      <c r="C1381" s="12">
        <v>2500</v>
      </c>
      <c r="E1381">
        <f t="shared" si="21"/>
        <v>104.16666666666667</v>
      </c>
    </row>
    <row r="1382" spans="1:5" x14ac:dyDescent="0.3">
      <c r="A1382" s="11" t="s">
        <v>2944</v>
      </c>
      <c r="B1382" s="12">
        <v>1</v>
      </c>
      <c r="C1382" s="12">
        <v>100</v>
      </c>
      <c r="E1382">
        <f t="shared" si="21"/>
        <v>100</v>
      </c>
    </row>
    <row r="1383" spans="1:5" x14ac:dyDescent="0.3">
      <c r="A1383" s="11" t="s">
        <v>492</v>
      </c>
      <c r="B1383" s="12">
        <v>0</v>
      </c>
      <c r="C1383" s="12">
        <v>0</v>
      </c>
      <c r="E1383">
        <f t="shared" si="21"/>
        <v>0</v>
      </c>
    </row>
    <row r="1384" spans="1:5" x14ac:dyDescent="0.3">
      <c r="A1384" s="11" t="s">
        <v>3030</v>
      </c>
      <c r="B1384" s="12">
        <v>41</v>
      </c>
      <c r="C1384" s="12">
        <v>1867</v>
      </c>
      <c r="E1384">
        <f t="shared" si="21"/>
        <v>45.536585365853661</v>
      </c>
    </row>
    <row r="1385" spans="1:5" x14ac:dyDescent="0.3">
      <c r="A1385" s="11" t="s">
        <v>3735</v>
      </c>
      <c r="B1385" s="12">
        <v>6</v>
      </c>
      <c r="C1385" s="12">
        <v>270</v>
      </c>
      <c r="E1385">
        <f t="shared" si="21"/>
        <v>45</v>
      </c>
    </row>
    <row r="1386" spans="1:5" x14ac:dyDescent="0.3">
      <c r="A1386" s="11" t="s">
        <v>3141</v>
      </c>
      <c r="B1386" s="12">
        <v>8</v>
      </c>
      <c r="C1386" s="12">
        <v>258</v>
      </c>
      <c r="E1386">
        <f t="shared" si="21"/>
        <v>32.25</v>
      </c>
    </row>
    <row r="1387" spans="1:5" x14ac:dyDescent="0.3">
      <c r="A1387" s="11" t="s">
        <v>3361</v>
      </c>
      <c r="B1387" s="12">
        <v>20</v>
      </c>
      <c r="C1387" s="12">
        <v>1090</v>
      </c>
      <c r="E1387">
        <f t="shared" si="21"/>
        <v>54.5</v>
      </c>
    </row>
    <row r="1388" spans="1:5" x14ac:dyDescent="0.3">
      <c r="A1388" s="11" t="s">
        <v>2845</v>
      </c>
      <c r="B1388" s="12">
        <v>39</v>
      </c>
      <c r="C1388" s="12">
        <v>2366</v>
      </c>
      <c r="E1388">
        <f t="shared" si="21"/>
        <v>60.666666666666664</v>
      </c>
    </row>
    <row r="1389" spans="1:5" x14ac:dyDescent="0.3">
      <c r="A1389" s="11" t="s">
        <v>242</v>
      </c>
      <c r="B1389" s="12">
        <v>137</v>
      </c>
      <c r="C1389" s="12">
        <v>16145.12</v>
      </c>
      <c r="E1389">
        <f t="shared" si="21"/>
        <v>117.84759124087591</v>
      </c>
    </row>
    <row r="1390" spans="1:5" x14ac:dyDescent="0.3">
      <c r="A1390" s="11" t="s">
        <v>584</v>
      </c>
      <c r="B1390" s="12">
        <v>1</v>
      </c>
      <c r="C1390" s="12">
        <v>1</v>
      </c>
      <c r="E1390">
        <f t="shared" si="21"/>
        <v>1</v>
      </c>
    </row>
    <row r="1391" spans="1:5" x14ac:dyDescent="0.3">
      <c r="A1391" s="11" t="s">
        <v>2664</v>
      </c>
      <c r="B1391" s="12">
        <v>104</v>
      </c>
      <c r="C1391" s="12">
        <v>18100</v>
      </c>
      <c r="E1391">
        <f t="shared" si="21"/>
        <v>174.03846153846155</v>
      </c>
    </row>
    <row r="1392" spans="1:5" x14ac:dyDescent="0.3">
      <c r="A1392" s="11" t="s">
        <v>1834</v>
      </c>
      <c r="B1392" s="12">
        <v>25</v>
      </c>
      <c r="C1392" s="12">
        <v>1050</v>
      </c>
      <c r="E1392">
        <f t="shared" si="21"/>
        <v>42</v>
      </c>
    </row>
    <row r="1393" spans="1:5" x14ac:dyDescent="0.3">
      <c r="A1393" s="11" t="s">
        <v>2504</v>
      </c>
      <c r="B1393" s="12">
        <v>0</v>
      </c>
      <c r="C1393" s="12">
        <v>0</v>
      </c>
      <c r="E1393">
        <f t="shared" si="21"/>
        <v>0</v>
      </c>
    </row>
    <row r="1394" spans="1:5" x14ac:dyDescent="0.3">
      <c r="A1394" s="11" t="s">
        <v>2330</v>
      </c>
      <c r="B1394" s="12">
        <v>125</v>
      </c>
      <c r="C1394" s="12">
        <v>26480</v>
      </c>
      <c r="E1394">
        <f t="shared" si="21"/>
        <v>211.84</v>
      </c>
    </row>
    <row r="1395" spans="1:5" x14ac:dyDescent="0.3">
      <c r="A1395" s="11" t="s">
        <v>2889</v>
      </c>
      <c r="B1395" s="12">
        <v>14</v>
      </c>
      <c r="C1395" s="12">
        <v>1142</v>
      </c>
      <c r="E1395">
        <f t="shared" si="21"/>
        <v>81.571428571428569</v>
      </c>
    </row>
    <row r="1396" spans="1:5" x14ac:dyDescent="0.3">
      <c r="A1396" s="11" t="s">
        <v>1013</v>
      </c>
      <c r="B1396" s="12">
        <v>775</v>
      </c>
      <c r="C1396" s="12">
        <v>1076751.05</v>
      </c>
      <c r="E1396">
        <f t="shared" si="21"/>
        <v>1389.3561935483872</v>
      </c>
    </row>
    <row r="1397" spans="1:5" x14ac:dyDescent="0.3">
      <c r="A1397" s="11" t="s">
        <v>1398</v>
      </c>
      <c r="B1397" s="12">
        <v>158</v>
      </c>
      <c r="C1397" s="12">
        <v>11385</v>
      </c>
      <c r="E1397">
        <f t="shared" si="21"/>
        <v>72.056962025316452</v>
      </c>
    </row>
    <row r="1398" spans="1:5" x14ac:dyDescent="0.3">
      <c r="A1398" s="11" t="s">
        <v>2297</v>
      </c>
      <c r="B1398" s="12">
        <v>145</v>
      </c>
      <c r="C1398" s="12">
        <v>10435</v>
      </c>
      <c r="E1398">
        <f t="shared" si="21"/>
        <v>71.965517241379317</v>
      </c>
    </row>
    <row r="1399" spans="1:5" x14ac:dyDescent="0.3">
      <c r="A1399" s="11" t="s">
        <v>1810</v>
      </c>
      <c r="B1399" s="12">
        <v>9</v>
      </c>
      <c r="C1399" s="12">
        <v>380</v>
      </c>
      <c r="E1399">
        <f t="shared" si="21"/>
        <v>42.222222222222221</v>
      </c>
    </row>
    <row r="1400" spans="1:5" x14ac:dyDescent="0.3">
      <c r="A1400" s="11" t="s">
        <v>3855</v>
      </c>
      <c r="B1400" s="12">
        <v>1</v>
      </c>
      <c r="C1400" s="12">
        <v>10</v>
      </c>
      <c r="E1400">
        <f t="shared" si="21"/>
        <v>10</v>
      </c>
    </row>
    <row r="1401" spans="1:5" x14ac:dyDescent="0.3">
      <c r="A1401" s="11" t="s">
        <v>3418</v>
      </c>
      <c r="B1401" s="12">
        <v>46</v>
      </c>
      <c r="C1401" s="12">
        <v>2930</v>
      </c>
      <c r="E1401">
        <f t="shared" si="21"/>
        <v>63.695652173913047</v>
      </c>
    </row>
    <row r="1402" spans="1:5" x14ac:dyDescent="0.3">
      <c r="A1402" s="11" t="s">
        <v>720</v>
      </c>
      <c r="B1402" s="12">
        <v>10</v>
      </c>
      <c r="C1402" s="12">
        <v>194</v>
      </c>
      <c r="E1402">
        <f t="shared" si="21"/>
        <v>19.399999999999999</v>
      </c>
    </row>
    <row r="1403" spans="1:5" x14ac:dyDescent="0.3">
      <c r="A1403" s="11" t="s">
        <v>2152</v>
      </c>
      <c r="B1403" s="12">
        <v>6</v>
      </c>
      <c r="C1403" s="12">
        <v>118</v>
      </c>
      <c r="E1403">
        <f t="shared" si="21"/>
        <v>19.666666666666668</v>
      </c>
    </row>
    <row r="1404" spans="1:5" x14ac:dyDescent="0.3">
      <c r="A1404" s="11" t="s">
        <v>2306</v>
      </c>
      <c r="B1404" s="12">
        <v>167</v>
      </c>
      <c r="C1404" s="12">
        <v>18221</v>
      </c>
      <c r="E1404">
        <f t="shared" si="21"/>
        <v>109.10778443113773</v>
      </c>
    </row>
    <row r="1405" spans="1:5" x14ac:dyDescent="0.3">
      <c r="A1405" s="11" t="s">
        <v>1786</v>
      </c>
      <c r="B1405" s="12">
        <v>108</v>
      </c>
      <c r="C1405" s="12">
        <v>4853</v>
      </c>
      <c r="E1405">
        <f t="shared" si="21"/>
        <v>44.935185185185183</v>
      </c>
    </row>
    <row r="1406" spans="1:5" x14ac:dyDescent="0.3">
      <c r="A1406" s="11" t="s">
        <v>3784</v>
      </c>
      <c r="B1406" s="12">
        <v>10</v>
      </c>
      <c r="C1406" s="12">
        <v>351</v>
      </c>
      <c r="E1406">
        <f t="shared" si="21"/>
        <v>35.1</v>
      </c>
    </row>
    <row r="1407" spans="1:5" x14ac:dyDescent="0.3">
      <c r="A1407" s="11" t="s">
        <v>2798</v>
      </c>
      <c r="B1407" s="12">
        <v>139</v>
      </c>
      <c r="C1407" s="12">
        <v>5070</v>
      </c>
      <c r="E1407">
        <f t="shared" si="21"/>
        <v>36.474820143884891</v>
      </c>
    </row>
    <row r="1408" spans="1:5" x14ac:dyDescent="0.3">
      <c r="A1408" s="11" t="s">
        <v>541</v>
      </c>
      <c r="B1408" s="12">
        <v>1</v>
      </c>
      <c r="C1408" s="12">
        <v>1</v>
      </c>
      <c r="E1408">
        <f t="shared" si="21"/>
        <v>1</v>
      </c>
    </row>
    <row r="1409" spans="1:5" x14ac:dyDescent="0.3">
      <c r="A1409" s="11" t="s">
        <v>428</v>
      </c>
      <c r="B1409" s="12">
        <v>0</v>
      </c>
      <c r="C1409" s="12">
        <v>0</v>
      </c>
      <c r="E1409">
        <f t="shared" si="21"/>
        <v>0</v>
      </c>
    </row>
    <row r="1410" spans="1:5" x14ac:dyDescent="0.3">
      <c r="A1410" s="11" t="s">
        <v>3912</v>
      </c>
      <c r="B1410" s="12">
        <v>1</v>
      </c>
      <c r="C1410" s="12">
        <v>5</v>
      </c>
      <c r="E1410">
        <f t="shared" si="21"/>
        <v>5</v>
      </c>
    </row>
    <row r="1411" spans="1:5" x14ac:dyDescent="0.3">
      <c r="A1411" s="11" t="s">
        <v>897</v>
      </c>
      <c r="B1411" s="12">
        <v>72</v>
      </c>
      <c r="C1411" s="12">
        <v>3200</v>
      </c>
      <c r="E1411">
        <f t="shared" si="21"/>
        <v>44.444444444444443</v>
      </c>
    </row>
    <row r="1412" spans="1:5" x14ac:dyDescent="0.3">
      <c r="A1412" s="11" t="s">
        <v>2357</v>
      </c>
      <c r="B1412" s="12">
        <v>0</v>
      </c>
      <c r="C1412" s="12">
        <v>0</v>
      </c>
      <c r="E1412">
        <f t="shared" si="21"/>
        <v>0</v>
      </c>
    </row>
    <row r="1413" spans="1:5" x14ac:dyDescent="0.3">
      <c r="A1413" s="11" t="s">
        <v>244</v>
      </c>
      <c r="B1413" s="12">
        <v>202</v>
      </c>
      <c r="C1413" s="12">
        <v>14750</v>
      </c>
      <c r="E1413">
        <f t="shared" ref="E1413:E1476" si="22">IF(B1413=0, 0, C1413/B1413)</f>
        <v>73.019801980198025</v>
      </c>
    </row>
    <row r="1414" spans="1:5" x14ac:dyDescent="0.3">
      <c r="A1414" s="11" t="s">
        <v>1157</v>
      </c>
      <c r="B1414" s="12">
        <v>0</v>
      </c>
      <c r="C1414" s="12">
        <v>0</v>
      </c>
      <c r="E1414">
        <f t="shared" si="22"/>
        <v>0</v>
      </c>
    </row>
    <row r="1415" spans="1:5" x14ac:dyDescent="0.3">
      <c r="A1415" s="11" t="s">
        <v>4009</v>
      </c>
      <c r="B1415" s="12">
        <v>2</v>
      </c>
      <c r="C1415" s="12">
        <v>26</v>
      </c>
      <c r="E1415">
        <f t="shared" si="22"/>
        <v>13</v>
      </c>
    </row>
    <row r="1416" spans="1:5" x14ac:dyDescent="0.3">
      <c r="A1416" s="11" t="s">
        <v>215</v>
      </c>
      <c r="B1416" s="12">
        <v>1</v>
      </c>
      <c r="C1416" s="12">
        <v>20</v>
      </c>
      <c r="E1416">
        <f t="shared" si="22"/>
        <v>20</v>
      </c>
    </row>
    <row r="1417" spans="1:5" x14ac:dyDescent="0.3">
      <c r="A1417" s="11" t="s">
        <v>480</v>
      </c>
      <c r="B1417" s="12">
        <v>55</v>
      </c>
      <c r="C1417" s="12">
        <v>4884</v>
      </c>
      <c r="E1417">
        <f t="shared" si="22"/>
        <v>88.8</v>
      </c>
    </row>
    <row r="1418" spans="1:5" x14ac:dyDescent="0.3">
      <c r="A1418" s="11" t="s">
        <v>1161</v>
      </c>
      <c r="B1418" s="12">
        <v>19</v>
      </c>
      <c r="C1418" s="12">
        <v>1155</v>
      </c>
      <c r="E1418">
        <f t="shared" si="22"/>
        <v>60.789473684210527</v>
      </c>
    </row>
    <row r="1419" spans="1:5" x14ac:dyDescent="0.3">
      <c r="A1419" s="11" t="s">
        <v>711</v>
      </c>
      <c r="B1419" s="12">
        <v>0</v>
      </c>
      <c r="C1419" s="12">
        <v>0</v>
      </c>
      <c r="E1419">
        <f t="shared" si="22"/>
        <v>0</v>
      </c>
    </row>
    <row r="1420" spans="1:5" x14ac:dyDescent="0.3">
      <c r="A1420" s="11" t="s">
        <v>911</v>
      </c>
      <c r="B1420" s="12">
        <v>5</v>
      </c>
      <c r="C1420" s="12">
        <v>123</v>
      </c>
      <c r="E1420">
        <f t="shared" si="22"/>
        <v>24.6</v>
      </c>
    </row>
    <row r="1421" spans="1:5" x14ac:dyDescent="0.3">
      <c r="A1421" s="11" t="s">
        <v>2864</v>
      </c>
      <c r="B1421" s="12">
        <v>3</v>
      </c>
      <c r="C1421" s="12">
        <v>40</v>
      </c>
      <c r="E1421">
        <f t="shared" si="22"/>
        <v>13.333333333333334</v>
      </c>
    </row>
    <row r="1422" spans="1:5" x14ac:dyDescent="0.3">
      <c r="A1422" s="11" t="s">
        <v>408</v>
      </c>
      <c r="B1422" s="12">
        <v>22</v>
      </c>
      <c r="C1422" s="12">
        <v>2031</v>
      </c>
      <c r="E1422">
        <f t="shared" si="22"/>
        <v>92.318181818181813</v>
      </c>
    </row>
    <row r="1423" spans="1:5" x14ac:dyDescent="0.3">
      <c r="A1423" s="11" t="s">
        <v>2144</v>
      </c>
      <c r="B1423" s="12">
        <v>5</v>
      </c>
      <c r="C1423" s="12">
        <v>225</v>
      </c>
      <c r="E1423">
        <f t="shared" si="22"/>
        <v>45</v>
      </c>
    </row>
    <row r="1424" spans="1:5" x14ac:dyDescent="0.3">
      <c r="A1424" s="11" t="s">
        <v>943</v>
      </c>
      <c r="B1424" s="12">
        <v>16</v>
      </c>
      <c r="C1424" s="12">
        <v>668</v>
      </c>
      <c r="E1424">
        <f t="shared" si="22"/>
        <v>41.75</v>
      </c>
    </row>
    <row r="1425" spans="1:5" x14ac:dyDescent="0.3">
      <c r="A1425" s="11" t="s">
        <v>3991</v>
      </c>
      <c r="B1425" s="12">
        <v>4</v>
      </c>
      <c r="C1425" s="12">
        <v>70</v>
      </c>
      <c r="E1425">
        <f t="shared" si="22"/>
        <v>17.5</v>
      </c>
    </row>
    <row r="1426" spans="1:5" x14ac:dyDescent="0.3">
      <c r="A1426" s="11" t="s">
        <v>918</v>
      </c>
      <c r="B1426" s="12">
        <v>1</v>
      </c>
      <c r="C1426" s="12">
        <v>30</v>
      </c>
      <c r="E1426">
        <f t="shared" si="22"/>
        <v>30</v>
      </c>
    </row>
    <row r="1427" spans="1:5" x14ac:dyDescent="0.3">
      <c r="A1427" s="11" t="s">
        <v>3871</v>
      </c>
      <c r="B1427" s="12">
        <v>0</v>
      </c>
      <c r="C1427" s="12">
        <v>0</v>
      </c>
      <c r="E1427">
        <f t="shared" si="22"/>
        <v>0</v>
      </c>
    </row>
    <row r="1428" spans="1:5" x14ac:dyDescent="0.3">
      <c r="A1428" s="11" t="s">
        <v>1738</v>
      </c>
      <c r="B1428" s="12">
        <v>15</v>
      </c>
      <c r="C1428" s="12">
        <v>850</v>
      </c>
      <c r="E1428">
        <f t="shared" si="22"/>
        <v>56.666666666666664</v>
      </c>
    </row>
    <row r="1429" spans="1:5" x14ac:dyDescent="0.3">
      <c r="A1429" s="11" t="s">
        <v>3228</v>
      </c>
      <c r="B1429" s="12">
        <v>37</v>
      </c>
      <c r="C1429" s="12">
        <v>7164</v>
      </c>
      <c r="E1429">
        <f t="shared" si="22"/>
        <v>193.62162162162161</v>
      </c>
    </row>
    <row r="1430" spans="1:5" x14ac:dyDescent="0.3">
      <c r="A1430" s="11" t="s">
        <v>1456</v>
      </c>
      <c r="B1430" s="12">
        <v>7</v>
      </c>
      <c r="C1430" s="12">
        <v>1575</v>
      </c>
      <c r="E1430">
        <f t="shared" si="22"/>
        <v>225</v>
      </c>
    </row>
    <row r="1431" spans="1:5" x14ac:dyDescent="0.3">
      <c r="A1431" s="11" t="s">
        <v>2121</v>
      </c>
      <c r="B1431" s="12">
        <v>69</v>
      </c>
      <c r="C1431" s="12">
        <v>8070.43</v>
      </c>
      <c r="E1431">
        <f t="shared" si="22"/>
        <v>116.96275362318841</v>
      </c>
    </row>
    <row r="1432" spans="1:5" x14ac:dyDescent="0.3">
      <c r="A1432" s="11" t="s">
        <v>1960</v>
      </c>
      <c r="B1432" s="12">
        <v>424</v>
      </c>
      <c r="C1432" s="12">
        <v>15673.44</v>
      </c>
      <c r="E1432">
        <f t="shared" si="22"/>
        <v>36.965660377358489</v>
      </c>
    </row>
    <row r="1433" spans="1:5" x14ac:dyDescent="0.3">
      <c r="A1433" s="11" t="s">
        <v>1525</v>
      </c>
      <c r="B1433" s="12">
        <v>28</v>
      </c>
      <c r="C1433" s="12">
        <v>6210</v>
      </c>
      <c r="E1433">
        <f t="shared" si="22"/>
        <v>221.78571428571428</v>
      </c>
    </row>
    <row r="1434" spans="1:5" x14ac:dyDescent="0.3">
      <c r="A1434" s="11" t="s">
        <v>1305</v>
      </c>
      <c r="B1434" s="12">
        <v>104</v>
      </c>
      <c r="C1434" s="12">
        <v>15851</v>
      </c>
      <c r="E1434">
        <f t="shared" si="22"/>
        <v>152.41346153846155</v>
      </c>
    </row>
    <row r="1435" spans="1:5" x14ac:dyDescent="0.3">
      <c r="A1435" s="11" t="s">
        <v>3593</v>
      </c>
      <c r="B1435" s="12">
        <v>36</v>
      </c>
      <c r="C1435" s="12">
        <v>2015</v>
      </c>
      <c r="E1435">
        <f t="shared" si="22"/>
        <v>55.972222222222221</v>
      </c>
    </row>
    <row r="1436" spans="1:5" x14ac:dyDescent="0.3">
      <c r="A1436" s="11" t="s">
        <v>3189</v>
      </c>
      <c r="B1436" s="12">
        <v>19</v>
      </c>
      <c r="C1436" s="12">
        <v>6780</v>
      </c>
      <c r="E1436">
        <f t="shared" si="22"/>
        <v>356.84210526315792</v>
      </c>
    </row>
    <row r="1437" spans="1:5" x14ac:dyDescent="0.3">
      <c r="A1437" s="11" t="s">
        <v>3763</v>
      </c>
      <c r="B1437" s="12">
        <v>96</v>
      </c>
      <c r="C1437" s="12">
        <v>10265.01</v>
      </c>
      <c r="E1437">
        <f t="shared" si="22"/>
        <v>106.9271875</v>
      </c>
    </row>
    <row r="1438" spans="1:5" x14ac:dyDescent="0.3">
      <c r="A1438" s="11" t="s">
        <v>2644</v>
      </c>
      <c r="B1438" s="12">
        <v>52</v>
      </c>
      <c r="C1438" s="12">
        <v>2053</v>
      </c>
      <c r="E1438">
        <f t="shared" si="22"/>
        <v>39.480769230769234</v>
      </c>
    </row>
    <row r="1439" spans="1:5" x14ac:dyDescent="0.3">
      <c r="A1439" s="11" t="s">
        <v>3133</v>
      </c>
      <c r="B1439" s="12">
        <v>16</v>
      </c>
      <c r="C1439" s="12">
        <v>540</v>
      </c>
      <c r="E1439">
        <f t="shared" si="22"/>
        <v>33.75</v>
      </c>
    </row>
    <row r="1440" spans="1:5" x14ac:dyDescent="0.3">
      <c r="A1440" s="11" t="s">
        <v>3257</v>
      </c>
      <c r="B1440" s="12">
        <v>41</v>
      </c>
      <c r="C1440" s="12">
        <v>2125.9899999999998</v>
      </c>
      <c r="E1440">
        <f t="shared" si="22"/>
        <v>51.853414634146333</v>
      </c>
    </row>
    <row r="1441" spans="1:5" x14ac:dyDescent="0.3">
      <c r="A1441" s="11" t="s">
        <v>2771</v>
      </c>
      <c r="B1441" s="12">
        <v>0</v>
      </c>
      <c r="C1441" s="12">
        <v>0</v>
      </c>
      <c r="E1441">
        <f t="shared" si="22"/>
        <v>0</v>
      </c>
    </row>
    <row r="1442" spans="1:5" x14ac:dyDescent="0.3">
      <c r="A1442" s="11" t="s">
        <v>67</v>
      </c>
      <c r="B1442" s="12">
        <v>57</v>
      </c>
      <c r="C1442" s="12">
        <v>7527</v>
      </c>
      <c r="E1442">
        <f t="shared" si="22"/>
        <v>132.05263157894737</v>
      </c>
    </row>
    <row r="1443" spans="1:5" x14ac:dyDescent="0.3">
      <c r="A1443" s="11" t="s">
        <v>1426</v>
      </c>
      <c r="B1443" s="12">
        <v>0</v>
      </c>
      <c r="C1443" s="12">
        <v>0</v>
      </c>
      <c r="E1443">
        <f t="shared" si="22"/>
        <v>0</v>
      </c>
    </row>
    <row r="1444" spans="1:5" x14ac:dyDescent="0.3">
      <c r="A1444" s="11" t="s">
        <v>1295</v>
      </c>
      <c r="B1444" s="12">
        <v>22</v>
      </c>
      <c r="C1444" s="12">
        <v>610</v>
      </c>
      <c r="E1444">
        <f t="shared" si="22"/>
        <v>27.727272727272727</v>
      </c>
    </row>
    <row r="1445" spans="1:5" x14ac:dyDescent="0.3">
      <c r="A1445" s="11" t="s">
        <v>2690</v>
      </c>
      <c r="B1445" s="12">
        <v>118</v>
      </c>
      <c r="C1445" s="12">
        <v>8586</v>
      </c>
      <c r="E1445">
        <f t="shared" si="22"/>
        <v>72.762711864406782</v>
      </c>
    </row>
    <row r="1446" spans="1:5" x14ac:dyDescent="0.3">
      <c r="A1446" s="11" t="s">
        <v>2415</v>
      </c>
      <c r="B1446" s="12">
        <v>13</v>
      </c>
      <c r="C1446" s="12">
        <v>460</v>
      </c>
      <c r="E1446">
        <f t="shared" si="22"/>
        <v>35.384615384615387</v>
      </c>
    </row>
    <row r="1447" spans="1:5" x14ac:dyDescent="0.3">
      <c r="A1447" s="11" t="s">
        <v>2995</v>
      </c>
      <c r="B1447" s="12">
        <v>249</v>
      </c>
      <c r="C1447" s="12">
        <v>15744</v>
      </c>
      <c r="E1447">
        <f t="shared" si="22"/>
        <v>63.2289156626506</v>
      </c>
    </row>
    <row r="1448" spans="1:5" x14ac:dyDescent="0.3">
      <c r="A1448" s="11" t="s">
        <v>2473</v>
      </c>
      <c r="B1448" s="12">
        <v>104</v>
      </c>
      <c r="C1448" s="12">
        <v>10182.02</v>
      </c>
      <c r="E1448">
        <f t="shared" si="22"/>
        <v>97.904038461538462</v>
      </c>
    </row>
    <row r="1449" spans="1:5" x14ac:dyDescent="0.3">
      <c r="A1449" s="11" t="s">
        <v>1303</v>
      </c>
      <c r="B1449" s="12">
        <v>50</v>
      </c>
      <c r="C1449" s="12">
        <v>2500</v>
      </c>
      <c r="E1449">
        <f t="shared" si="22"/>
        <v>50</v>
      </c>
    </row>
    <row r="1450" spans="1:5" x14ac:dyDescent="0.3">
      <c r="A1450" s="11" t="s">
        <v>3373</v>
      </c>
      <c r="B1450" s="12">
        <v>52</v>
      </c>
      <c r="C1450" s="12">
        <v>3730</v>
      </c>
      <c r="E1450">
        <f t="shared" si="22"/>
        <v>71.730769230769226</v>
      </c>
    </row>
    <row r="1451" spans="1:5" x14ac:dyDescent="0.3">
      <c r="A1451" s="11" t="s">
        <v>1869</v>
      </c>
      <c r="B1451" s="12">
        <v>17</v>
      </c>
      <c r="C1451" s="12">
        <v>1217</v>
      </c>
      <c r="E1451">
        <f t="shared" si="22"/>
        <v>71.588235294117652</v>
      </c>
    </row>
    <row r="1452" spans="1:5" x14ac:dyDescent="0.3">
      <c r="A1452" s="11" t="s">
        <v>2600</v>
      </c>
      <c r="B1452" s="12">
        <v>30</v>
      </c>
      <c r="C1452" s="12">
        <v>3466</v>
      </c>
      <c r="E1452">
        <f t="shared" si="22"/>
        <v>115.53333333333333</v>
      </c>
    </row>
    <row r="1453" spans="1:5" x14ac:dyDescent="0.3">
      <c r="A1453" s="11" t="s">
        <v>2507</v>
      </c>
      <c r="B1453" s="12">
        <v>0</v>
      </c>
      <c r="C1453" s="12">
        <v>0</v>
      </c>
      <c r="E1453">
        <f t="shared" si="22"/>
        <v>0</v>
      </c>
    </row>
    <row r="1454" spans="1:5" x14ac:dyDescent="0.3">
      <c r="A1454" s="11" t="s">
        <v>1240</v>
      </c>
      <c r="B1454" s="12">
        <v>0</v>
      </c>
      <c r="C1454" s="12">
        <v>0</v>
      </c>
      <c r="E1454">
        <f t="shared" si="22"/>
        <v>0</v>
      </c>
    </row>
    <row r="1455" spans="1:5" x14ac:dyDescent="0.3">
      <c r="A1455" s="11" t="s">
        <v>2463</v>
      </c>
      <c r="B1455" s="12">
        <v>115</v>
      </c>
      <c r="C1455" s="12">
        <v>3321.25</v>
      </c>
      <c r="E1455">
        <f t="shared" si="22"/>
        <v>28.880434782608695</v>
      </c>
    </row>
    <row r="1456" spans="1:5" x14ac:dyDescent="0.3">
      <c r="A1456" s="11" t="s">
        <v>2363</v>
      </c>
      <c r="B1456" s="12">
        <v>2</v>
      </c>
      <c r="C1456" s="12">
        <v>120</v>
      </c>
      <c r="E1456">
        <f t="shared" si="22"/>
        <v>60</v>
      </c>
    </row>
    <row r="1457" spans="1:5" x14ac:dyDescent="0.3">
      <c r="A1457" s="11" t="s">
        <v>3780</v>
      </c>
      <c r="B1457" s="12">
        <v>24</v>
      </c>
      <c r="C1457" s="12">
        <v>1547</v>
      </c>
      <c r="E1457">
        <f t="shared" si="22"/>
        <v>64.458333333333329</v>
      </c>
    </row>
    <row r="1458" spans="1:5" x14ac:dyDescent="0.3">
      <c r="A1458" s="11" t="s">
        <v>1260</v>
      </c>
      <c r="B1458" s="12">
        <v>96</v>
      </c>
      <c r="C1458" s="12">
        <v>2606</v>
      </c>
      <c r="E1458">
        <f t="shared" si="22"/>
        <v>27.145833333333332</v>
      </c>
    </row>
    <row r="1459" spans="1:5" x14ac:dyDescent="0.3">
      <c r="A1459" s="11" t="s">
        <v>2300</v>
      </c>
      <c r="B1459" s="12">
        <v>14</v>
      </c>
      <c r="C1459" s="12">
        <v>1050.5</v>
      </c>
      <c r="E1459">
        <f t="shared" si="22"/>
        <v>75.035714285714292</v>
      </c>
    </row>
    <row r="1460" spans="1:5" x14ac:dyDescent="0.3">
      <c r="A1460" s="11" t="s">
        <v>817</v>
      </c>
      <c r="B1460" s="12">
        <v>205</v>
      </c>
      <c r="C1460" s="12">
        <v>8058.55</v>
      </c>
      <c r="E1460">
        <f t="shared" si="22"/>
        <v>39.31</v>
      </c>
    </row>
    <row r="1461" spans="1:5" x14ac:dyDescent="0.3">
      <c r="A1461" s="11" t="s">
        <v>865</v>
      </c>
      <c r="B1461" s="12">
        <v>79</v>
      </c>
      <c r="C1461" s="12">
        <v>2700</v>
      </c>
      <c r="E1461">
        <f t="shared" si="22"/>
        <v>34.177215189873415</v>
      </c>
    </row>
    <row r="1462" spans="1:5" x14ac:dyDescent="0.3">
      <c r="A1462" s="11" t="s">
        <v>3284</v>
      </c>
      <c r="B1462" s="12">
        <v>15</v>
      </c>
      <c r="C1462" s="12">
        <v>3048</v>
      </c>
      <c r="E1462">
        <f t="shared" si="22"/>
        <v>203.2</v>
      </c>
    </row>
    <row r="1463" spans="1:5" x14ac:dyDescent="0.3">
      <c r="A1463" s="11" t="s">
        <v>864</v>
      </c>
      <c r="B1463" s="12">
        <v>5</v>
      </c>
      <c r="C1463" s="12">
        <v>90</v>
      </c>
      <c r="E1463">
        <f t="shared" si="22"/>
        <v>18</v>
      </c>
    </row>
    <row r="1464" spans="1:5" x14ac:dyDescent="0.3">
      <c r="A1464" s="11" t="s">
        <v>642</v>
      </c>
      <c r="B1464" s="12">
        <v>315</v>
      </c>
      <c r="C1464" s="12">
        <v>47665</v>
      </c>
      <c r="E1464">
        <f t="shared" si="22"/>
        <v>151.31746031746033</v>
      </c>
    </row>
    <row r="1465" spans="1:5" x14ac:dyDescent="0.3">
      <c r="A1465" s="11" t="s">
        <v>891</v>
      </c>
      <c r="B1465" s="12">
        <v>4</v>
      </c>
      <c r="C1465" s="12">
        <v>125</v>
      </c>
      <c r="E1465">
        <f t="shared" si="22"/>
        <v>31.25</v>
      </c>
    </row>
    <row r="1466" spans="1:5" x14ac:dyDescent="0.3">
      <c r="A1466" s="11" t="s">
        <v>2209</v>
      </c>
      <c r="B1466" s="12">
        <v>24</v>
      </c>
      <c r="C1466" s="12">
        <v>1016</v>
      </c>
      <c r="E1466">
        <f t="shared" si="22"/>
        <v>42.333333333333336</v>
      </c>
    </row>
    <row r="1467" spans="1:5" x14ac:dyDescent="0.3">
      <c r="A1467" s="11" t="s">
        <v>2553</v>
      </c>
      <c r="B1467" s="12">
        <v>60</v>
      </c>
      <c r="C1467" s="12">
        <v>2333</v>
      </c>
      <c r="E1467">
        <f t="shared" si="22"/>
        <v>38.883333333333333</v>
      </c>
    </row>
    <row r="1468" spans="1:5" x14ac:dyDescent="0.3">
      <c r="A1468" s="11" t="s">
        <v>3002</v>
      </c>
      <c r="B1468" s="12">
        <v>104</v>
      </c>
      <c r="C1468" s="12">
        <v>7595.43</v>
      </c>
      <c r="E1468">
        <f t="shared" si="22"/>
        <v>73.032980769230775</v>
      </c>
    </row>
    <row r="1469" spans="1:5" x14ac:dyDescent="0.3">
      <c r="A1469" s="11" t="s">
        <v>1094</v>
      </c>
      <c r="B1469" s="12">
        <v>4</v>
      </c>
      <c r="C1469" s="12">
        <v>42.25</v>
      </c>
      <c r="E1469">
        <f t="shared" si="22"/>
        <v>10.5625</v>
      </c>
    </row>
    <row r="1470" spans="1:5" x14ac:dyDescent="0.3">
      <c r="A1470" s="11" t="s">
        <v>92</v>
      </c>
      <c r="B1470" s="12">
        <v>16</v>
      </c>
      <c r="C1470" s="12">
        <v>502</v>
      </c>
      <c r="E1470">
        <f t="shared" si="22"/>
        <v>31.375</v>
      </c>
    </row>
    <row r="1471" spans="1:5" x14ac:dyDescent="0.3">
      <c r="A1471" s="11" t="s">
        <v>1940</v>
      </c>
      <c r="B1471" s="12">
        <v>96</v>
      </c>
      <c r="C1471" s="12">
        <v>11070</v>
      </c>
      <c r="E1471">
        <f t="shared" si="22"/>
        <v>115.3125</v>
      </c>
    </row>
    <row r="1472" spans="1:5" x14ac:dyDescent="0.3">
      <c r="A1472" s="11" t="s">
        <v>1830</v>
      </c>
      <c r="B1472" s="12">
        <v>33</v>
      </c>
      <c r="C1472" s="12">
        <v>2500.25</v>
      </c>
      <c r="E1472">
        <f t="shared" si="22"/>
        <v>75.765151515151516</v>
      </c>
    </row>
    <row r="1473" spans="1:5" x14ac:dyDescent="0.3">
      <c r="A1473" s="11" t="s">
        <v>1091</v>
      </c>
      <c r="B1473" s="12">
        <v>1</v>
      </c>
      <c r="C1473" s="12">
        <v>5</v>
      </c>
      <c r="E1473">
        <f t="shared" si="22"/>
        <v>5</v>
      </c>
    </row>
    <row r="1474" spans="1:5" x14ac:dyDescent="0.3">
      <c r="A1474" s="11" t="s">
        <v>3822</v>
      </c>
      <c r="B1474" s="12">
        <v>49</v>
      </c>
      <c r="C1474" s="12">
        <v>5271</v>
      </c>
      <c r="E1474">
        <f t="shared" si="22"/>
        <v>107.57142857142857</v>
      </c>
    </row>
    <row r="1475" spans="1:5" x14ac:dyDescent="0.3">
      <c r="A1475" s="11" t="s">
        <v>1671</v>
      </c>
      <c r="B1475" s="12">
        <v>23</v>
      </c>
      <c r="C1475" s="12">
        <v>1026</v>
      </c>
      <c r="E1475">
        <f t="shared" si="22"/>
        <v>44.608695652173914</v>
      </c>
    </row>
    <row r="1476" spans="1:5" x14ac:dyDescent="0.3">
      <c r="A1476" s="11" t="s">
        <v>3997</v>
      </c>
      <c r="B1476" s="12">
        <v>14</v>
      </c>
      <c r="C1476" s="12">
        <v>453</v>
      </c>
      <c r="E1476">
        <f t="shared" si="22"/>
        <v>32.357142857142854</v>
      </c>
    </row>
    <row r="1477" spans="1:5" x14ac:dyDescent="0.3">
      <c r="A1477" s="11" t="s">
        <v>3097</v>
      </c>
      <c r="B1477" s="12">
        <v>42</v>
      </c>
      <c r="C1477" s="12">
        <v>1715</v>
      </c>
      <c r="E1477">
        <f t="shared" ref="E1477:E1540" si="23">IF(B1477=0, 0, C1477/B1477)</f>
        <v>40.833333333333336</v>
      </c>
    </row>
    <row r="1478" spans="1:5" x14ac:dyDescent="0.3">
      <c r="A1478" s="11" t="s">
        <v>746</v>
      </c>
      <c r="B1478" s="12">
        <v>74</v>
      </c>
      <c r="C1478" s="12">
        <v>3976</v>
      </c>
      <c r="E1478">
        <f t="shared" si="23"/>
        <v>53.729729729729726</v>
      </c>
    </row>
    <row r="1479" spans="1:5" x14ac:dyDescent="0.3">
      <c r="A1479" s="11" t="s">
        <v>1924</v>
      </c>
      <c r="B1479" s="12">
        <v>13</v>
      </c>
      <c r="C1479" s="12">
        <v>301</v>
      </c>
      <c r="E1479">
        <f t="shared" si="23"/>
        <v>23.153846153846153</v>
      </c>
    </row>
    <row r="1480" spans="1:5" x14ac:dyDescent="0.3">
      <c r="A1480" s="11" t="s">
        <v>1159</v>
      </c>
      <c r="B1480" s="12">
        <v>3</v>
      </c>
      <c r="C1480" s="12">
        <v>35</v>
      </c>
      <c r="E1480">
        <f t="shared" si="23"/>
        <v>11.666666666666666</v>
      </c>
    </row>
    <row r="1481" spans="1:5" x14ac:dyDescent="0.3">
      <c r="A1481" s="11" t="s">
        <v>1895</v>
      </c>
      <c r="B1481" s="12">
        <v>20</v>
      </c>
      <c r="C1481" s="12">
        <v>1145</v>
      </c>
      <c r="E1481">
        <f t="shared" si="23"/>
        <v>57.25</v>
      </c>
    </row>
    <row r="1482" spans="1:5" x14ac:dyDescent="0.3">
      <c r="A1482" s="11" t="s">
        <v>2486</v>
      </c>
      <c r="B1482" s="12">
        <v>30</v>
      </c>
      <c r="C1482" s="12">
        <v>797</v>
      </c>
      <c r="E1482">
        <f t="shared" si="23"/>
        <v>26.566666666666666</v>
      </c>
    </row>
    <row r="1483" spans="1:5" x14ac:dyDescent="0.3">
      <c r="A1483" s="11" t="s">
        <v>3199</v>
      </c>
      <c r="B1483" s="12">
        <v>53</v>
      </c>
      <c r="C1483" s="12">
        <v>2608</v>
      </c>
      <c r="E1483">
        <f t="shared" si="23"/>
        <v>49.20754716981132</v>
      </c>
    </row>
    <row r="1484" spans="1:5" x14ac:dyDescent="0.3">
      <c r="A1484" s="11" t="s">
        <v>2164</v>
      </c>
      <c r="B1484" s="12">
        <v>44</v>
      </c>
      <c r="C1484" s="12">
        <v>3305</v>
      </c>
      <c r="E1484">
        <f t="shared" si="23"/>
        <v>75.11363636363636</v>
      </c>
    </row>
    <row r="1485" spans="1:5" x14ac:dyDescent="0.3">
      <c r="A1485" s="11" t="s">
        <v>1384</v>
      </c>
      <c r="B1485" s="12">
        <v>93</v>
      </c>
      <c r="C1485" s="12">
        <v>4673</v>
      </c>
      <c r="E1485">
        <f t="shared" si="23"/>
        <v>50.247311827956992</v>
      </c>
    </row>
    <row r="1486" spans="1:5" x14ac:dyDescent="0.3">
      <c r="A1486" s="11" t="s">
        <v>1278</v>
      </c>
      <c r="B1486" s="12">
        <v>413</v>
      </c>
      <c r="C1486" s="12">
        <v>15918.65</v>
      </c>
      <c r="E1486">
        <f t="shared" si="23"/>
        <v>38.543946731234868</v>
      </c>
    </row>
    <row r="1487" spans="1:5" x14ac:dyDescent="0.3">
      <c r="A1487" s="11" t="s">
        <v>815</v>
      </c>
      <c r="B1487" s="12">
        <v>28</v>
      </c>
      <c r="C1487" s="12">
        <v>1273</v>
      </c>
      <c r="E1487">
        <f t="shared" si="23"/>
        <v>45.464285714285715</v>
      </c>
    </row>
    <row r="1488" spans="1:5" x14ac:dyDescent="0.3">
      <c r="A1488" s="11" t="s">
        <v>3027</v>
      </c>
      <c r="B1488" s="12">
        <v>320</v>
      </c>
      <c r="C1488" s="12">
        <v>52576</v>
      </c>
      <c r="E1488">
        <f t="shared" si="23"/>
        <v>164.3</v>
      </c>
    </row>
    <row r="1489" spans="1:5" x14ac:dyDescent="0.3">
      <c r="A1489" s="11" t="s">
        <v>3922</v>
      </c>
      <c r="B1489" s="12">
        <v>3</v>
      </c>
      <c r="C1489" s="12">
        <v>15</v>
      </c>
      <c r="E1489">
        <f t="shared" si="23"/>
        <v>5</v>
      </c>
    </row>
    <row r="1490" spans="1:5" x14ac:dyDescent="0.3">
      <c r="A1490" s="11" t="s">
        <v>3061</v>
      </c>
      <c r="B1490" s="12">
        <v>0</v>
      </c>
      <c r="C1490" s="12">
        <v>0</v>
      </c>
      <c r="E1490">
        <f t="shared" si="23"/>
        <v>0</v>
      </c>
    </row>
    <row r="1491" spans="1:5" x14ac:dyDescent="0.3">
      <c r="A1491" s="11" t="s">
        <v>4063</v>
      </c>
      <c r="B1491" s="12">
        <v>17</v>
      </c>
      <c r="C1491" s="12">
        <v>3045</v>
      </c>
      <c r="E1491">
        <f t="shared" si="23"/>
        <v>179.11764705882354</v>
      </c>
    </row>
    <row r="1492" spans="1:5" x14ac:dyDescent="0.3">
      <c r="A1492" s="11" t="s">
        <v>3037</v>
      </c>
      <c r="B1492" s="12">
        <v>32</v>
      </c>
      <c r="C1492" s="12">
        <v>1066</v>
      </c>
      <c r="E1492">
        <f t="shared" si="23"/>
        <v>33.3125</v>
      </c>
    </row>
    <row r="1493" spans="1:5" x14ac:dyDescent="0.3">
      <c r="A1493" s="11" t="s">
        <v>1246</v>
      </c>
      <c r="B1493" s="12">
        <v>17</v>
      </c>
      <c r="C1493" s="12">
        <v>2405</v>
      </c>
      <c r="E1493">
        <f t="shared" si="23"/>
        <v>141.47058823529412</v>
      </c>
    </row>
    <row r="1494" spans="1:5" x14ac:dyDescent="0.3">
      <c r="A1494" s="11" t="s">
        <v>2423</v>
      </c>
      <c r="B1494" s="12">
        <v>1</v>
      </c>
      <c r="C1494" s="12">
        <v>1</v>
      </c>
      <c r="E1494">
        <f t="shared" si="23"/>
        <v>1</v>
      </c>
    </row>
    <row r="1495" spans="1:5" x14ac:dyDescent="0.3">
      <c r="A1495" s="11" t="s">
        <v>1686</v>
      </c>
      <c r="B1495" s="12">
        <v>15</v>
      </c>
      <c r="C1495" s="12">
        <v>360</v>
      </c>
      <c r="E1495">
        <f t="shared" si="23"/>
        <v>24</v>
      </c>
    </row>
    <row r="1496" spans="1:5" x14ac:dyDescent="0.3">
      <c r="A1496" s="11" t="s">
        <v>3289</v>
      </c>
      <c r="B1496" s="12">
        <v>25</v>
      </c>
      <c r="C1496" s="12">
        <v>665.21</v>
      </c>
      <c r="E1496">
        <f t="shared" si="23"/>
        <v>26.608400000000003</v>
      </c>
    </row>
    <row r="1497" spans="1:5" x14ac:dyDescent="0.3">
      <c r="A1497" s="11" t="s">
        <v>1840</v>
      </c>
      <c r="B1497" s="12">
        <v>45</v>
      </c>
      <c r="C1497" s="12">
        <v>2053</v>
      </c>
      <c r="E1497">
        <f t="shared" si="23"/>
        <v>45.62222222222222</v>
      </c>
    </row>
    <row r="1498" spans="1:5" x14ac:dyDescent="0.3">
      <c r="A1498" s="11" t="s">
        <v>1829</v>
      </c>
      <c r="B1498" s="12">
        <v>48</v>
      </c>
      <c r="C1498" s="12">
        <v>20032</v>
      </c>
      <c r="E1498">
        <f t="shared" si="23"/>
        <v>417.33333333333331</v>
      </c>
    </row>
    <row r="1499" spans="1:5" x14ac:dyDescent="0.3">
      <c r="A1499" s="11" t="s">
        <v>909</v>
      </c>
      <c r="B1499" s="12">
        <v>0</v>
      </c>
      <c r="C1499" s="12">
        <v>0</v>
      </c>
      <c r="E1499">
        <f t="shared" si="23"/>
        <v>0</v>
      </c>
    </row>
    <row r="1500" spans="1:5" x14ac:dyDescent="0.3">
      <c r="A1500" s="11" t="s">
        <v>195</v>
      </c>
      <c r="B1500" s="12">
        <v>0</v>
      </c>
      <c r="C1500" s="12">
        <v>0</v>
      </c>
      <c r="E1500">
        <f t="shared" si="23"/>
        <v>0</v>
      </c>
    </row>
    <row r="1501" spans="1:5" x14ac:dyDescent="0.3">
      <c r="A1501" s="11" t="s">
        <v>789</v>
      </c>
      <c r="B1501" s="12">
        <v>34</v>
      </c>
      <c r="C1501" s="12">
        <v>2035.05</v>
      </c>
      <c r="E1501">
        <f t="shared" si="23"/>
        <v>59.85441176470588</v>
      </c>
    </row>
    <row r="1502" spans="1:5" x14ac:dyDescent="0.3">
      <c r="A1502" s="11" t="s">
        <v>2790</v>
      </c>
      <c r="B1502" s="12">
        <v>66</v>
      </c>
      <c r="C1502" s="12">
        <v>3160</v>
      </c>
      <c r="E1502">
        <f t="shared" si="23"/>
        <v>47.878787878787875</v>
      </c>
    </row>
    <row r="1503" spans="1:5" x14ac:dyDescent="0.3">
      <c r="A1503" s="11" t="s">
        <v>811</v>
      </c>
      <c r="B1503" s="12">
        <v>27</v>
      </c>
      <c r="C1503" s="12">
        <v>1575</v>
      </c>
      <c r="E1503">
        <f t="shared" si="23"/>
        <v>58.333333333333336</v>
      </c>
    </row>
    <row r="1504" spans="1:5" x14ac:dyDescent="0.3">
      <c r="A1504" s="11" t="s">
        <v>2941</v>
      </c>
      <c r="B1504" s="12">
        <v>1</v>
      </c>
      <c r="C1504" s="12">
        <v>1</v>
      </c>
      <c r="E1504">
        <f t="shared" si="23"/>
        <v>1</v>
      </c>
    </row>
    <row r="1505" spans="1:5" x14ac:dyDescent="0.3">
      <c r="A1505" s="11" t="s">
        <v>3127</v>
      </c>
      <c r="B1505" s="12">
        <v>0</v>
      </c>
      <c r="C1505" s="12">
        <v>0</v>
      </c>
      <c r="E1505">
        <f t="shared" si="23"/>
        <v>0</v>
      </c>
    </row>
    <row r="1506" spans="1:5" x14ac:dyDescent="0.3">
      <c r="A1506" s="11" t="s">
        <v>4060</v>
      </c>
      <c r="B1506" s="12">
        <v>6</v>
      </c>
      <c r="C1506" s="12">
        <v>385</v>
      </c>
      <c r="E1506">
        <f t="shared" si="23"/>
        <v>64.166666666666671</v>
      </c>
    </row>
    <row r="1507" spans="1:5" x14ac:dyDescent="0.3">
      <c r="A1507" s="11" t="s">
        <v>2368</v>
      </c>
      <c r="B1507" s="12">
        <v>14</v>
      </c>
      <c r="C1507" s="12">
        <v>670</v>
      </c>
      <c r="E1507">
        <f t="shared" si="23"/>
        <v>47.857142857142854</v>
      </c>
    </row>
    <row r="1508" spans="1:5" x14ac:dyDescent="0.3">
      <c r="A1508" s="11" t="s">
        <v>2673</v>
      </c>
      <c r="B1508" s="12">
        <v>66</v>
      </c>
      <c r="C1508" s="12">
        <v>11032</v>
      </c>
      <c r="E1508">
        <f t="shared" si="23"/>
        <v>167.15151515151516</v>
      </c>
    </row>
    <row r="1509" spans="1:5" x14ac:dyDescent="0.3">
      <c r="A1509" s="11" t="s">
        <v>2635</v>
      </c>
      <c r="B1509" s="12">
        <v>84</v>
      </c>
      <c r="C1509" s="12">
        <v>11500</v>
      </c>
      <c r="E1509">
        <f t="shared" si="23"/>
        <v>136.9047619047619</v>
      </c>
    </row>
    <row r="1510" spans="1:5" x14ac:dyDescent="0.3">
      <c r="A1510" s="11" t="s">
        <v>1831</v>
      </c>
      <c r="B1510" s="12">
        <v>226</v>
      </c>
      <c r="C1510" s="12">
        <v>15230</v>
      </c>
      <c r="E1510">
        <f t="shared" si="23"/>
        <v>67.389380530973455</v>
      </c>
    </row>
    <row r="1511" spans="1:5" x14ac:dyDescent="0.3">
      <c r="A1511" s="11" t="s">
        <v>3081</v>
      </c>
      <c r="B1511" s="12">
        <v>5</v>
      </c>
      <c r="C1511" s="12">
        <v>2103</v>
      </c>
      <c r="E1511">
        <f t="shared" si="23"/>
        <v>420.6</v>
      </c>
    </row>
    <row r="1512" spans="1:5" x14ac:dyDescent="0.3">
      <c r="A1512" s="11" t="s">
        <v>1547</v>
      </c>
      <c r="B1512" s="12">
        <v>11</v>
      </c>
      <c r="C1512" s="12">
        <v>289</v>
      </c>
      <c r="E1512">
        <f t="shared" si="23"/>
        <v>26.272727272727273</v>
      </c>
    </row>
    <row r="1513" spans="1:5" x14ac:dyDescent="0.3">
      <c r="A1513" s="11" t="s">
        <v>3255</v>
      </c>
      <c r="B1513" s="12">
        <v>18</v>
      </c>
      <c r="C1513" s="12">
        <v>525</v>
      </c>
      <c r="E1513">
        <f t="shared" si="23"/>
        <v>29.166666666666668</v>
      </c>
    </row>
    <row r="1514" spans="1:5" x14ac:dyDescent="0.3">
      <c r="A1514" s="11" t="s">
        <v>2785</v>
      </c>
      <c r="B1514" s="12">
        <v>142</v>
      </c>
      <c r="C1514" s="12">
        <v>5234</v>
      </c>
      <c r="E1514">
        <f t="shared" si="23"/>
        <v>36.859154929577464</v>
      </c>
    </row>
    <row r="1515" spans="1:5" x14ac:dyDescent="0.3">
      <c r="A1515" s="11" t="s">
        <v>2073</v>
      </c>
      <c r="B1515" s="12">
        <v>350</v>
      </c>
      <c r="C1515" s="12">
        <v>79173</v>
      </c>
      <c r="E1515">
        <f t="shared" si="23"/>
        <v>226.20857142857142</v>
      </c>
    </row>
    <row r="1516" spans="1:5" x14ac:dyDescent="0.3">
      <c r="A1516" s="11" t="s">
        <v>2914</v>
      </c>
      <c r="B1516" s="12">
        <v>1</v>
      </c>
      <c r="C1516" s="12">
        <v>1</v>
      </c>
      <c r="E1516">
        <f t="shared" si="23"/>
        <v>1</v>
      </c>
    </row>
    <row r="1517" spans="1:5" x14ac:dyDescent="0.3">
      <c r="A1517" s="11" t="s">
        <v>1896</v>
      </c>
      <c r="B1517" s="12">
        <v>47</v>
      </c>
      <c r="C1517" s="12">
        <v>9228</v>
      </c>
      <c r="E1517">
        <f t="shared" si="23"/>
        <v>196.34042553191489</v>
      </c>
    </row>
    <row r="1518" spans="1:5" x14ac:dyDescent="0.3">
      <c r="A1518" s="11" t="s">
        <v>2604</v>
      </c>
      <c r="B1518" s="12">
        <v>321</v>
      </c>
      <c r="C1518" s="12">
        <v>20843.599999999999</v>
      </c>
      <c r="E1518">
        <f t="shared" si="23"/>
        <v>64.933333333333323</v>
      </c>
    </row>
    <row r="1519" spans="1:5" x14ac:dyDescent="0.3">
      <c r="A1519" s="11" t="s">
        <v>2262</v>
      </c>
      <c r="B1519" s="12">
        <v>210</v>
      </c>
      <c r="C1519" s="12">
        <v>7795</v>
      </c>
      <c r="E1519">
        <f t="shared" si="23"/>
        <v>37.11904761904762</v>
      </c>
    </row>
    <row r="1520" spans="1:5" x14ac:dyDescent="0.3">
      <c r="A1520" s="11" t="s">
        <v>509</v>
      </c>
      <c r="B1520" s="12">
        <v>3</v>
      </c>
      <c r="C1520" s="12">
        <v>400</v>
      </c>
      <c r="E1520">
        <f t="shared" si="23"/>
        <v>133.33333333333334</v>
      </c>
    </row>
    <row r="1521" spans="1:5" x14ac:dyDescent="0.3">
      <c r="A1521" s="11" t="s">
        <v>3136</v>
      </c>
      <c r="B1521" s="12">
        <v>22</v>
      </c>
      <c r="C1521" s="12">
        <v>639</v>
      </c>
      <c r="E1521">
        <f t="shared" si="23"/>
        <v>29.045454545454547</v>
      </c>
    </row>
    <row r="1522" spans="1:5" x14ac:dyDescent="0.3">
      <c r="A1522" s="11" t="s">
        <v>1270</v>
      </c>
      <c r="B1522" s="12">
        <v>206</v>
      </c>
      <c r="C1522" s="12">
        <v>20426</v>
      </c>
      <c r="E1522">
        <f t="shared" si="23"/>
        <v>99.15533980582525</v>
      </c>
    </row>
    <row r="1523" spans="1:5" x14ac:dyDescent="0.3">
      <c r="A1523" s="11" t="s">
        <v>1458</v>
      </c>
      <c r="B1523" s="12">
        <v>0</v>
      </c>
      <c r="C1523" s="12">
        <v>0</v>
      </c>
      <c r="E1523">
        <f t="shared" si="23"/>
        <v>0</v>
      </c>
    </row>
    <row r="1524" spans="1:5" x14ac:dyDescent="0.3">
      <c r="A1524" s="11" t="s">
        <v>825</v>
      </c>
      <c r="B1524" s="12">
        <v>54</v>
      </c>
      <c r="C1524" s="12">
        <v>2150.1</v>
      </c>
      <c r="E1524">
        <f t="shared" si="23"/>
        <v>39.816666666666663</v>
      </c>
    </row>
    <row r="1525" spans="1:5" x14ac:dyDescent="0.3">
      <c r="A1525" s="11" t="s">
        <v>2813</v>
      </c>
      <c r="B1525" s="12">
        <v>96</v>
      </c>
      <c r="C1525" s="12">
        <v>3572.12</v>
      </c>
      <c r="E1525">
        <f t="shared" si="23"/>
        <v>37.209583333333335</v>
      </c>
    </row>
    <row r="1526" spans="1:5" x14ac:dyDescent="0.3">
      <c r="A1526" s="11" t="s">
        <v>1512</v>
      </c>
      <c r="B1526" s="12">
        <v>206</v>
      </c>
      <c r="C1526" s="12">
        <v>15651</v>
      </c>
      <c r="E1526">
        <f t="shared" si="23"/>
        <v>75.975728155339809</v>
      </c>
    </row>
    <row r="1527" spans="1:5" x14ac:dyDescent="0.3">
      <c r="A1527" s="11" t="s">
        <v>2842</v>
      </c>
      <c r="B1527" s="12">
        <v>0</v>
      </c>
      <c r="C1527" s="12">
        <v>0</v>
      </c>
      <c r="E1527">
        <f t="shared" si="23"/>
        <v>0</v>
      </c>
    </row>
    <row r="1528" spans="1:5" x14ac:dyDescent="0.3">
      <c r="A1528" s="11" t="s">
        <v>979</v>
      </c>
      <c r="B1528" s="12">
        <v>123</v>
      </c>
      <c r="C1528" s="12">
        <v>97273</v>
      </c>
      <c r="E1528">
        <f t="shared" si="23"/>
        <v>790.83739837398377</v>
      </c>
    </row>
    <row r="1529" spans="1:5" x14ac:dyDescent="0.3">
      <c r="A1529" s="11" t="s">
        <v>1673</v>
      </c>
      <c r="B1529" s="12">
        <v>49</v>
      </c>
      <c r="C1529" s="12">
        <v>1920</v>
      </c>
      <c r="E1529">
        <f t="shared" si="23"/>
        <v>39.183673469387756</v>
      </c>
    </row>
    <row r="1530" spans="1:5" x14ac:dyDescent="0.3">
      <c r="A1530" s="11" t="s">
        <v>2986</v>
      </c>
      <c r="B1530" s="12">
        <v>56</v>
      </c>
      <c r="C1530" s="12">
        <v>2532</v>
      </c>
      <c r="E1530">
        <f t="shared" si="23"/>
        <v>45.214285714285715</v>
      </c>
    </row>
    <row r="1531" spans="1:5" x14ac:dyDescent="0.3">
      <c r="A1531" s="11" t="s">
        <v>764</v>
      </c>
      <c r="B1531" s="12">
        <v>1</v>
      </c>
      <c r="C1531" s="12">
        <v>5</v>
      </c>
      <c r="E1531">
        <f t="shared" si="23"/>
        <v>5</v>
      </c>
    </row>
    <row r="1532" spans="1:5" x14ac:dyDescent="0.3">
      <c r="A1532" s="11" t="s">
        <v>3110</v>
      </c>
      <c r="B1532" s="12">
        <v>1</v>
      </c>
      <c r="C1532" s="12">
        <v>10</v>
      </c>
      <c r="E1532">
        <f t="shared" si="23"/>
        <v>10</v>
      </c>
    </row>
    <row r="1533" spans="1:5" x14ac:dyDescent="0.3">
      <c r="A1533" s="11" t="s">
        <v>3982</v>
      </c>
      <c r="B1533" s="12">
        <v>13</v>
      </c>
      <c r="C1533" s="12">
        <v>488</v>
      </c>
      <c r="E1533">
        <f t="shared" si="23"/>
        <v>37.53846153846154</v>
      </c>
    </row>
    <row r="1534" spans="1:5" x14ac:dyDescent="0.3">
      <c r="A1534" s="11" t="s">
        <v>3612</v>
      </c>
      <c r="B1534" s="12">
        <v>20</v>
      </c>
      <c r="C1534" s="12">
        <v>1250</v>
      </c>
      <c r="E1534">
        <f t="shared" si="23"/>
        <v>62.5</v>
      </c>
    </row>
    <row r="1535" spans="1:5" x14ac:dyDescent="0.3">
      <c r="A1535" s="11" t="s">
        <v>2602</v>
      </c>
      <c r="B1535" s="12">
        <v>489</v>
      </c>
      <c r="C1535" s="12">
        <v>39131</v>
      </c>
      <c r="E1535">
        <f t="shared" si="23"/>
        <v>80.022494887525568</v>
      </c>
    </row>
    <row r="1536" spans="1:5" x14ac:dyDescent="0.3">
      <c r="A1536" s="11" t="s">
        <v>2607</v>
      </c>
      <c r="B1536" s="12">
        <v>398</v>
      </c>
      <c r="C1536" s="12">
        <v>32616</v>
      </c>
      <c r="E1536">
        <f t="shared" si="23"/>
        <v>81.949748743718587</v>
      </c>
    </row>
    <row r="1537" spans="1:5" x14ac:dyDescent="0.3">
      <c r="A1537" s="11" t="s">
        <v>1941</v>
      </c>
      <c r="B1537" s="12">
        <v>31</v>
      </c>
      <c r="C1537" s="12">
        <v>1111</v>
      </c>
      <c r="E1537">
        <f t="shared" si="23"/>
        <v>35.838709677419352</v>
      </c>
    </row>
    <row r="1538" spans="1:5" x14ac:dyDescent="0.3">
      <c r="A1538" s="11" t="s">
        <v>1181</v>
      </c>
      <c r="B1538" s="12">
        <v>85</v>
      </c>
      <c r="C1538" s="12">
        <v>5875</v>
      </c>
      <c r="E1538">
        <f t="shared" si="23"/>
        <v>69.117647058823536</v>
      </c>
    </row>
    <row r="1539" spans="1:5" x14ac:dyDescent="0.3">
      <c r="A1539" s="11" t="s">
        <v>371</v>
      </c>
      <c r="B1539" s="12">
        <v>43</v>
      </c>
      <c r="C1539" s="12">
        <v>30505</v>
      </c>
      <c r="E1539">
        <f t="shared" si="23"/>
        <v>709.41860465116281</v>
      </c>
    </row>
    <row r="1540" spans="1:5" x14ac:dyDescent="0.3">
      <c r="A1540" s="11" t="s">
        <v>1507</v>
      </c>
      <c r="B1540" s="12">
        <v>43</v>
      </c>
      <c r="C1540" s="12">
        <v>1671</v>
      </c>
      <c r="E1540">
        <f t="shared" si="23"/>
        <v>38.860465116279073</v>
      </c>
    </row>
    <row r="1541" spans="1:5" x14ac:dyDescent="0.3">
      <c r="A1541" s="11" t="s">
        <v>2173</v>
      </c>
      <c r="B1541" s="12">
        <v>13</v>
      </c>
      <c r="C1541" s="12">
        <v>1000</v>
      </c>
      <c r="E1541">
        <f t="shared" ref="E1541:E1604" si="24">IF(B1541=0, 0, C1541/B1541)</f>
        <v>76.92307692307692</v>
      </c>
    </row>
    <row r="1542" spans="1:5" x14ac:dyDescent="0.3">
      <c r="A1542" s="11" t="s">
        <v>2700</v>
      </c>
      <c r="B1542" s="12">
        <v>4</v>
      </c>
      <c r="C1542" s="12">
        <v>70</v>
      </c>
      <c r="E1542">
        <f t="shared" si="24"/>
        <v>17.5</v>
      </c>
    </row>
    <row r="1543" spans="1:5" x14ac:dyDescent="0.3">
      <c r="A1543" s="11" t="s">
        <v>3425</v>
      </c>
      <c r="B1543" s="12">
        <v>87</v>
      </c>
      <c r="C1543" s="12">
        <v>4055</v>
      </c>
      <c r="E1543">
        <f t="shared" si="24"/>
        <v>46.609195402298852</v>
      </c>
    </row>
    <row r="1544" spans="1:5" x14ac:dyDescent="0.3">
      <c r="A1544" s="11" t="s">
        <v>2533</v>
      </c>
      <c r="B1544" s="12">
        <v>136</v>
      </c>
      <c r="C1544" s="12">
        <v>8300</v>
      </c>
      <c r="E1544">
        <f t="shared" si="24"/>
        <v>61.029411764705884</v>
      </c>
    </row>
    <row r="1545" spans="1:5" x14ac:dyDescent="0.3">
      <c r="A1545" s="11" t="s">
        <v>1858</v>
      </c>
      <c r="B1545" s="12">
        <v>22</v>
      </c>
      <c r="C1545" s="12">
        <v>3000</v>
      </c>
      <c r="E1545">
        <f t="shared" si="24"/>
        <v>136.36363636363637</v>
      </c>
    </row>
    <row r="1546" spans="1:5" x14ac:dyDescent="0.3">
      <c r="A1546" s="11" t="s">
        <v>3577</v>
      </c>
      <c r="B1546" s="12">
        <v>37</v>
      </c>
      <c r="C1546" s="12">
        <v>1500.2</v>
      </c>
      <c r="E1546">
        <f t="shared" si="24"/>
        <v>40.545945945945945</v>
      </c>
    </row>
    <row r="1547" spans="1:5" x14ac:dyDescent="0.3">
      <c r="A1547" s="11" t="s">
        <v>3833</v>
      </c>
      <c r="B1547" s="12">
        <v>14</v>
      </c>
      <c r="C1547" s="12">
        <v>900</v>
      </c>
      <c r="E1547">
        <f t="shared" si="24"/>
        <v>64.285714285714292</v>
      </c>
    </row>
    <row r="1548" spans="1:5" x14ac:dyDescent="0.3">
      <c r="A1548" s="11" t="s">
        <v>3186</v>
      </c>
      <c r="B1548" s="12">
        <v>70</v>
      </c>
      <c r="C1548" s="12">
        <v>3270</v>
      </c>
      <c r="E1548">
        <f t="shared" si="24"/>
        <v>46.714285714285715</v>
      </c>
    </row>
    <row r="1549" spans="1:5" x14ac:dyDescent="0.3">
      <c r="A1549" s="11" t="s">
        <v>3248</v>
      </c>
      <c r="B1549" s="12">
        <v>200</v>
      </c>
      <c r="C1549" s="12">
        <v>12095</v>
      </c>
      <c r="E1549">
        <f t="shared" si="24"/>
        <v>60.475000000000001</v>
      </c>
    </row>
    <row r="1550" spans="1:5" x14ac:dyDescent="0.3">
      <c r="A1550" s="11" t="s">
        <v>3647</v>
      </c>
      <c r="B1550" s="12">
        <v>8</v>
      </c>
      <c r="C1550" s="12">
        <v>780</v>
      </c>
      <c r="E1550">
        <f t="shared" si="24"/>
        <v>97.5</v>
      </c>
    </row>
    <row r="1551" spans="1:5" x14ac:dyDescent="0.3">
      <c r="A1551" s="11" t="s">
        <v>2744</v>
      </c>
      <c r="B1551" s="12">
        <v>22</v>
      </c>
      <c r="C1551" s="12">
        <v>835</v>
      </c>
      <c r="E1551">
        <f t="shared" si="24"/>
        <v>37.954545454545453</v>
      </c>
    </row>
    <row r="1552" spans="1:5" x14ac:dyDescent="0.3">
      <c r="A1552" s="11" t="s">
        <v>518</v>
      </c>
      <c r="B1552" s="12">
        <v>3</v>
      </c>
      <c r="C1552" s="12">
        <v>205</v>
      </c>
      <c r="E1552">
        <f t="shared" si="24"/>
        <v>68.333333333333329</v>
      </c>
    </row>
    <row r="1553" spans="1:5" x14ac:dyDescent="0.3">
      <c r="A1553" s="11" t="s">
        <v>3232</v>
      </c>
      <c r="B1553" s="12">
        <v>26</v>
      </c>
      <c r="C1553" s="12">
        <v>1312</v>
      </c>
      <c r="E1553">
        <f t="shared" si="24"/>
        <v>50.46153846153846</v>
      </c>
    </row>
    <row r="1554" spans="1:5" x14ac:dyDescent="0.3">
      <c r="A1554" s="11" t="s">
        <v>3042</v>
      </c>
      <c r="B1554" s="12">
        <v>37</v>
      </c>
      <c r="C1554" s="12">
        <v>1920</v>
      </c>
      <c r="E1554">
        <f t="shared" si="24"/>
        <v>51.891891891891895</v>
      </c>
    </row>
    <row r="1555" spans="1:5" x14ac:dyDescent="0.3">
      <c r="A1555" s="11" t="s">
        <v>1849</v>
      </c>
      <c r="B1555" s="12">
        <v>24</v>
      </c>
      <c r="C1555" s="12">
        <v>3221</v>
      </c>
      <c r="E1555">
        <f t="shared" si="24"/>
        <v>134.20833333333334</v>
      </c>
    </row>
    <row r="1556" spans="1:5" x14ac:dyDescent="0.3">
      <c r="A1556" s="11" t="s">
        <v>2558</v>
      </c>
      <c r="B1556" s="12">
        <v>18</v>
      </c>
      <c r="C1556" s="12">
        <v>1361</v>
      </c>
      <c r="E1556">
        <f t="shared" si="24"/>
        <v>75.611111111111114</v>
      </c>
    </row>
    <row r="1557" spans="1:5" x14ac:dyDescent="0.3">
      <c r="A1557" s="11" t="s">
        <v>674</v>
      </c>
      <c r="B1557" s="12">
        <v>3</v>
      </c>
      <c r="C1557" s="12">
        <v>205</v>
      </c>
      <c r="E1557">
        <f t="shared" si="24"/>
        <v>68.333333333333329</v>
      </c>
    </row>
    <row r="1558" spans="1:5" x14ac:dyDescent="0.3">
      <c r="A1558" s="11" t="s">
        <v>2422</v>
      </c>
      <c r="B1558" s="12">
        <v>1</v>
      </c>
      <c r="C1558" s="12">
        <v>1</v>
      </c>
      <c r="E1558">
        <f t="shared" si="24"/>
        <v>1</v>
      </c>
    </row>
    <row r="1559" spans="1:5" x14ac:dyDescent="0.3">
      <c r="A1559" s="11" t="s">
        <v>3733</v>
      </c>
      <c r="B1559" s="12">
        <v>1</v>
      </c>
      <c r="C1559" s="12">
        <v>10</v>
      </c>
      <c r="E1559">
        <f t="shared" si="24"/>
        <v>10</v>
      </c>
    </row>
    <row r="1560" spans="1:5" x14ac:dyDescent="0.3">
      <c r="A1560" s="11" t="s">
        <v>912</v>
      </c>
      <c r="B1560" s="12">
        <v>0</v>
      </c>
      <c r="C1560" s="12">
        <v>0</v>
      </c>
      <c r="E1560">
        <f t="shared" si="24"/>
        <v>0</v>
      </c>
    </row>
    <row r="1561" spans="1:5" x14ac:dyDescent="0.3">
      <c r="A1561" s="11" t="s">
        <v>1132</v>
      </c>
      <c r="B1561" s="12">
        <v>0</v>
      </c>
      <c r="C1561" s="12">
        <v>0</v>
      </c>
      <c r="E1561">
        <f t="shared" si="24"/>
        <v>0</v>
      </c>
    </row>
    <row r="1562" spans="1:5" x14ac:dyDescent="0.3">
      <c r="A1562" s="11" t="s">
        <v>702</v>
      </c>
      <c r="B1562" s="12">
        <v>21</v>
      </c>
      <c r="C1562" s="12">
        <v>6118</v>
      </c>
      <c r="E1562">
        <f t="shared" si="24"/>
        <v>291.33333333333331</v>
      </c>
    </row>
    <row r="1563" spans="1:5" x14ac:dyDescent="0.3">
      <c r="A1563" s="11" t="s">
        <v>2079</v>
      </c>
      <c r="B1563" s="12">
        <v>48</v>
      </c>
      <c r="C1563" s="12">
        <v>26241</v>
      </c>
      <c r="E1563">
        <f t="shared" si="24"/>
        <v>546.6875</v>
      </c>
    </row>
    <row r="1564" spans="1:5" x14ac:dyDescent="0.3">
      <c r="A1564" s="11" t="s">
        <v>1351</v>
      </c>
      <c r="B1564" s="12">
        <v>78</v>
      </c>
      <c r="C1564" s="12">
        <v>5202.5</v>
      </c>
      <c r="E1564">
        <f t="shared" si="24"/>
        <v>66.698717948717942</v>
      </c>
    </row>
    <row r="1565" spans="1:5" x14ac:dyDescent="0.3">
      <c r="A1565" s="11" t="s">
        <v>1368</v>
      </c>
      <c r="B1565" s="12">
        <v>90</v>
      </c>
      <c r="C1565" s="12">
        <v>5713</v>
      </c>
      <c r="E1565">
        <f t="shared" si="24"/>
        <v>63.477777777777774</v>
      </c>
    </row>
    <row r="1566" spans="1:5" x14ac:dyDescent="0.3">
      <c r="A1566" s="11" t="s">
        <v>2710</v>
      </c>
      <c r="B1566" s="12">
        <v>1088</v>
      </c>
      <c r="C1566" s="12">
        <v>92340.21</v>
      </c>
      <c r="E1566">
        <f t="shared" si="24"/>
        <v>84.871516544117654</v>
      </c>
    </row>
    <row r="1567" spans="1:5" x14ac:dyDescent="0.3">
      <c r="A1567" s="11" t="s">
        <v>2894</v>
      </c>
      <c r="B1567" s="12">
        <v>0</v>
      </c>
      <c r="C1567" s="12">
        <v>0</v>
      </c>
      <c r="E1567">
        <f t="shared" si="24"/>
        <v>0</v>
      </c>
    </row>
    <row r="1568" spans="1:5" x14ac:dyDescent="0.3">
      <c r="A1568" s="11" t="s">
        <v>2746</v>
      </c>
      <c r="B1568" s="12">
        <v>19</v>
      </c>
      <c r="C1568" s="12">
        <v>801</v>
      </c>
      <c r="E1568">
        <f t="shared" si="24"/>
        <v>42.157894736842103</v>
      </c>
    </row>
    <row r="1569" spans="1:5" x14ac:dyDescent="0.3">
      <c r="A1569" s="11" t="s">
        <v>2762</v>
      </c>
      <c r="B1569" s="12">
        <v>1</v>
      </c>
      <c r="C1569" s="12">
        <v>25</v>
      </c>
      <c r="E1569">
        <f t="shared" si="24"/>
        <v>25</v>
      </c>
    </row>
    <row r="1570" spans="1:5" x14ac:dyDescent="0.3">
      <c r="A1570" s="11" t="s">
        <v>676</v>
      </c>
      <c r="B1570" s="12">
        <v>26</v>
      </c>
      <c r="C1570" s="12">
        <v>891</v>
      </c>
      <c r="E1570">
        <f t="shared" si="24"/>
        <v>34.269230769230766</v>
      </c>
    </row>
    <row r="1571" spans="1:5" x14ac:dyDescent="0.3">
      <c r="A1571" s="11" t="s">
        <v>259</v>
      </c>
      <c r="B1571" s="12">
        <v>688</v>
      </c>
      <c r="C1571" s="12">
        <v>57342</v>
      </c>
      <c r="E1571">
        <f t="shared" si="24"/>
        <v>83.345930232558146</v>
      </c>
    </row>
    <row r="1572" spans="1:5" x14ac:dyDescent="0.3">
      <c r="A1572" s="11" t="s">
        <v>3560</v>
      </c>
      <c r="B1572" s="12">
        <v>54</v>
      </c>
      <c r="C1572" s="12">
        <v>2560</v>
      </c>
      <c r="E1572">
        <f t="shared" si="24"/>
        <v>47.407407407407405</v>
      </c>
    </row>
    <row r="1573" spans="1:5" x14ac:dyDescent="0.3">
      <c r="A1573" s="11" t="s">
        <v>4053</v>
      </c>
      <c r="B1573" s="12">
        <v>6</v>
      </c>
      <c r="C1573" s="12">
        <v>775</v>
      </c>
      <c r="E1573">
        <f t="shared" si="24"/>
        <v>129.16666666666666</v>
      </c>
    </row>
    <row r="1574" spans="1:5" x14ac:dyDescent="0.3">
      <c r="A1574" s="11" t="s">
        <v>3723</v>
      </c>
      <c r="B1574" s="12">
        <v>46</v>
      </c>
      <c r="C1574" s="12">
        <v>2879</v>
      </c>
      <c r="E1574">
        <f t="shared" si="24"/>
        <v>62.586956521739133</v>
      </c>
    </row>
    <row r="1575" spans="1:5" x14ac:dyDescent="0.3">
      <c r="A1575" s="11" t="s">
        <v>2351</v>
      </c>
      <c r="B1575" s="12">
        <v>0</v>
      </c>
      <c r="C1575" s="12">
        <v>0</v>
      </c>
      <c r="E1575">
        <f t="shared" si="24"/>
        <v>0</v>
      </c>
    </row>
    <row r="1576" spans="1:5" x14ac:dyDescent="0.3">
      <c r="A1576" s="11" t="s">
        <v>3897</v>
      </c>
      <c r="B1576" s="12">
        <v>5</v>
      </c>
      <c r="C1576" s="12">
        <v>135</v>
      </c>
      <c r="E1576">
        <f t="shared" si="24"/>
        <v>27</v>
      </c>
    </row>
    <row r="1577" spans="1:5" x14ac:dyDescent="0.3">
      <c r="A1577" s="11" t="s">
        <v>2051</v>
      </c>
      <c r="B1577" s="12">
        <v>170</v>
      </c>
      <c r="C1577" s="12">
        <v>47327</v>
      </c>
      <c r="E1577">
        <f t="shared" si="24"/>
        <v>278.39411764705881</v>
      </c>
    </row>
    <row r="1578" spans="1:5" x14ac:dyDescent="0.3">
      <c r="A1578" s="11" t="s">
        <v>1784</v>
      </c>
      <c r="B1578" s="12">
        <v>185</v>
      </c>
      <c r="C1578" s="12">
        <v>9477</v>
      </c>
      <c r="E1578">
        <f t="shared" si="24"/>
        <v>51.227027027027027</v>
      </c>
    </row>
    <row r="1579" spans="1:5" x14ac:dyDescent="0.3">
      <c r="A1579" s="11" t="s">
        <v>2141</v>
      </c>
      <c r="B1579" s="12">
        <v>11</v>
      </c>
      <c r="C1579" s="12">
        <v>560</v>
      </c>
      <c r="E1579">
        <f t="shared" si="24"/>
        <v>50.909090909090907</v>
      </c>
    </row>
    <row r="1580" spans="1:5" x14ac:dyDescent="0.3">
      <c r="A1580" s="11" t="s">
        <v>129</v>
      </c>
      <c r="B1580" s="12">
        <v>4</v>
      </c>
      <c r="C1580" s="12">
        <v>190</v>
      </c>
      <c r="E1580">
        <f t="shared" si="24"/>
        <v>47.5</v>
      </c>
    </row>
    <row r="1581" spans="1:5" x14ac:dyDescent="0.3">
      <c r="A1581" s="11" t="s">
        <v>3525</v>
      </c>
      <c r="B1581" s="12">
        <v>34</v>
      </c>
      <c r="C1581" s="12">
        <v>3366</v>
      </c>
      <c r="E1581">
        <f t="shared" si="24"/>
        <v>99</v>
      </c>
    </row>
    <row r="1582" spans="1:5" x14ac:dyDescent="0.3">
      <c r="A1582" s="11" t="s">
        <v>19</v>
      </c>
      <c r="B1582" s="12">
        <v>36</v>
      </c>
      <c r="C1582" s="12">
        <v>1510</v>
      </c>
      <c r="E1582">
        <f t="shared" si="24"/>
        <v>41.944444444444443</v>
      </c>
    </row>
    <row r="1583" spans="1:5" x14ac:dyDescent="0.3">
      <c r="A1583" s="11" t="s">
        <v>2218</v>
      </c>
      <c r="B1583" s="12">
        <v>9</v>
      </c>
      <c r="C1583" s="12">
        <v>425</v>
      </c>
      <c r="E1583">
        <f t="shared" si="24"/>
        <v>47.222222222222221</v>
      </c>
    </row>
    <row r="1584" spans="1:5" x14ac:dyDescent="0.3">
      <c r="A1584" s="11" t="s">
        <v>2848</v>
      </c>
      <c r="B1584" s="12">
        <v>3</v>
      </c>
      <c r="C1584" s="12">
        <v>70</v>
      </c>
      <c r="E1584">
        <f t="shared" si="24"/>
        <v>23.333333333333332</v>
      </c>
    </row>
    <row r="1585" spans="1:5" x14ac:dyDescent="0.3">
      <c r="A1585" s="11" t="s">
        <v>1708</v>
      </c>
      <c r="B1585" s="12">
        <v>9</v>
      </c>
      <c r="C1585" s="12">
        <v>487</v>
      </c>
      <c r="E1585">
        <f t="shared" si="24"/>
        <v>54.111111111111114</v>
      </c>
    </row>
    <row r="1586" spans="1:5" x14ac:dyDescent="0.3">
      <c r="A1586" s="11" t="s">
        <v>708</v>
      </c>
      <c r="B1586" s="12">
        <v>456</v>
      </c>
      <c r="C1586" s="12">
        <v>53670.6</v>
      </c>
      <c r="E1586">
        <f t="shared" si="24"/>
        <v>117.69868421052631</v>
      </c>
    </row>
    <row r="1587" spans="1:5" x14ac:dyDescent="0.3">
      <c r="A1587" s="11" t="s">
        <v>1842</v>
      </c>
      <c r="B1587" s="12">
        <v>40</v>
      </c>
      <c r="C1587" s="12">
        <v>2035</v>
      </c>
      <c r="E1587">
        <f t="shared" si="24"/>
        <v>50.875</v>
      </c>
    </row>
    <row r="1588" spans="1:5" x14ac:dyDescent="0.3">
      <c r="A1588" s="11" t="s">
        <v>2017</v>
      </c>
      <c r="B1588" s="12">
        <v>479</v>
      </c>
      <c r="C1588" s="12">
        <v>92154.22</v>
      </c>
      <c r="E1588">
        <f t="shared" si="24"/>
        <v>192.38876826722338</v>
      </c>
    </row>
    <row r="1589" spans="1:5" x14ac:dyDescent="0.3">
      <c r="A1589" s="11" t="s">
        <v>1329</v>
      </c>
      <c r="B1589" s="12">
        <v>15</v>
      </c>
      <c r="C1589" s="12">
        <v>1748</v>
      </c>
      <c r="E1589">
        <f t="shared" si="24"/>
        <v>116.53333333333333</v>
      </c>
    </row>
    <row r="1590" spans="1:5" x14ac:dyDescent="0.3">
      <c r="A1590" s="11" t="s">
        <v>2702</v>
      </c>
      <c r="B1590" s="12">
        <v>26</v>
      </c>
      <c r="C1590" s="12">
        <v>3441</v>
      </c>
      <c r="E1590">
        <f t="shared" si="24"/>
        <v>132.34615384615384</v>
      </c>
    </row>
    <row r="1591" spans="1:5" x14ac:dyDescent="0.3">
      <c r="A1591" s="11" t="s">
        <v>478</v>
      </c>
      <c r="B1591" s="12">
        <v>0</v>
      </c>
      <c r="C1591" s="12">
        <v>0</v>
      </c>
      <c r="E1591">
        <f t="shared" si="24"/>
        <v>0</v>
      </c>
    </row>
    <row r="1592" spans="1:5" x14ac:dyDescent="0.3">
      <c r="A1592" s="11" t="s">
        <v>133</v>
      </c>
      <c r="B1592" s="12">
        <v>0</v>
      </c>
      <c r="C1592" s="12">
        <v>0</v>
      </c>
      <c r="E1592">
        <f t="shared" si="24"/>
        <v>0</v>
      </c>
    </row>
    <row r="1593" spans="1:5" x14ac:dyDescent="0.3">
      <c r="A1593" s="11" t="s">
        <v>176</v>
      </c>
      <c r="B1593" s="12">
        <v>0</v>
      </c>
      <c r="C1593" s="12">
        <v>0</v>
      </c>
      <c r="E1593">
        <f t="shared" si="24"/>
        <v>0</v>
      </c>
    </row>
    <row r="1594" spans="1:5" x14ac:dyDescent="0.3">
      <c r="A1594" s="11" t="s">
        <v>3415</v>
      </c>
      <c r="B1594" s="12">
        <v>30</v>
      </c>
      <c r="C1594" s="12">
        <v>4784</v>
      </c>
      <c r="E1594">
        <f t="shared" si="24"/>
        <v>159.46666666666667</v>
      </c>
    </row>
    <row r="1595" spans="1:5" x14ac:dyDescent="0.3">
      <c r="A1595" s="11" t="s">
        <v>3304</v>
      </c>
      <c r="B1595" s="12">
        <v>175</v>
      </c>
      <c r="C1595" s="12">
        <v>15677.5</v>
      </c>
      <c r="E1595">
        <f t="shared" si="24"/>
        <v>89.585714285714289</v>
      </c>
    </row>
    <row r="1596" spans="1:5" x14ac:dyDescent="0.3">
      <c r="A1596" s="11" t="s">
        <v>1487</v>
      </c>
      <c r="B1596" s="12">
        <v>3</v>
      </c>
      <c r="C1596" s="12">
        <v>48</v>
      </c>
      <c r="E1596">
        <f t="shared" si="24"/>
        <v>16</v>
      </c>
    </row>
    <row r="1597" spans="1:5" x14ac:dyDescent="0.3">
      <c r="A1597" s="11" t="s">
        <v>1291</v>
      </c>
      <c r="B1597" s="12">
        <v>86</v>
      </c>
      <c r="C1597" s="12">
        <v>3800</v>
      </c>
      <c r="E1597">
        <f t="shared" si="24"/>
        <v>44.186046511627907</v>
      </c>
    </row>
    <row r="1598" spans="1:5" x14ac:dyDescent="0.3">
      <c r="A1598" s="11" t="s">
        <v>3179</v>
      </c>
      <c r="B1598" s="12">
        <v>62</v>
      </c>
      <c r="C1598" s="12">
        <v>4794.82</v>
      </c>
      <c r="E1598">
        <f t="shared" si="24"/>
        <v>77.335806451612896</v>
      </c>
    </row>
    <row r="1599" spans="1:5" x14ac:dyDescent="0.3">
      <c r="A1599" s="11" t="s">
        <v>3778</v>
      </c>
      <c r="B1599" s="12">
        <v>52</v>
      </c>
      <c r="C1599" s="12">
        <v>4935</v>
      </c>
      <c r="E1599">
        <f t="shared" si="24"/>
        <v>94.90384615384616</v>
      </c>
    </row>
    <row r="1600" spans="1:5" x14ac:dyDescent="0.3">
      <c r="A1600" s="11" t="s">
        <v>3854</v>
      </c>
      <c r="B1600" s="12">
        <v>4</v>
      </c>
      <c r="C1600" s="12">
        <v>260</v>
      </c>
      <c r="E1600">
        <f t="shared" si="24"/>
        <v>65</v>
      </c>
    </row>
    <row r="1601" spans="1:5" x14ac:dyDescent="0.3">
      <c r="A1601" s="11" t="s">
        <v>2418</v>
      </c>
      <c r="B1601" s="12">
        <v>0</v>
      </c>
      <c r="C1601" s="12">
        <v>0</v>
      </c>
      <c r="E1601">
        <f t="shared" si="24"/>
        <v>0</v>
      </c>
    </row>
    <row r="1602" spans="1:5" x14ac:dyDescent="0.3">
      <c r="A1602" s="11" t="s">
        <v>1762</v>
      </c>
      <c r="B1602" s="12">
        <v>3</v>
      </c>
      <c r="C1602" s="12">
        <v>155</v>
      </c>
      <c r="E1602">
        <f t="shared" si="24"/>
        <v>51.666666666666664</v>
      </c>
    </row>
    <row r="1603" spans="1:5" x14ac:dyDescent="0.3">
      <c r="A1603" s="11" t="s">
        <v>2318</v>
      </c>
      <c r="B1603" s="12">
        <v>22</v>
      </c>
      <c r="C1603" s="12">
        <v>416</v>
      </c>
      <c r="E1603">
        <f t="shared" si="24"/>
        <v>18.90909090909091</v>
      </c>
    </row>
    <row r="1604" spans="1:5" x14ac:dyDescent="0.3">
      <c r="A1604" s="11" t="s">
        <v>98</v>
      </c>
      <c r="B1604" s="12">
        <v>34</v>
      </c>
      <c r="C1604" s="12">
        <v>1720</v>
      </c>
      <c r="E1604">
        <f t="shared" si="24"/>
        <v>50.588235294117645</v>
      </c>
    </row>
    <row r="1605" spans="1:5" x14ac:dyDescent="0.3">
      <c r="A1605" s="11" t="s">
        <v>967</v>
      </c>
      <c r="B1605" s="12">
        <v>30</v>
      </c>
      <c r="C1605" s="12">
        <v>1776</v>
      </c>
      <c r="E1605">
        <f t="shared" ref="E1605:E1668" si="25">IF(B1605=0, 0, C1605/B1605)</f>
        <v>59.2</v>
      </c>
    </row>
    <row r="1606" spans="1:5" x14ac:dyDescent="0.3">
      <c r="A1606" s="11" t="s">
        <v>1214</v>
      </c>
      <c r="B1606" s="12">
        <v>108</v>
      </c>
      <c r="C1606" s="12">
        <v>6645</v>
      </c>
      <c r="E1606">
        <f t="shared" si="25"/>
        <v>61.527777777777779</v>
      </c>
    </row>
    <row r="1607" spans="1:5" x14ac:dyDescent="0.3">
      <c r="A1607" s="11" t="s">
        <v>3387</v>
      </c>
      <c r="B1607" s="12">
        <v>45</v>
      </c>
      <c r="C1607" s="12">
        <v>1557</v>
      </c>
      <c r="E1607">
        <f t="shared" si="25"/>
        <v>34.6</v>
      </c>
    </row>
    <row r="1608" spans="1:5" x14ac:dyDescent="0.3">
      <c r="A1608" s="11" t="s">
        <v>963</v>
      </c>
      <c r="B1608" s="12">
        <v>37</v>
      </c>
      <c r="C1608" s="12">
        <v>712</v>
      </c>
      <c r="E1608">
        <f t="shared" si="25"/>
        <v>19.243243243243242</v>
      </c>
    </row>
    <row r="1609" spans="1:5" x14ac:dyDescent="0.3">
      <c r="A1609" s="11" t="s">
        <v>2367</v>
      </c>
      <c r="B1609" s="12">
        <v>27</v>
      </c>
      <c r="C1609" s="12">
        <v>2630</v>
      </c>
      <c r="E1609">
        <f t="shared" si="25"/>
        <v>97.407407407407405</v>
      </c>
    </row>
    <row r="1610" spans="1:5" x14ac:dyDescent="0.3">
      <c r="A1610" s="11" t="s">
        <v>2219</v>
      </c>
      <c r="B1610" s="12">
        <v>76</v>
      </c>
      <c r="C1610" s="12">
        <v>2456.66</v>
      </c>
      <c r="E1610">
        <f t="shared" si="25"/>
        <v>32.324473684210524</v>
      </c>
    </row>
    <row r="1611" spans="1:5" x14ac:dyDescent="0.3">
      <c r="A1611" s="11" t="s">
        <v>1088</v>
      </c>
      <c r="B1611" s="12">
        <v>0</v>
      </c>
      <c r="C1611" s="12">
        <v>0</v>
      </c>
      <c r="E1611">
        <f t="shared" si="25"/>
        <v>0</v>
      </c>
    </row>
    <row r="1612" spans="1:5" x14ac:dyDescent="0.3">
      <c r="A1612" s="11" t="s">
        <v>1466</v>
      </c>
      <c r="B1612" s="12">
        <v>2602</v>
      </c>
      <c r="C1612" s="12">
        <v>136924.35</v>
      </c>
      <c r="E1612">
        <f t="shared" si="25"/>
        <v>52.622732513451197</v>
      </c>
    </row>
    <row r="1613" spans="1:5" x14ac:dyDescent="0.3">
      <c r="A1613" s="11" t="s">
        <v>3643</v>
      </c>
      <c r="B1613" s="12">
        <v>1</v>
      </c>
      <c r="C1613" s="12">
        <v>1</v>
      </c>
      <c r="E1613">
        <f t="shared" si="25"/>
        <v>1</v>
      </c>
    </row>
    <row r="1614" spans="1:5" x14ac:dyDescent="0.3">
      <c r="A1614" s="11" t="s">
        <v>3660</v>
      </c>
      <c r="B1614" s="12">
        <v>9</v>
      </c>
      <c r="C1614" s="12">
        <v>234</v>
      </c>
      <c r="E1614">
        <f t="shared" si="25"/>
        <v>26</v>
      </c>
    </row>
    <row r="1615" spans="1:5" x14ac:dyDescent="0.3">
      <c r="A1615" s="11" t="s">
        <v>2680</v>
      </c>
      <c r="B1615" s="12">
        <v>4</v>
      </c>
      <c r="C1615" s="12">
        <v>276</v>
      </c>
      <c r="E1615">
        <f t="shared" si="25"/>
        <v>69</v>
      </c>
    </row>
    <row r="1616" spans="1:5" x14ac:dyDescent="0.3">
      <c r="A1616" s="11" t="s">
        <v>2391</v>
      </c>
      <c r="B1616" s="12">
        <v>0</v>
      </c>
      <c r="C1616" s="12">
        <v>0</v>
      </c>
      <c r="E1616">
        <f t="shared" si="25"/>
        <v>0</v>
      </c>
    </row>
    <row r="1617" spans="1:5" x14ac:dyDescent="0.3">
      <c r="A1617" s="11" t="s">
        <v>994</v>
      </c>
      <c r="B1617" s="12">
        <v>196</v>
      </c>
      <c r="C1617" s="12">
        <v>17561</v>
      </c>
      <c r="E1617">
        <f t="shared" si="25"/>
        <v>89.59693877551021</v>
      </c>
    </row>
    <row r="1618" spans="1:5" x14ac:dyDescent="0.3">
      <c r="A1618" s="11" t="s">
        <v>1699</v>
      </c>
      <c r="B1618" s="12">
        <v>0</v>
      </c>
      <c r="C1618" s="12">
        <v>0</v>
      </c>
      <c r="E1618">
        <f t="shared" si="25"/>
        <v>0</v>
      </c>
    </row>
    <row r="1619" spans="1:5" x14ac:dyDescent="0.3">
      <c r="A1619" s="11" t="s">
        <v>515</v>
      </c>
      <c r="B1619" s="12">
        <v>3</v>
      </c>
      <c r="C1619" s="12">
        <v>50</v>
      </c>
      <c r="E1619">
        <f t="shared" si="25"/>
        <v>16.666666666666668</v>
      </c>
    </row>
    <row r="1620" spans="1:5" x14ac:dyDescent="0.3">
      <c r="A1620" s="11" t="s">
        <v>105</v>
      </c>
      <c r="B1620" s="12">
        <v>49</v>
      </c>
      <c r="C1620" s="12">
        <v>1367</v>
      </c>
      <c r="E1620">
        <f t="shared" si="25"/>
        <v>27.897959183673468</v>
      </c>
    </row>
    <row r="1621" spans="1:5" x14ac:dyDescent="0.3">
      <c r="A1621" s="11" t="s">
        <v>2882</v>
      </c>
      <c r="B1621" s="12">
        <v>4</v>
      </c>
      <c r="C1621" s="12">
        <v>252</v>
      </c>
      <c r="E1621">
        <f t="shared" si="25"/>
        <v>63</v>
      </c>
    </row>
    <row r="1622" spans="1:5" x14ac:dyDescent="0.3">
      <c r="A1622" s="11" t="s">
        <v>35</v>
      </c>
      <c r="B1622" s="12">
        <v>64</v>
      </c>
      <c r="C1622" s="12">
        <v>5360</v>
      </c>
      <c r="E1622">
        <f t="shared" si="25"/>
        <v>83.75</v>
      </c>
    </row>
    <row r="1623" spans="1:5" x14ac:dyDescent="0.3">
      <c r="A1623" s="11" t="s">
        <v>2965</v>
      </c>
      <c r="B1623" s="12">
        <v>39</v>
      </c>
      <c r="C1623" s="12">
        <v>1635</v>
      </c>
      <c r="E1623">
        <f t="shared" si="25"/>
        <v>41.92307692307692</v>
      </c>
    </row>
    <row r="1624" spans="1:5" x14ac:dyDescent="0.3">
      <c r="A1624" s="11" t="s">
        <v>2366</v>
      </c>
      <c r="B1624" s="12">
        <v>0</v>
      </c>
      <c r="C1624" s="12">
        <v>0</v>
      </c>
      <c r="E1624">
        <f t="shared" si="25"/>
        <v>0</v>
      </c>
    </row>
    <row r="1625" spans="1:5" x14ac:dyDescent="0.3">
      <c r="A1625" s="11" t="s">
        <v>183</v>
      </c>
      <c r="B1625" s="12">
        <v>4</v>
      </c>
      <c r="C1625" s="12">
        <v>722</v>
      </c>
      <c r="E1625">
        <f t="shared" si="25"/>
        <v>180.5</v>
      </c>
    </row>
    <row r="1626" spans="1:5" x14ac:dyDescent="0.3">
      <c r="A1626" s="11" t="s">
        <v>3555</v>
      </c>
      <c r="B1626" s="12">
        <v>20</v>
      </c>
      <c r="C1626" s="12">
        <v>2210</v>
      </c>
      <c r="E1626">
        <f t="shared" si="25"/>
        <v>110.5</v>
      </c>
    </row>
    <row r="1627" spans="1:5" x14ac:dyDescent="0.3">
      <c r="A1627" s="11" t="s">
        <v>2035</v>
      </c>
      <c r="B1627" s="12">
        <v>508</v>
      </c>
      <c r="C1627" s="12">
        <v>301719.59000000003</v>
      </c>
      <c r="E1627">
        <f t="shared" si="25"/>
        <v>593.93620078740162</v>
      </c>
    </row>
    <row r="1628" spans="1:5" x14ac:dyDescent="0.3">
      <c r="A1628" s="11" t="s">
        <v>3929</v>
      </c>
      <c r="B1628" s="12">
        <v>1</v>
      </c>
      <c r="C1628" s="12">
        <v>1</v>
      </c>
      <c r="E1628">
        <f t="shared" si="25"/>
        <v>1</v>
      </c>
    </row>
    <row r="1629" spans="1:5" x14ac:dyDescent="0.3">
      <c r="A1629" s="11" t="s">
        <v>3046</v>
      </c>
      <c r="B1629" s="12">
        <v>58</v>
      </c>
      <c r="C1629" s="12">
        <v>15077</v>
      </c>
      <c r="E1629">
        <f t="shared" si="25"/>
        <v>259.94827586206895</v>
      </c>
    </row>
    <row r="1630" spans="1:5" x14ac:dyDescent="0.3">
      <c r="A1630" s="11" t="s">
        <v>929</v>
      </c>
      <c r="B1630" s="12">
        <v>28</v>
      </c>
      <c r="C1630" s="12">
        <v>1575</v>
      </c>
      <c r="E1630">
        <f t="shared" si="25"/>
        <v>56.25</v>
      </c>
    </row>
    <row r="1631" spans="1:5" x14ac:dyDescent="0.3">
      <c r="A1631" s="11" t="s">
        <v>1046</v>
      </c>
      <c r="B1631" s="12">
        <v>8</v>
      </c>
      <c r="C1631" s="12">
        <v>266</v>
      </c>
      <c r="E1631">
        <f t="shared" si="25"/>
        <v>33.25</v>
      </c>
    </row>
    <row r="1632" spans="1:5" x14ac:dyDescent="0.3">
      <c r="A1632" s="11" t="s">
        <v>288</v>
      </c>
      <c r="B1632" s="12">
        <v>290</v>
      </c>
      <c r="C1632" s="12">
        <v>26445</v>
      </c>
      <c r="E1632">
        <f t="shared" si="25"/>
        <v>91.189655172413794</v>
      </c>
    </row>
    <row r="1633" spans="1:5" x14ac:dyDescent="0.3">
      <c r="A1633" s="11" t="s">
        <v>439</v>
      </c>
      <c r="B1633" s="12">
        <v>11</v>
      </c>
      <c r="C1633" s="12">
        <v>1876</v>
      </c>
      <c r="E1633">
        <f t="shared" si="25"/>
        <v>170.54545454545453</v>
      </c>
    </row>
    <row r="1634" spans="1:5" x14ac:dyDescent="0.3">
      <c r="A1634" s="11" t="s">
        <v>87</v>
      </c>
      <c r="B1634" s="12">
        <v>21</v>
      </c>
      <c r="C1634" s="12">
        <v>1506</v>
      </c>
      <c r="E1634">
        <f t="shared" si="25"/>
        <v>71.714285714285708</v>
      </c>
    </row>
    <row r="1635" spans="1:5" x14ac:dyDescent="0.3">
      <c r="A1635" s="11" t="s">
        <v>1737</v>
      </c>
      <c r="B1635" s="12">
        <v>1</v>
      </c>
      <c r="C1635" s="12">
        <v>22</v>
      </c>
      <c r="E1635">
        <f t="shared" si="25"/>
        <v>22</v>
      </c>
    </row>
    <row r="1636" spans="1:5" x14ac:dyDescent="0.3">
      <c r="A1636" s="11" t="s">
        <v>232</v>
      </c>
      <c r="B1636" s="12">
        <v>2</v>
      </c>
      <c r="C1636" s="12">
        <v>60</v>
      </c>
      <c r="E1636">
        <f t="shared" si="25"/>
        <v>30</v>
      </c>
    </row>
    <row r="1637" spans="1:5" x14ac:dyDescent="0.3">
      <c r="A1637" s="11" t="s">
        <v>2816</v>
      </c>
      <c r="B1637" s="12">
        <v>169</v>
      </c>
      <c r="C1637" s="12">
        <v>4247</v>
      </c>
      <c r="E1637">
        <f t="shared" si="25"/>
        <v>25.130177514792898</v>
      </c>
    </row>
    <row r="1638" spans="1:5" x14ac:dyDescent="0.3">
      <c r="A1638" s="11" t="s">
        <v>275</v>
      </c>
      <c r="B1638" s="12">
        <v>113</v>
      </c>
      <c r="C1638" s="12">
        <v>6240</v>
      </c>
      <c r="E1638">
        <f t="shared" si="25"/>
        <v>55.221238938053098</v>
      </c>
    </row>
    <row r="1639" spans="1:5" x14ac:dyDescent="0.3">
      <c r="A1639" s="11" t="s">
        <v>755</v>
      </c>
      <c r="B1639" s="12">
        <v>49</v>
      </c>
      <c r="C1639" s="12">
        <v>2075</v>
      </c>
      <c r="E1639">
        <f t="shared" si="25"/>
        <v>42.346938775510203</v>
      </c>
    </row>
    <row r="1640" spans="1:5" x14ac:dyDescent="0.3">
      <c r="A1640" s="11" t="s">
        <v>160</v>
      </c>
      <c r="B1640" s="12">
        <v>0</v>
      </c>
      <c r="C1640" s="12">
        <v>0</v>
      </c>
      <c r="E1640">
        <f t="shared" si="25"/>
        <v>0</v>
      </c>
    </row>
    <row r="1641" spans="1:5" x14ac:dyDescent="0.3">
      <c r="A1641" s="11" t="s">
        <v>3513</v>
      </c>
      <c r="B1641" s="12">
        <v>10</v>
      </c>
      <c r="C1641" s="12">
        <v>550</v>
      </c>
      <c r="E1641">
        <f t="shared" si="25"/>
        <v>55</v>
      </c>
    </row>
    <row r="1642" spans="1:5" x14ac:dyDescent="0.3">
      <c r="A1642" s="11" t="s">
        <v>4037</v>
      </c>
      <c r="B1642" s="12">
        <v>2</v>
      </c>
      <c r="C1642" s="12">
        <v>21</v>
      </c>
      <c r="E1642">
        <f t="shared" si="25"/>
        <v>10.5</v>
      </c>
    </row>
    <row r="1643" spans="1:5" x14ac:dyDescent="0.3">
      <c r="A1643" s="11" t="s">
        <v>2105</v>
      </c>
      <c r="B1643" s="12">
        <v>37</v>
      </c>
      <c r="C1643" s="12">
        <v>1036</v>
      </c>
      <c r="E1643">
        <f t="shared" si="25"/>
        <v>28</v>
      </c>
    </row>
    <row r="1644" spans="1:5" x14ac:dyDescent="0.3">
      <c r="A1644" s="11" t="s">
        <v>3957</v>
      </c>
      <c r="B1644" s="12">
        <v>4</v>
      </c>
      <c r="C1644" s="12">
        <v>45</v>
      </c>
      <c r="E1644">
        <f t="shared" si="25"/>
        <v>11.25</v>
      </c>
    </row>
    <row r="1645" spans="1:5" x14ac:dyDescent="0.3">
      <c r="A1645" s="11" t="s">
        <v>103</v>
      </c>
      <c r="B1645" s="12">
        <v>35</v>
      </c>
      <c r="C1645" s="12">
        <v>3500</v>
      </c>
      <c r="E1645">
        <f t="shared" si="25"/>
        <v>100</v>
      </c>
    </row>
    <row r="1646" spans="1:5" x14ac:dyDescent="0.3">
      <c r="A1646" s="11" t="s">
        <v>1217</v>
      </c>
      <c r="B1646" s="12">
        <v>222</v>
      </c>
      <c r="C1646" s="12">
        <v>20398</v>
      </c>
      <c r="E1646">
        <f t="shared" si="25"/>
        <v>91.882882882882882</v>
      </c>
    </row>
    <row r="1647" spans="1:5" x14ac:dyDescent="0.3">
      <c r="A1647" s="11" t="s">
        <v>950</v>
      </c>
      <c r="B1647" s="12">
        <v>7</v>
      </c>
      <c r="C1647" s="12">
        <v>273</v>
      </c>
      <c r="E1647">
        <f t="shared" si="25"/>
        <v>39</v>
      </c>
    </row>
    <row r="1648" spans="1:5" x14ac:dyDescent="0.3">
      <c r="A1648" s="11" t="s">
        <v>2980</v>
      </c>
      <c r="B1648" s="12">
        <v>24</v>
      </c>
      <c r="C1648" s="12">
        <v>3275</v>
      </c>
      <c r="E1648">
        <f t="shared" si="25"/>
        <v>136.45833333333334</v>
      </c>
    </row>
    <row r="1649" spans="1:5" x14ac:dyDescent="0.3">
      <c r="A1649" s="11" t="s">
        <v>201</v>
      </c>
      <c r="B1649" s="12">
        <v>0</v>
      </c>
      <c r="C1649" s="12">
        <v>0</v>
      </c>
      <c r="E1649">
        <f t="shared" si="25"/>
        <v>0</v>
      </c>
    </row>
    <row r="1650" spans="1:5" x14ac:dyDescent="0.3">
      <c r="A1650" s="11" t="s">
        <v>2559</v>
      </c>
      <c r="B1650" s="12">
        <v>25</v>
      </c>
      <c r="C1650" s="12">
        <v>890</v>
      </c>
      <c r="E1650">
        <f t="shared" si="25"/>
        <v>35.6</v>
      </c>
    </row>
    <row r="1651" spans="1:5" x14ac:dyDescent="0.3">
      <c r="A1651" s="11" t="s">
        <v>20</v>
      </c>
      <c r="B1651" s="12">
        <v>342</v>
      </c>
      <c r="C1651" s="12">
        <v>31896.33</v>
      </c>
      <c r="E1651">
        <f t="shared" si="25"/>
        <v>93.264122807017543</v>
      </c>
    </row>
    <row r="1652" spans="1:5" x14ac:dyDescent="0.3">
      <c r="A1652" s="11" t="s">
        <v>510</v>
      </c>
      <c r="B1652" s="12">
        <v>1</v>
      </c>
      <c r="C1652" s="12">
        <v>10</v>
      </c>
      <c r="E1652">
        <f t="shared" si="25"/>
        <v>10</v>
      </c>
    </row>
    <row r="1653" spans="1:5" x14ac:dyDescent="0.3">
      <c r="A1653" s="11" t="s">
        <v>1448</v>
      </c>
      <c r="B1653" s="12">
        <v>3</v>
      </c>
      <c r="C1653" s="12">
        <v>75</v>
      </c>
      <c r="E1653">
        <f t="shared" si="25"/>
        <v>25</v>
      </c>
    </row>
    <row r="1654" spans="1:5" x14ac:dyDescent="0.3">
      <c r="A1654" s="11" t="s">
        <v>1042</v>
      </c>
      <c r="B1654" s="12">
        <v>0</v>
      </c>
      <c r="C1654" s="12">
        <v>0</v>
      </c>
      <c r="E1654">
        <f t="shared" si="25"/>
        <v>0</v>
      </c>
    </row>
    <row r="1655" spans="1:5" x14ac:dyDescent="0.3">
      <c r="A1655" s="11" t="s">
        <v>3325</v>
      </c>
      <c r="B1655" s="12">
        <v>15</v>
      </c>
      <c r="C1655" s="12">
        <v>450</v>
      </c>
      <c r="E1655">
        <f t="shared" si="25"/>
        <v>30</v>
      </c>
    </row>
    <row r="1656" spans="1:5" x14ac:dyDescent="0.3">
      <c r="A1656" s="11" t="s">
        <v>1967</v>
      </c>
      <c r="B1656" s="12">
        <v>1513</v>
      </c>
      <c r="C1656" s="12">
        <v>206743.09</v>
      </c>
      <c r="E1656">
        <f t="shared" si="25"/>
        <v>136.6444745538665</v>
      </c>
    </row>
    <row r="1657" spans="1:5" x14ac:dyDescent="0.3">
      <c r="A1657" s="11" t="s">
        <v>2244</v>
      </c>
      <c r="B1657" s="12">
        <v>2035</v>
      </c>
      <c r="C1657" s="12">
        <v>9302.5</v>
      </c>
      <c r="E1657">
        <f t="shared" si="25"/>
        <v>4.5712530712530715</v>
      </c>
    </row>
    <row r="1658" spans="1:5" x14ac:dyDescent="0.3">
      <c r="A1658" s="11" t="s">
        <v>99</v>
      </c>
      <c r="B1658" s="12">
        <v>8</v>
      </c>
      <c r="C1658" s="12">
        <v>425</v>
      </c>
      <c r="E1658">
        <f t="shared" si="25"/>
        <v>53.125</v>
      </c>
    </row>
    <row r="1659" spans="1:5" x14ac:dyDescent="0.3">
      <c r="A1659" s="11" t="s">
        <v>2091</v>
      </c>
      <c r="B1659" s="12">
        <v>160</v>
      </c>
      <c r="C1659" s="12">
        <v>9203.23</v>
      </c>
      <c r="E1659">
        <f t="shared" si="25"/>
        <v>57.520187499999999</v>
      </c>
    </row>
    <row r="1660" spans="1:5" x14ac:dyDescent="0.3">
      <c r="A1660" s="11" t="s">
        <v>1523</v>
      </c>
      <c r="B1660" s="12">
        <v>452</v>
      </c>
      <c r="C1660" s="12">
        <v>60450.1</v>
      </c>
      <c r="E1660">
        <f t="shared" si="25"/>
        <v>133.7391592920354</v>
      </c>
    </row>
    <row r="1661" spans="1:5" x14ac:dyDescent="0.3">
      <c r="A1661" s="11" t="s">
        <v>121</v>
      </c>
      <c r="B1661" s="12">
        <v>37</v>
      </c>
      <c r="C1661" s="12">
        <v>3398.1</v>
      </c>
      <c r="E1661">
        <f t="shared" si="25"/>
        <v>91.840540540540545</v>
      </c>
    </row>
    <row r="1662" spans="1:5" x14ac:dyDescent="0.3">
      <c r="A1662" s="11" t="s">
        <v>2586</v>
      </c>
      <c r="B1662" s="12">
        <v>1</v>
      </c>
      <c r="C1662" s="12">
        <v>5</v>
      </c>
      <c r="E1662">
        <f t="shared" si="25"/>
        <v>5</v>
      </c>
    </row>
    <row r="1663" spans="1:5" x14ac:dyDescent="0.3">
      <c r="A1663" s="11" t="s">
        <v>1306</v>
      </c>
      <c r="B1663" s="12">
        <v>86</v>
      </c>
      <c r="C1663" s="12">
        <v>7793</v>
      </c>
      <c r="E1663">
        <f t="shared" si="25"/>
        <v>90.616279069767444</v>
      </c>
    </row>
    <row r="1664" spans="1:5" x14ac:dyDescent="0.3">
      <c r="A1664" s="11" t="s">
        <v>280</v>
      </c>
      <c r="B1664" s="12">
        <v>305</v>
      </c>
      <c r="C1664" s="12">
        <v>26744.11</v>
      </c>
      <c r="E1664">
        <f t="shared" si="25"/>
        <v>87.685606557377056</v>
      </c>
    </row>
    <row r="1665" spans="1:5" x14ac:dyDescent="0.3">
      <c r="A1665" s="11" t="s">
        <v>2483</v>
      </c>
      <c r="B1665" s="12">
        <v>19</v>
      </c>
      <c r="C1665" s="12">
        <v>1251</v>
      </c>
      <c r="E1665">
        <f t="shared" si="25"/>
        <v>65.84210526315789</v>
      </c>
    </row>
    <row r="1666" spans="1:5" x14ac:dyDescent="0.3">
      <c r="A1666" s="11" t="s">
        <v>995</v>
      </c>
      <c r="B1666" s="12">
        <v>11</v>
      </c>
      <c r="C1666" s="12">
        <v>4669</v>
      </c>
      <c r="E1666">
        <f t="shared" si="25"/>
        <v>424.45454545454544</v>
      </c>
    </row>
    <row r="1667" spans="1:5" x14ac:dyDescent="0.3">
      <c r="A1667" s="11" t="s">
        <v>558</v>
      </c>
      <c r="B1667" s="12">
        <v>20</v>
      </c>
      <c r="C1667" s="12">
        <v>1366</v>
      </c>
      <c r="E1667">
        <f t="shared" si="25"/>
        <v>68.3</v>
      </c>
    </row>
    <row r="1668" spans="1:5" x14ac:dyDescent="0.3">
      <c r="A1668" s="11" t="s">
        <v>563</v>
      </c>
      <c r="B1668" s="12">
        <v>0</v>
      </c>
      <c r="C1668" s="12">
        <v>0</v>
      </c>
      <c r="E1668">
        <f t="shared" si="25"/>
        <v>0</v>
      </c>
    </row>
    <row r="1669" spans="1:5" x14ac:dyDescent="0.3">
      <c r="A1669" s="11" t="s">
        <v>1356</v>
      </c>
      <c r="B1669" s="12">
        <v>121</v>
      </c>
      <c r="C1669" s="12">
        <v>3067</v>
      </c>
      <c r="E1669">
        <f t="shared" ref="E1669:E1732" si="26">IF(B1669=0, 0, C1669/B1669)</f>
        <v>25.347107438016529</v>
      </c>
    </row>
    <row r="1670" spans="1:5" x14ac:dyDescent="0.3">
      <c r="A1670" s="11" t="s">
        <v>1209</v>
      </c>
      <c r="B1670" s="12">
        <v>75</v>
      </c>
      <c r="C1670" s="12">
        <v>15530</v>
      </c>
      <c r="E1670">
        <f t="shared" si="26"/>
        <v>207.06666666666666</v>
      </c>
    </row>
    <row r="1671" spans="1:5" x14ac:dyDescent="0.3">
      <c r="A1671" s="11" t="s">
        <v>291</v>
      </c>
      <c r="B1671" s="12">
        <v>168</v>
      </c>
      <c r="C1671" s="12">
        <v>4800.8</v>
      </c>
      <c r="E1671">
        <f t="shared" si="26"/>
        <v>28.576190476190476</v>
      </c>
    </row>
    <row r="1672" spans="1:5" x14ac:dyDescent="0.3">
      <c r="A1672" s="11" t="s">
        <v>32</v>
      </c>
      <c r="B1672" s="12">
        <v>53</v>
      </c>
      <c r="C1672" s="12">
        <v>4051.99</v>
      </c>
      <c r="E1672">
        <f t="shared" si="26"/>
        <v>76.45264150943396</v>
      </c>
    </row>
    <row r="1673" spans="1:5" x14ac:dyDescent="0.3">
      <c r="A1673" s="11" t="s">
        <v>3989</v>
      </c>
      <c r="B1673" s="12">
        <v>1</v>
      </c>
      <c r="C1673" s="12">
        <v>3</v>
      </c>
      <c r="E1673">
        <f t="shared" si="26"/>
        <v>3</v>
      </c>
    </row>
    <row r="1674" spans="1:5" x14ac:dyDescent="0.3">
      <c r="A1674" s="11" t="s">
        <v>1927</v>
      </c>
      <c r="B1674" s="12">
        <v>107</v>
      </c>
      <c r="C1674" s="12">
        <v>2930.69</v>
      </c>
      <c r="E1674">
        <f t="shared" si="26"/>
        <v>27.3896261682243</v>
      </c>
    </row>
    <row r="1675" spans="1:5" x14ac:dyDescent="0.3">
      <c r="A1675" s="11" t="s">
        <v>1887</v>
      </c>
      <c r="B1675" s="12">
        <v>29</v>
      </c>
      <c r="C1675" s="12">
        <v>1225</v>
      </c>
      <c r="E1675">
        <f t="shared" si="26"/>
        <v>42.241379310344826</v>
      </c>
    </row>
    <row r="1676" spans="1:5" x14ac:dyDescent="0.3">
      <c r="A1676" s="11" t="s">
        <v>1202</v>
      </c>
      <c r="B1676" s="12">
        <v>111</v>
      </c>
      <c r="C1676" s="12">
        <v>6146.27</v>
      </c>
      <c r="E1676">
        <f t="shared" si="26"/>
        <v>55.371801801801809</v>
      </c>
    </row>
    <row r="1677" spans="1:5" x14ac:dyDescent="0.3">
      <c r="A1677" s="11" t="s">
        <v>1323</v>
      </c>
      <c r="B1677" s="12">
        <v>4</v>
      </c>
      <c r="C1677" s="12">
        <v>106</v>
      </c>
      <c r="E1677">
        <f t="shared" si="26"/>
        <v>26.5</v>
      </c>
    </row>
    <row r="1678" spans="1:5" x14ac:dyDescent="0.3">
      <c r="A1678" s="11" t="s">
        <v>217</v>
      </c>
      <c r="B1678" s="12">
        <v>1</v>
      </c>
      <c r="C1678" s="12">
        <v>10</v>
      </c>
      <c r="E1678">
        <f t="shared" si="26"/>
        <v>10</v>
      </c>
    </row>
    <row r="1679" spans="1:5" x14ac:dyDescent="0.3">
      <c r="A1679" s="11" t="s">
        <v>3759</v>
      </c>
      <c r="B1679" s="12">
        <v>28</v>
      </c>
      <c r="C1679" s="12">
        <v>1328</v>
      </c>
      <c r="E1679">
        <f t="shared" si="26"/>
        <v>47.428571428571431</v>
      </c>
    </row>
    <row r="1680" spans="1:5" x14ac:dyDescent="0.3">
      <c r="A1680" s="11" t="s">
        <v>1968</v>
      </c>
      <c r="B1680" s="12">
        <v>405</v>
      </c>
      <c r="C1680" s="12">
        <v>74026</v>
      </c>
      <c r="E1680">
        <f t="shared" si="26"/>
        <v>182.78024691358024</v>
      </c>
    </row>
    <row r="1681" spans="1:5" x14ac:dyDescent="0.3">
      <c r="A1681" s="11" t="s">
        <v>998</v>
      </c>
      <c r="B1681" s="12">
        <v>8</v>
      </c>
      <c r="C1681" s="12">
        <v>65</v>
      </c>
      <c r="E1681">
        <f t="shared" si="26"/>
        <v>8.125</v>
      </c>
    </row>
    <row r="1682" spans="1:5" x14ac:dyDescent="0.3">
      <c r="A1682" s="11" t="s">
        <v>2738</v>
      </c>
      <c r="B1682" s="12">
        <v>15</v>
      </c>
      <c r="C1682" s="12">
        <v>7397</v>
      </c>
      <c r="E1682">
        <f t="shared" si="26"/>
        <v>493.13333333333333</v>
      </c>
    </row>
    <row r="1683" spans="1:5" x14ac:dyDescent="0.3">
      <c r="A1683" s="11" t="s">
        <v>669</v>
      </c>
      <c r="B1683" s="12">
        <v>25</v>
      </c>
      <c r="C1683" s="12">
        <v>684</v>
      </c>
      <c r="E1683">
        <f t="shared" si="26"/>
        <v>27.36</v>
      </c>
    </row>
    <row r="1684" spans="1:5" x14ac:dyDescent="0.3">
      <c r="A1684" s="11" t="s">
        <v>1592</v>
      </c>
      <c r="B1684" s="12">
        <v>92</v>
      </c>
      <c r="C1684" s="12">
        <v>4092</v>
      </c>
      <c r="E1684">
        <f t="shared" si="26"/>
        <v>44.478260869565219</v>
      </c>
    </row>
    <row r="1685" spans="1:5" x14ac:dyDescent="0.3">
      <c r="A1685" s="11" t="s">
        <v>173</v>
      </c>
      <c r="B1685" s="12">
        <v>1</v>
      </c>
      <c r="C1685" s="12">
        <v>1</v>
      </c>
      <c r="E1685">
        <f t="shared" si="26"/>
        <v>1</v>
      </c>
    </row>
    <row r="1686" spans="1:5" x14ac:dyDescent="0.3">
      <c r="A1686" s="11" t="s">
        <v>954</v>
      </c>
      <c r="B1686" s="12">
        <v>5</v>
      </c>
      <c r="C1686" s="12">
        <v>126</v>
      </c>
      <c r="E1686">
        <f t="shared" si="26"/>
        <v>25.2</v>
      </c>
    </row>
    <row r="1687" spans="1:5" x14ac:dyDescent="0.3">
      <c r="A1687" s="11" t="s">
        <v>621</v>
      </c>
      <c r="B1687" s="12">
        <v>1</v>
      </c>
      <c r="C1687" s="12">
        <v>300</v>
      </c>
      <c r="E1687">
        <f t="shared" si="26"/>
        <v>300</v>
      </c>
    </row>
    <row r="1688" spans="1:5" x14ac:dyDescent="0.3">
      <c r="A1688" s="11" t="s">
        <v>270</v>
      </c>
      <c r="B1688" s="12">
        <v>1596</v>
      </c>
      <c r="C1688" s="12">
        <v>147233.76999999999</v>
      </c>
      <c r="E1688">
        <f t="shared" si="26"/>
        <v>92.251735588972423</v>
      </c>
    </row>
    <row r="1689" spans="1:5" x14ac:dyDescent="0.3">
      <c r="A1689" s="11" t="s">
        <v>1528</v>
      </c>
      <c r="B1689" s="12">
        <v>70</v>
      </c>
      <c r="C1689" s="12">
        <v>3865.55</v>
      </c>
      <c r="E1689">
        <f t="shared" si="26"/>
        <v>55.222142857142863</v>
      </c>
    </row>
    <row r="1690" spans="1:5" x14ac:dyDescent="0.3">
      <c r="A1690" s="11" t="s">
        <v>1120</v>
      </c>
      <c r="B1690" s="12">
        <v>1</v>
      </c>
      <c r="C1690" s="12">
        <v>5</v>
      </c>
      <c r="E1690">
        <f t="shared" si="26"/>
        <v>5</v>
      </c>
    </row>
    <row r="1691" spans="1:5" x14ac:dyDescent="0.3">
      <c r="A1691" s="11" t="s">
        <v>3663</v>
      </c>
      <c r="B1691" s="12">
        <v>38</v>
      </c>
      <c r="C1691" s="12">
        <v>1200</v>
      </c>
      <c r="E1691">
        <f t="shared" si="26"/>
        <v>31.578947368421051</v>
      </c>
    </row>
    <row r="1692" spans="1:5" x14ac:dyDescent="0.3">
      <c r="A1692" s="11" t="s">
        <v>1210</v>
      </c>
      <c r="B1692" s="12">
        <v>46</v>
      </c>
      <c r="C1692" s="12">
        <v>6360</v>
      </c>
      <c r="E1692">
        <f t="shared" si="26"/>
        <v>138.2608695652174</v>
      </c>
    </row>
    <row r="1693" spans="1:5" x14ac:dyDescent="0.3">
      <c r="A1693" s="11" t="s">
        <v>2633</v>
      </c>
      <c r="B1693" s="12">
        <v>199</v>
      </c>
      <c r="C1693" s="12">
        <v>17731</v>
      </c>
      <c r="E1693">
        <f t="shared" si="26"/>
        <v>89.100502512562812</v>
      </c>
    </row>
    <row r="1694" spans="1:5" x14ac:dyDescent="0.3">
      <c r="A1694" s="11" t="s">
        <v>876</v>
      </c>
      <c r="B1694" s="12">
        <v>0</v>
      </c>
      <c r="C1694" s="12">
        <v>0</v>
      </c>
      <c r="E1694">
        <f t="shared" si="26"/>
        <v>0</v>
      </c>
    </row>
    <row r="1695" spans="1:5" x14ac:dyDescent="0.3">
      <c r="A1695" s="11" t="s">
        <v>1447</v>
      </c>
      <c r="B1695" s="12">
        <v>0</v>
      </c>
      <c r="C1695" s="12">
        <v>0</v>
      </c>
      <c r="E1695">
        <f t="shared" si="26"/>
        <v>0</v>
      </c>
    </row>
    <row r="1696" spans="1:5" x14ac:dyDescent="0.3">
      <c r="A1696" s="11" t="s">
        <v>1208</v>
      </c>
      <c r="B1696" s="12">
        <v>141</v>
      </c>
      <c r="C1696" s="12">
        <v>17396</v>
      </c>
      <c r="E1696">
        <f t="shared" si="26"/>
        <v>123.37588652482269</v>
      </c>
    </row>
    <row r="1697" spans="1:5" x14ac:dyDescent="0.3">
      <c r="A1697" s="11" t="s">
        <v>2940</v>
      </c>
      <c r="B1697" s="12">
        <v>33</v>
      </c>
      <c r="C1697" s="12">
        <v>2681</v>
      </c>
      <c r="E1697">
        <f t="shared" si="26"/>
        <v>81.242424242424249</v>
      </c>
    </row>
    <row r="1698" spans="1:5" x14ac:dyDescent="0.3">
      <c r="A1698" s="11" t="s">
        <v>3327</v>
      </c>
      <c r="B1698" s="12">
        <v>33</v>
      </c>
      <c r="C1698" s="12">
        <v>810</v>
      </c>
      <c r="E1698">
        <f t="shared" si="26"/>
        <v>24.545454545454547</v>
      </c>
    </row>
    <row r="1699" spans="1:5" x14ac:dyDescent="0.3">
      <c r="A1699" s="11" t="s">
        <v>1171</v>
      </c>
      <c r="B1699" s="12">
        <v>2</v>
      </c>
      <c r="C1699" s="12">
        <v>100</v>
      </c>
      <c r="E1699">
        <f t="shared" si="26"/>
        <v>50</v>
      </c>
    </row>
    <row r="1700" spans="1:5" x14ac:dyDescent="0.3">
      <c r="A1700" s="11" t="s">
        <v>1508</v>
      </c>
      <c r="B1700" s="12">
        <v>33</v>
      </c>
      <c r="C1700" s="12">
        <v>2580</v>
      </c>
      <c r="E1700">
        <f t="shared" si="26"/>
        <v>78.181818181818187</v>
      </c>
    </row>
    <row r="1701" spans="1:5" x14ac:dyDescent="0.3">
      <c r="A1701" s="11" t="s">
        <v>3709</v>
      </c>
      <c r="B1701" s="12">
        <v>104</v>
      </c>
      <c r="C1701" s="12">
        <v>11530</v>
      </c>
      <c r="E1701">
        <f t="shared" si="26"/>
        <v>110.86538461538461</v>
      </c>
    </row>
    <row r="1702" spans="1:5" x14ac:dyDescent="0.3">
      <c r="A1702" s="11" t="s">
        <v>1551</v>
      </c>
      <c r="B1702" s="12">
        <v>7</v>
      </c>
      <c r="C1702" s="12">
        <v>101</v>
      </c>
      <c r="E1702">
        <f t="shared" si="26"/>
        <v>14.428571428571429</v>
      </c>
    </row>
    <row r="1703" spans="1:5" x14ac:dyDescent="0.3">
      <c r="A1703" s="11" t="s">
        <v>829</v>
      </c>
      <c r="B1703" s="12">
        <v>38</v>
      </c>
      <c r="C1703" s="12">
        <v>1391</v>
      </c>
      <c r="E1703">
        <f t="shared" si="26"/>
        <v>36.60526315789474</v>
      </c>
    </row>
    <row r="1704" spans="1:5" x14ac:dyDescent="0.3">
      <c r="A1704" s="11" t="s">
        <v>2768</v>
      </c>
      <c r="B1704" s="12">
        <v>34</v>
      </c>
      <c r="C1704" s="12">
        <v>1002</v>
      </c>
      <c r="E1704">
        <f t="shared" si="26"/>
        <v>29.470588235294116</v>
      </c>
    </row>
    <row r="1705" spans="1:5" x14ac:dyDescent="0.3">
      <c r="A1705" s="11" t="s">
        <v>2431</v>
      </c>
      <c r="B1705" s="12">
        <v>2</v>
      </c>
      <c r="C1705" s="12">
        <v>21</v>
      </c>
      <c r="E1705">
        <f t="shared" si="26"/>
        <v>10.5</v>
      </c>
    </row>
    <row r="1706" spans="1:5" x14ac:dyDescent="0.3">
      <c r="A1706" s="11" t="s">
        <v>2154</v>
      </c>
      <c r="B1706" s="12">
        <v>4</v>
      </c>
      <c r="C1706" s="12">
        <v>34</v>
      </c>
      <c r="E1706">
        <f t="shared" si="26"/>
        <v>8.5</v>
      </c>
    </row>
    <row r="1707" spans="1:5" x14ac:dyDescent="0.3">
      <c r="A1707" s="11" t="s">
        <v>2548</v>
      </c>
      <c r="B1707" s="12">
        <v>37</v>
      </c>
      <c r="C1707" s="12">
        <v>6111</v>
      </c>
      <c r="E1707">
        <f t="shared" si="26"/>
        <v>165.16216216216216</v>
      </c>
    </row>
    <row r="1708" spans="1:5" x14ac:dyDescent="0.3">
      <c r="A1708" s="11" t="s">
        <v>1183</v>
      </c>
      <c r="B1708" s="12">
        <v>4</v>
      </c>
      <c r="C1708" s="12">
        <v>42</v>
      </c>
      <c r="E1708">
        <f t="shared" si="26"/>
        <v>10.5</v>
      </c>
    </row>
    <row r="1709" spans="1:5" x14ac:dyDescent="0.3">
      <c r="A1709" s="11" t="s">
        <v>3457</v>
      </c>
      <c r="B1709" s="12">
        <v>27</v>
      </c>
      <c r="C1709" s="12">
        <v>1216</v>
      </c>
      <c r="E1709">
        <f t="shared" si="26"/>
        <v>45.037037037037038</v>
      </c>
    </row>
    <row r="1710" spans="1:5" x14ac:dyDescent="0.3">
      <c r="A1710" s="11" t="s">
        <v>1380</v>
      </c>
      <c r="B1710" s="12">
        <v>151</v>
      </c>
      <c r="C1710" s="12">
        <v>11160</v>
      </c>
      <c r="E1710">
        <f t="shared" si="26"/>
        <v>73.907284768211923</v>
      </c>
    </row>
    <row r="1711" spans="1:5" x14ac:dyDescent="0.3">
      <c r="A1711" s="11" t="s">
        <v>1050</v>
      </c>
      <c r="B1711" s="12">
        <v>0</v>
      </c>
      <c r="C1711" s="12">
        <v>0</v>
      </c>
      <c r="E1711">
        <f t="shared" si="26"/>
        <v>0</v>
      </c>
    </row>
    <row r="1712" spans="1:5" x14ac:dyDescent="0.3">
      <c r="A1712" s="11" t="s">
        <v>3791</v>
      </c>
      <c r="B1712" s="12">
        <v>1</v>
      </c>
      <c r="C1712" s="12">
        <v>50</v>
      </c>
      <c r="E1712">
        <f t="shared" si="26"/>
        <v>50</v>
      </c>
    </row>
    <row r="1713" spans="1:5" x14ac:dyDescent="0.3">
      <c r="A1713" s="11" t="s">
        <v>1252</v>
      </c>
      <c r="B1713" s="12">
        <v>74</v>
      </c>
      <c r="C1713" s="12">
        <v>6108</v>
      </c>
      <c r="E1713">
        <f t="shared" si="26"/>
        <v>82.540540540540547</v>
      </c>
    </row>
    <row r="1714" spans="1:5" x14ac:dyDescent="0.3">
      <c r="A1714" s="11" t="s">
        <v>4105</v>
      </c>
      <c r="B1714" s="12">
        <v>0</v>
      </c>
      <c r="C1714" s="12">
        <v>0</v>
      </c>
      <c r="E1714">
        <f t="shared" si="26"/>
        <v>0</v>
      </c>
    </row>
    <row r="1715" spans="1:5" x14ac:dyDescent="0.3">
      <c r="A1715" s="11" t="s">
        <v>2001</v>
      </c>
      <c r="B1715" s="12">
        <v>25</v>
      </c>
      <c r="C1715" s="12">
        <v>625</v>
      </c>
      <c r="E1715">
        <f t="shared" si="26"/>
        <v>25</v>
      </c>
    </row>
    <row r="1716" spans="1:5" x14ac:dyDescent="0.3">
      <c r="A1716" s="11" t="s">
        <v>651</v>
      </c>
      <c r="B1716" s="12">
        <v>48</v>
      </c>
      <c r="C1716" s="12">
        <v>1686</v>
      </c>
      <c r="E1716">
        <f t="shared" si="26"/>
        <v>35.125</v>
      </c>
    </row>
    <row r="1717" spans="1:5" x14ac:dyDescent="0.3">
      <c r="A1717" s="11" t="s">
        <v>2562</v>
      </c>
      <c r="B1717" s="12">
        <v>3</v>
      </c>
      <c r="C1717" s="12">
        <v>75</v>
      </c>
      <c r="E1717">
        <f t="shared" si="26"/>
        <v>25</v>
      </c>
    </row>
    <row r="1718" spans="1:5" x14ac:dyDescent="0.3">
      <c r="A1718" s="11" t="s">
        <v>2766</v>
      </c>
      <c r="B1718" s="12">
        <v>4</v>
      </c>
      <c r="C1718" s="12">
        <v>100</v>
      </c>
      <c r="E1718">
        <f t="shared" si="26"/>
        <v>25</v>
      </c>
    </row>
    <row r="1719" spans="1:5" x14ac:dyDescent="0.3">
      <c r="A1719" s="11" t="s">
        <v>454</v>
      </c>
      <c r="B1719" s="12">
        <v>2</v>
      </c>
      <c r="C1719" s="12">
        <v>26</v>
      </c>
      <c r="E1719">
        <f t="shared" si="26"/>
        <v>13</v>
      </c>
    </row>
    <row r="1720" spans="1:5" x14ac:dyDescent="0.3">
      <c r="A1720" s="11" t="s">
        <v>2616</v>
      </c>
      <c r="B1720" s="12">
        <v>238</v>
      </c>
      <c r="C1720" s="12">
        <v>28633.5</v>
      </c>
      <c r="E1720">
        <f t="shared" si="26"/>
        <v>120.30882352941177</v>
      </c>
    </row>
    <row r="1721" spans="1:5" x14ac:dyDescent="0.3">
      <c r="A1721" s="11" t="s">
        <v>49</v>
      </c>
      <c r="B1721" s="12">
        <v>70</v>
      </c>
      <c r="C1721" s="12">
        <v>5380.55</v>
      </c>
      <c r="E1721">
        <f t="shared" si="26"/>
        <v>76.865000000000009</v>
      </c>
    </row>
    <row r="1722" spans="1:5" x14ac:dyDescent="0.3">
      <c r="A1722" s="11" t="s">
        <v>411</v>
      </c>
      <c r="B1722" s="12">
        <v>7</v>
      </c>
      <c r="C1722" s="12">
        <v>1283</v>
      </c>
      <c r="E1722">
        <f t="shared" si="26"/>
        <v>183.28571428571428</v>
      </c>
    </row>
    <row r="1723" spans="1:5" x14ac:dyDescent="0.3">
      <c r="A1723" s="11" t="s">
        <v>1619</v>
      </c>
      <c r="B1723" s="12">
        <v>27</v>
      </c>
      <c r="C1723" s="12">
        <v>1576</v>
      </c>
      <c r="E1723">
        <f t="shared" si="26"/>
        <v>58.370370370370374</v>
      </c>
    </row>
    <row r="1724" spans="1:5" x14ac:dyDescent="0.3">
      <c r="A1724" s="11" t="s">
        <v>81</v>
      </c>
      <c r="B1724" s="12">
        <v>41</v>
      </c>
      <c r="C1724" s="12">
        <v>1651</v>
      </c>
      <c r="E1724">
        <f t="shared" si="26"/>
        <v>40.268292682926827</v>
      </c>
    </row>
    <row r="1725" spans="1:5" x14ac:dyDescent="0.3">
      <c r="A1725" s="11" t="s">
        <v>1657</v>
      </c>
      <c r="B1725" s="12">
        <v>48</v>
      </c>
      <c r="C1725" s="12">
        <v>7525.12</v>
      </c>
      <c r="E1725">
        <f t="shared" si="26"/>
        <v>156.77333333333334</v>
      </c>
    </row>
    <row r="1726" spans="1:5" x14ac:dyDescent="0.3">
      <c r="A1726" s="11" t="s">
        <v>3690</v>
      </c>
      <c r="B1726" s="12">
        <v>14</v>
      </c>
      <c r="C1726" s="12">
        <v>430</v>
      </c>
      <c r="E1726">
        <f t="shared" si="26"/>
        <v>30.714285714285715</v>
      </c>
    </row>
    <row r="1727" spans="1:5" x14ac:dyDescent="0.3">
      <c r="A1727" s="11" t="s">
        <v>1279</v>
      </c>
      <c r="B1727" s="12">
        <v>190</v>
      </c>
      <c r="C1727" s="12">
        <v>10071</v>
      </c>
      <c r="E1727">
        <f t="shared" si="26"/>
        <v>53.005263157894738</v>
      </c>
    </row>
    <row r="1728" spans="1:5" x14ac:dyDescent="0.3">
      <c r="A1728" s="11" t="s">
        <v>3040</v>
      </c>
      <c r="B1728" s="12">
        <v>42</v>
      </c>
      <c r="C1728" s="12">
        <v>3225</v>
      </c>
      <c r="E1728">
        <f t="shared" si="26"/>
        <v>76.785714285714292</v>
      </c>
    </row>
    <row r="1729" spans="1:5" x14ac:dyDescent="0.3">
      <c r="A1729" s="11" t="s">
        <v>1648</v>
      </c>
      <c r="B1729" s="12">
        <v>46</v>
      </c>
      <c r="C1729" s="12">
        <v>5236</v>
      </c>
      <c r="E1729">
        <f t="shared" si="26"/>
        <v>113.82608695652173</v>
      </c>
    </row>
    <row r="1730" spans="1:5" x14ac:dyDescent="0.3">
      <c r="A1730" s="11" t="s">
        <v>981</v>
      </c>
      <c r="B1730" s="12">
        <v>31</v>
      </c>
      <c r="C1730" s="12">
        <v>1486</v>
      </c>
      <c r="E1730">
        <f t="shared" si="26"/>
        <v>47.935483870967744</v>
      </c>
    </row>
    <row r="1731" spans="1:5" x14ac:dyDescent="0.3">
      <c r="A1731" s="11" t="s">
        <v>861</v>
      </c>
      <c r="B1731" s="12">
        <v>48</v>
      </c>
      <c r="C1731" s="12">
        <v>2540</v>
      </c>
      <c r="E1731">
        <f t="shared" si="26"/>
        <v>52.916666666666664</v>
      </c>
    </row>
    <row r="1732" spans="1:5" x14ac:dyDescent="0.3">
      <c r="A1732" s="11" t="s">
        <v>920</v>
      </c>
      <c r="B1732" s="12">
        <v>1</v>
      </c>
      <c r="C1732" s="12">
        <v>100</v>
      </c>
      <c r="E1732">
        <f t="shared" si="26"/>
        <v>100</v>
      </c>
    </row>
    <row r="1733" spans="1:5" x14ac:dyDescent="0.3">
      <c r="A1733" s="11" t="s">
        <v>906</v>
      </c>
      <c r="B1733" s="12">
        <v>6</v>
      </c>
      <c r="C1733" s="12">
        <v>196</v>
      </c>
      <c r="E1733">
        <f t="shared" ref="E1733:E1796" si="27">IF(B1733=0, 0, C1733/B1733)</f>
        <v>32.666666666666664</v>
      </c>
    </row>
    <row r="1734" spans="1:5" x14ac:dyDescent="0.3">
      <c r="A1734" s="11" t="s">
        <v>937</v>
      </c>
      <c r="B1734" s="12">
        <v>0</v>
      </c>
      <c r="C1734" s="12">
        <v>0</v>
      </c>
      <c r="E1734">
        <f t="shared" si="27"/>
        <v>0</v>
      </c>
    </row>
    <row r="1735" spans="1:5" x14ac:dyDescent="0.3">
      <c r="A1735" s="11" t="s">
        <v>3354</v>
      </c>
      <c r="B1735" s="12">
        <v>15</v>
      </c>
      <c r="C1735" s="12">
        <v>2210</v>
      </c>
      <c r="E1735">
        <f t="shared" si="27"/>
        <v>147.33333333333334</v>
      </c>
    </row>
    <row r="1736" spans="1:5" x14ac:dyDescent="0.3">
      <c r="A1736" s="11" t="s">
        <v>2323</v>
      </c>
      <c r="B1736" s="12">
        <v>4</v>
      </c>
      <c r="C1736" s="12">
        <v>85</v>
      </c>
      <c r="E1736">
        <f t="shared" si="27"/>
        <v>21.25</v>
      </c>
    </row>
    <row r="1737" spans="1:5" x14ac:dyDescent="0.3">
      <c r="A1737" s="11" t="s">
        <v>2525</v>
      </c>
      <c r="B1737" s="12">
        <v>80</v>
      </c>
      <c r="C1737" s="12">
        <v>8026</v>
      </c>
      <c r="E1737">
        <f t="shared" si="27"/>
        <v>100.325</v>
      </c>
    </row>
    <row r="1738" spans="1:5" x14ac:dyDescent="0.3">
      <c r="A1738" s="11" t="s">
        <v>1844</v>
      </c>
      <c r="B1738" s="12">
        <v>134</v>
      </c>
      <c r="C1738" s="12">
        <v>12400.61</v>
      </c>
      <c r="E1738">
        <f t="shared" si="27"/>
        <v>92.541865671641801</v>
      </c>
    </row>
    <row r="1739" spans="1:5" x14ac:dyDescent="0.3">
      <c r="A1739" s="11" t="s">
        <v>3628</v>
      </c>
      <c r="B1739" s="12">
        <v>1</v>
      </c>
      <c r="C1739" s="12">
        <v>1</v>
      </c>
      <c r="E1739">
        <f t="shared" si="27"/>
        <v>1</v>
      </c>
    </row>
    <row r="1740" spans="1:5" x14ac:dyDescent="0.3">
      <c r="A1740" s="11" t="s">
        <v>3486</v>
      </c>
      <c r="B1740" s="12">
        <v>66</v>
      </c>
      <c r="C1740" s="12">
        <v>2555</v>
      </c>
      <c r="E1740">
        <f t="shared" si="27"/>
        <v>38.712121212121211</v>
      </c>
    </row>
    <row r="1741" spans="1:5" x14ac:dyDescent="0.3">
      <c r="A1741" s="11" t="s">
        <v>1705</v>
      </c>
      <c r="B1741" s="12">
        <v>11</v>
      </c>
      <c r="C1741" s="12">
        <v>1302</v>
      </c>
      <c r="E1741">
        <f t="shared" si="27"/>
        <v>118.36363636363636</v>
      </c>
    </row>
    <row r="1742" spans="1:5" x14ac:dyDescent="0.3">
      <c r="A1742" s="11" t="s">
        <v>2467</v>
      </c>
      <c r="B1742" s="12">
        <v>52</v>
      </c>
      <c r="C1742" s="12">
        <v>2500</v>
      </c>
      <c r="E1742">
        <f t="shared" si="27"/>
        <v>48.07692307692308</v>
      </c>
    </row>
    <row r="1743" spans="1:5" x14ac:dyDescent="0.3">
      <c r="A1743" s="11" t="s">
        <v>3329</v>
      </c>
      <c r="B1743" s="12">
        <v>26</v>
      </c>
      <c r="C1743" s="12">
        <v>1168</v>
      </c>
      <c r="E1743">
        <f t="shared" si="27"/>
        <v>44.92307692307692</v>
      </c>
    </row>
    <row r="1744" spans="1:5" x14ac:dyDescent="0.3">
      <c r="A1744" s="11" t="s">
        <v>1520</v>
      </c>
      <c r="B1744" s="12">
        <v>145</v>
      </c>
      <c r="C1744" s="12">
        <v>9302.75</v>
      </c>
      <c r="E1744">
        <f t="shared" si="27"/>
        <v>64.156896551724131</v>
      </c>
    </row>
    <row r="1745" spans="1:5" x14ac:dyDescent="0.3">
      <c r="A1745" s="11" t="s">
        <v>928</v>
      </c>
      <c r="B1745" s="12">
        <v>0</v>
      </c>
      <c r="C1745" s="12">
        <v>0</v>
      </c>
      <c r="E1745">
        <f t="shared" si="27"/>
        <v>0</v>
      </c>
    </row>
    <row r="1746" spans="1:5" x14ac:dyDescent="0.3">
      <c r="A1746" s="11" t="s">
        <v>2003</v>
      </c>
      <c r="B1746" s="12">
        <v>1375</v>
      </c>
      <c r="C1746" s="12">
        <v>108397.11</v>
      </c>
      <c r="E1746">
        <f t="shared" si="27"/>
        <v>78.834261818181815</v>
      </c>
    </row>
    <row r="1747" spans="1:5" x14ac:dyDescent="0.3">
      <c r="A1747" s="11" t="s">
        <v>796</v>
      </c>
      <c r="B1747" s="12">
        <v>184</v>
      </c>
      <c r="C1747" s="12">
        <v>15650</v>
      </c>
      <c r="E1747">
        <f t="shared" si="27"/>
        <v>85.054347826086953</v>
      </c>
    </row>
    <row r="1748" spans="1:5" x14ac:dyDescent="0.3">
      <c r="A1748" s="11" t="s">
        <v>504</v>
      </c>
      <c r="B1748" s="12">
        <v>9</v>
      </c>
      <c r="C1748" s="12">
        <v>114</v>
      </c>
      <c r="E1748">
        <f t="shared" si="27"/>
        <v>12.666666666666666</v>
      </c>
    </row>
    <row r="1749" spans="1:5" x14ac:dyDescent="0.3">
      <c r="A1749" s="11" t="s">
        <v>917</v>
      </c>
      <c r="B1749" s="12">
        <v>0</v>
      </c>
      <c r="C1749" s="12">
        <v>0</v>
      </c>
      <c r="E1749">
        <f t="shared" si="27"/>
        <v>0</v>
      </c>
    </row>
    <row r="1750" spans="1:5" x14ac:dyDescent="0.3">
      <c r="A1750" s="11" t="s">
        <v>494</v>
      </c>
      <c r="B1750" s="12">
        <v>0</v>
      </c>
      <c r="C1750" s="12">
        <v>0</v>
      </c>
      <c r="E1750">
        <f t="shared" si="27"/>
        <v>0</v>
      </c>
    </row>
    <row r="1751" spans="1:5" x14ac:dyDescent="0.3">
      <c r="A1751" s="11" t="s">
        <v>3411</v>
      </c>
      <c r="B1751" s="12">
        <v>26</v>
      </c>
      <c r="C1751" s="12">
        <v>3000</v>
      </c>
      <c r="E1751">
        <f t="shared" si="27"/>
        <v>115.38461538461539</v>
      </c>
    </row>
    <row r="1752" spans="1:5" x14ac:dyDescent="0.3">
      <c r="A1752" s="11" t="s">
        <v>2818</v>
      </c>
      <c r="B1752" s="12">
        <v>102</v>
      </c>
      <c r="C1752" s="12">
        <v>10603</v>
      </c>
      <c r="E1752">
        <f t="shared" si="27"/>
        <v>103.95098039215686</v>
      </c>
    </row>
    <row r="1753" spans="1:5" x14ac:dyDescent="0.3">
      <c r="A1753" s="11" t="s">
        <v>2446</v>
      </c>
      <c r="B1753" s="12">
        <v>115</v>
      </c>
      <c r="C1753" s="12">
        <v>8640</v>
      </c>
      <c r="E1753">
        <f t="shared" si="27"/>
        <v>75.130434782608702</v>
      </c>
    </row>
    <row r="1754" spans="1:5" x14ac:dyDescent="0.3">
      <c r="A1754" s="11" t="s">
        <v>1625</v>
      </c>
      <c r="B1754" s="12">
        <v>25</v>
      </c>
      <c r="C1754" s="12">
        <v>1180</v>
      </c>
      <c r="E1754">
        <f t="shared" si="27"/>
        <v>47.2</v>
      </c>
    </row>
    <row r="1755" spans="1:5" x14ac:dyDescent="0.3">
      <c r="A1755" s="11" t="s">
        <v>1973</v>
      </c>
      <c r="B1755" s="12">
        <v>238</v>
      </c>
      <c r="C1755" s="12">
        <v>16862</v>
      </c>
      <c r="E1755">
        <f t="shared" si="27"/>
        <v>70.848739495798313</v>
      </c>
    </row>
    <row r="1756" spans="1:5" x14ac:dyDescent="0.3">
      <c r="A1756" s="11" t="s">
        <v>1646</v>
      </c>
      <c r="B1756" s="12">
        <v>10</v>
      </c>
      <c r="C1756" s="12">
        <v>5540</v>
      </c>
      <c r="E1756">
        <f t="shared" si="27"/>
        <v>554</v>
      </c>
    </row>
    <row r="1757" spans="1:5" x14ac:dyDescent="0.3">
      <c r="A1757" s="11" t="s">
        <v>30</v>
      </c>
      <c r="B1757" s="12">
        <v>71</v>
      </c>
      <c r="C1757" s="12">
        <v>12042</v>
      </c>
      <c r="E1757">
        <f t="shared" si="27"/>
        <v>169.6056338028169</v>
      </c>
    </row>
    <row r="1758" spans="1:5" x14ac:dyDescent="0.3">
      <c r="A1758" s="11" t="s">
        <v>1238</v>
      </c>
      <c r="B1758" s="12">
        <v>0</v>
      </c>
      <c r="C1758" s="12">
        <v>0</v>
      </c>
      <c r="E1758">
        <f t="shared" si="27"/>
        <v>0</v>
      </c>
    </row>
    <row r="1759" spans="1:5" x14ac:dyDescent="0.3">
      <c r="A1759" s="11" t="s">
        <v>2311</v>
      </c>
      <c r="B1759" s="12">
        <v>1224</v>
      </c>
      <c r="C1759" s="12">
        <v>79335.360000000001</v>
      </c>
      <c r="E1759">
        <f t="shared" si="27"/>
        <v>64.816470588235291</v>
      </c>
    </row>
    <row r="1760" spans="1:5" x14ac:dyDescent="0.3">
      <c r="A1760" s="11" t="s">
        <v>2167</v>
      </c>
      <c r="B1760" s="12">
        <v>32</v>
      </c>
      <c r="C1760" s="12">
        <v>2932</v>
      </c>
      <c r="E1760">
        <f t="shared" si="27"/>
        <v>91.625</v>
      </c>
    </row>
    <row r="1761" spans="1:5" x14ac:dyDescent="0.3">
      <c r="A1761" s="11" t="s">
        <v>2148</v>
      </c>
      <c r="B1761" s="12">
        <v>55</v>
      </c>
      <c r="C1761" s="12">
        <v>2716</v>
      </c>
      <c r="E1761">
        <f t="shared" si="27"/>
        <v>49.381818181818183</v>
      </c>
    </row>
    <row r="1762" spans="1:5" x14ac:dyDescent="0.3">
      <c r="A1762" s="11" t="s">
        <v>1113</v>
      </c>
      <c r="B1762" s="12">
        <v>312</v>
      </c>
      <c r="C1762" s="12">
        <v>31272.92</v>
      </c>
      <c r="E1762">
        <f t="shared" si="27"/>
        <v>100.23371794871794</v>
      </c>
    </row>
    <row r="1763" spans="1:5" x14ac:dyDescent="0.3">
      <c r="A1763" s="11" t="s">
        <v>2410</v>
      </c>
      <c r="B1763" s="12">
        <v>6</v>
      </c>
      <c r="C1763" s="12">
        <v>460</v>
      </c>
      <c r="E1763">
        <f t="shared" si="27"/>
        <v>76.666666666666671</v>
      </c>
    </row>
    <row r="1764" spans="1:5" x14ac:dyDescent="0.3">
      <c r="A1764" s="11" t="s">
        <v>1613</v>
      </c>
      <c r="B1764" s="12">
        <v>11</v>
      </c>
      <c r="C1764" s="12">
        <v>550</v>
      </c>
      <c r="E1764">
        <f t="shared" si="27"/>
        <v>50</v>
      </c>
    </row>
    <row r="1765" spans="1:5" x14ac:dyDescent="0.3">
      <c r="A1765" s="11" t="s">
        <v>3079</v>
      </c>
      <c r="B1765" s="12">
        <v>27</v>
      </c>
      <c r="C1765" s="12">
        <v>11226</v>
      </c>
      <c r="E1765">
        <f t="shared" si="27"/>
        <v>415.77777777777777</v>
      </c>
    </row>
    <row r="1766" spans="1:5" x14ac:dyDescent="0.3">
      <c r="A1766" s="11" t="s">
        <v>2112</v>
      </c>
      <c r="B1766" s="12">
        <v>39</v>
      </c>
      <c r="C1766" s="12">
        <v>2130</v>
      </c>
      <c r="E1766">
        <f t="shared" si="27"/>
        <v>54.615384615384613</v>
      </c>
    </row>
    <row r="1767" spans="1:5" x14ac:dyDescent="0.3">
      <c r="A1767" s="11" t="s">
        <v>3909</v>
      </c>
      <c r="B1767" s="12">
        <v>1</v>
      </c>
      <c r="C1767" s="12">
        <v>1</v>
      </c>
      <c r="E1767">
        <f t="shared" si="27"/>
        <v>1</v>
      </c>
    </row>
    <row r="1768" spans="1:5" x14ac:dyDescent="0.3">
      <c r="A1768" s="11" t="s">
        <v>1929</v>
      </c>
      <c r="B1768" s="12">
        <v>34</v>
      </c>
      <c r="C1768" s="12">
        <v>2630</v>
      </c>
      <c r="E1768">
        <f t="shared" si="27"/>
        <v>77.352941176470594</v>
      </c>
    </row>
    <row r="1769" spans="1:5" x14ac:dyDescent="0.3">
      <c r="A1769" s="11" t="s">
        <v>2681</v>
      </c>
      <c r="B1769" s="12">
        <v>2</v>
      </c>
      <c r="C1769" s="12">
        <v>55</v>
      </c>
      <c r="E1769">
        <f t="shared" si="27"/>
        <v>27.5</v>
      </c>
    </row>
    <row r="1770" spans="1:5" x14ac:dyDescent="0.3">
      <c r="A1770" s="11" t="s">
        <v>1939</v>
      </c>
      <c r="B1770" s="12">
        <v>114</v>
      </c>
      <c r="C1770" s="12">
        <v>17390</v>
      </c>
      <c r="E1770">
        <f t="shared" si="27"/>
        <v>152.54385964912279</v>
      </c>
    </row>
    <row r="1771" spans="1:5" x14ac:dyDescent="0.3">
      <c r="A1771" s="11" t="s">
        <v>3051</v>
      </c>
      <c r="B1771" s="12">
        <v>35</v>
      </c>
      <c r="C1771" s="12">
        <v>827</v>
      </c>
      <c r="E1771">
        <f t="shared" si="27"/>
        <v>23.62857142857143</v>
      </c>
    </row>
    <row r="1772" spans="1:5" x14ac:dyDescent="0.3">
      <c r="A1772" s="11" t="s">
        <v>79</v>
      </c>
      <c r="B1772" s="12">
        <v>26</v>
      </c>
      <c r="C1772" s="12">
        <v>1570</v>
      </c>
      <c r="E1772">
        <f t="shared" si="27"/>
        <v>60.384615384615387</v>
      </c>
    </row>
    <row r="1773" spans="1:5" x14ac:dyDescent="0.3">
      <c r="A1773" s="11" t="s">
        <v>1669</v>
      </c>
      <c r="B1773" s="12">
        <v>116</v>
      </c>
      <c r="C1773" s="12">
        <v>8211</v>
      </c>
      <c r="E1773">
        <f t="shared" si="27"/>
        <v>70.784482758620683</v>
      </c>
    </row>
    <row r="1774" spans="1:5" x14ac:dyDescent="0.3">
      <c r="A1774" s="11" t="s">
        <v>2299</v>
      </c>
      <c r="B1774" s="12">
        <v>288</v>
      </c>
      <c r="C1774" s="12">
        <v>31522</v>
      </c>
      <c r="E1774">
        <f t="shared" si="27"/>
        <v>109.45138888888889</v>
      </c>
    </row>
    <row r="1775" spans="1:5" x14ac:dyDescent="0.3">
      <c r="A1775" s="11" t="s">
        <v>358</v>
      </c>
      <c r="B1775" s="12">
        <v>303</v>
      </c>
      <c r="C1775" s="12">
        <v>26100</v>
      </c>
      <c r="E1775">
        <f t="shared" si="27"/>
        <v>86.138613861386133</v>
      </c>
    </row>
    <row r="1776" spans="1:5" x14ac:dyDescent="0.3">
      <c r="A1776" s="11" t="s">
        <v>2482</v>
      </c>
      <c r="B1776" s="12">
        <v>25</v>
      </c>
      <c r="C1776" s="12">
        <v>1001</v>
      </c>
      <c r="E1776">
        <f t="shared" si="27"/>
        <v>40.04</v>
      </c>
    </row>
    <row r="1777" spans="1:5" x14ac:dyDescent="0.3">
      <c r="A1777" s="11" t="s">
        <v>3924</v>
      </c>
      <c r="B1777" s="12">
        <v>2</v>
      </c>
      <c r="C1777" s="12">
        <v>25</v>
      </c>
      <c r="E1777">
        <f t="shared" si="27"/>
        <v>12.5</v>
      </c>
    </row>
    <row r="1778" spans="1:5" x14ac:dyDescent="0.3">
      <c r="A1778" s="11" t="s">
        <v>1704</v>
      </c>
      <c r="B1778" s="12">
        <v>2</v>
      </c>
      <c r="C1778" s="12">
        <v>51</v>
      </c>
      <c r="E1778">
        <f t="shared" si="27"/>
        <v>25.5</v>
      </c>
    </row>
    <row r="1779" spans="1:5" x14ac:dyDescent="0.3">
      <c r="A1779" s="11" t="s">
        <v>2406</v>
      </c>
      <c r="B1779" s="12">
        <v>20</v>
      </c>
      <c r="C1779" s="12">
        <v>1126</v>
      </c>
      <c r="E1779">
        <f t="shared" si="27"/>
        <v>56.3</v>
      </c>
    </row>
    <row r="1780" spans="1:5" x14ac:dyDescent="0.3">
      <c r="A1780" s="11" t="s">
        <v>113</v>
      </c>
      <c r="B1780" s="12">
        <v>53</v>
      </c>
      <c r="C1780" s="12">
        <v>5410</v>
      </c>
      <c r="E1780">
        <f t="shared" si="27"/>
        <v>102.0754716981132</v>
      </c>
    </row>
    <row r="1781" spans="1:5" x14ac:dyDescent="0.3">
      <c r="A1781" s="11" t="s">
        <v>2861</v>
      </c>
      <c r="B1781" s="12">
        <v>3</v>
      </c>
      <c r="C1781" s="12">
        <v>80</v>
      </c>
      <c r="E1781">
        <f t="shared" si="27"/>
        <v>26.666666666666668</v>
      </c>
    </row>
    <row r="1782" spans="1:5" x14ac:dyDescent="0.3">
      <c r="A1782" s="11" t="s">
        <v>4071</v>
      </c>
      <c r="B1782" s="12">
        <v>13</v>
      </c>
      <c r="C1782" s="12">
        <v>576</v>
      </c>
      <c r="E1782">
        <f t="shared" si="27"/>
        <v>44.307692307692307</v>
      </c>
    </row>
    <row r="1783" spans="1:5" x14ac:dyDescent="0.3">
      <c r="A1783" s="11" t="s">
        <v>2256</v>
      </c>
      <c r="B1783" s="12">
        <v>271</v>
      </c>
      <c r="C1783" s="12">
        <v>11323</v>
      </c>
      <c r="E1783">
        <f t="shared" si="27"/>
        <v>41.782287822878232</v>
      </c>
    </row>
    <row r="1784" spans="1:5" x14ac:dyDescent="0.3">
      <c r="A1784" s="11" t="s">
        <v>1337</v>
      </c>
      <c r="B1784" s="12">
        <v>224</v>
      </c>
      <c r="C1784" s="12">
        <v>84947</v>
      </c>
      <c r="E1784">
        <f t="shared" si="27"/>
        <v>379.22767857142856</v>
      </c>
    </row>
    <row r="1785" spans="1:5" x14ac:dyDescent="0.3">
      <c r="A1785" s="11" t="s">
        <v>768</v>
      </c>
      <c r="B1785" s="12">
        <v>3</v>
      </c>
      <c r="C1785" s="12">
        <v>177</v>
      </c>
      <c r="E1785">
        <f t="shared" si="27"/>
        <v>59</v>
      </c>
    </row>
    <row r="1786" spans="1:5" x14ac:dyDescent="0.3">
      <c r="A1786" s="11" t="s">
        <v>4007</v>
      </c>
      <c r="B1786" s="12">
        <v>4</v>
      </c>
      <c r="C1786" s="12">
        <v>19</v>
      </c>
      <c r="E1786">
        <f t="shared" si="27"/>
        <v>4.75</v>
      </c>
    </row>
    <row r="1787" spans="1:5" x14ac:dyDescent="0.3">
      <c r="A1787" s="11" t="s">
        <v>2683</v>
      </c>
      <c r="B1787" s="12">
        <v>3</v>
      </c>
      <c r="C1787" s="12">
        <v>36</v>
      </c>
      <c r="E1787">
        <f t="shared" si="27"/>
        <v>12</v>
      </c>
    </row>
    <row r="1788" spans="1:5" x14ac:dyDescent="0.3">
      <c r="A1788" s="11" t="s">
        <v>1756</v>
      </c>
      <c r="B1788" s="12">
        <v>4</v>
      </c>
      <c r="C1788" s="12">
        <v>30</v>
      </c>
      <c r="E1788">
        <f t="shared" si="27"/>
        <v>7.5</v>
      </c>
    </row>
    <row r="1789" spans="1:5" x14ac:dyDescent="0.3">
      <c r="A1789" s="11" t="s">
        <v>131</v>
      </c>
      <c r="B1789" s="12">
        <v>0</v>
      </c>
      <c r="C1789" s="12">
        <v>0</v>
      </c>
      <c r="E1789">
        <f t="shared" si="27"/>
        <v>0</v>
      </c>
    </row>
    <row r="1790" spans="1:5" x14ac:dyDescent="0.3">
      <c r="A1790" s="11" t="s">
        <v>1721</v>
      </c>
      <c r="B1790" s="12">
        <v>8</v>
      </c>
      <c r="C1790" s="12">
        <v>225</v>
      </c>
      <c r="E1790">
        <f t="shared" si="27"/>
        <v>28.125</v>
      </c>
    </row>
    <row r="1791" spans="1:5" x14ac:dyDescent="0.3">
      <c r="A1791" s="11" t="s">
        <v>879</v>
      </c>
      <c r="B1791" s="12">
        <v>2</v>
      </c>
      <c r="C1791" s="12">
        <v>65</v>
      </c>
      <c r="E1791">
        <f t="shared" si="27"/>
        <v>32.5</v>
      </c>
    </row>
    <row r="1792" spans="1:5" x14ac:dyDescent="0.3">
      <c r="A1792" s="11" t="s">
        <v>1311</v>
      </c>
      <c r="B1792" s="12">
        <v>24</v>
      </c>
      <c r="C1792" s="12">
        <v>3100</v>
      </c>
      <c r="E1792">
        <f t="shared" si="27"/>
        <v>129.16666666666666</v>
      </c>
    </row>
    <row r="1793" spans="1:5" x14ac:dyDescent="0.3">
      <c r="A1793" s="11" t="s">
        <v>2844</v>
      </c>
      <c r="B1793" s="12">
        <v>1</v>
      </c>
      <c r="C1793" s="12">
        <v>30</v>
      </c>
      <c r="E1793">
        <f t="shared" si="27"/>
        <v>30</v>
      </c>
    </row>
    <row r="1794" spans="1:5" x14ac:dyDescent="0.3">
      <c r="A1794" s="11" t="s">
        <v>3149</v>
      </c>
      <c r="B1794" s="12">
        <v>25</v>
      </c>
      <c r="C1794" s="12">
        <v>1300</v>
      </c>
      <c r="E1794">
        <f t="shared" si="27"/>
        <v>52</v>
      </c>
    </row>
    <row r="1795" spans="1:5" x14ac:dyDescent="0.3">
      <c r="A1795" s="11" t="s">
        <v>961</v>
      </c>
      <c r="B1795" s="12">
        <v>188</v>
      </c>
      <c r="C1795" s="12">
        <v>25655</v>
      </c>
      <c r="E1795">
        <f t="shared" si="27"/>
        <v>136.46276595744681</v>
      </c>
    </row>
    <row r="1796" spans="1:5" x14ac:dyDescent="0.3">
      <c r="A1796" s="11" t="s">
        <v>2614</v>
      </c>
      <c r="B1796" s="12">
        <v>100</v>
      </c>
      <c r="C1796" s="12">
        <v>10710</v>
      </c>
      <c r="E1796">
        <f t="shared" si="27"/>
        <v>107.1</v>
      </c>
    </row>
    <row r="1797" spans="1:5" x14ac:dyDescent="0.3">
      <c r="A1797" s="11" t="s">
        <v>3264</v>
      </c>
      <c r="B1797" s="12">
        <v>49</v>
      </c>
      <c r="C1797" s="12">
        <v>2575</v>
      </c>
      <c r="E1797">
        <f t="shared" ref="E1797:E1860" si="28">IF(B1797=0, 0, C1797/B1797)</f>
        <v>52.551020408163268</v>
      </c>
    </row>
    <row r="1798" spans="1:5" x14ac:dyDescent="0.3">
      <c r="A1798" s="11" t="s">
        <v>1077</v>
      </c>
      <c r="B1798" s="12">
        <v>975</v>
      </c>
      <c r="C1798" s="12">
        <v>47074</v>
      </c>
      <c r="E1798">
        <f t="shared" si="28"/>
        <v>48.281025641025643</v>
      </c>
    </row>
    <row r="1799" spans="1:5" x14ac:dyDescent="0.3">
      <c r="A1799" s="11" t="s">
        <v>1194</v>
      </c>
      <c r="B1799" s="12">
        <v>273</v>
      </c>
      <c r="C1799" s="12">
        <v>21831</v>
      </c>
      <c r="E1799">
        <f t="shared" si="28"/>
        <v>79.967032967032964</v>
      </c>
    </row>
    <row r="1800" spans="1:5" x14ac:dyDescent="0.3">
      <c r="A1800" s="11" t="s">
        <v>1886</v>
      </c>
      <c r="B1800" s="12">
        <v>105</v>
      </c>
      <c r="C1800" s="12">
        <v>5322</v>
      </c>
      <c r="E1800">
        <f t="shared" si="28"/>
        <v>50.685714285714283</v>
      </c>
    </row>
    <row r="1801" spans="1:5" x14ac:dyDescent="0.3">
      <c r="A1801" s="11" t="s">
        <v>3011</v>
      </c>
      <c r="B1801" s="12">
        <v>25</v>
      </c>
      <c r="C1801" s="12">
        <v>371</v>
      </c>
      <c r="E1801">
        <f t="shared" si="28"/>
        <v>14.84</v>
      </c>
    </row>
    <row r="1802" spans="1:5" x14ac:dyDescent="0.3">
      <c r="A1802" s="11" t="s">
        <v>1186</v>
      </c>
      <c r="B1802" s="12">
        <v>111</v>
      </c>
      <c r="C1802" s="12">
        <v>13180</v>
      </c>
      <c r="E1802">
        <f t="shared" si="28"/>
        <v>118.73873873873873</v>
      </c>
    </row>
    <row r="1803" spans="1:5" x14ac:dyDescent="0.3">
      <c r="A1803" s="11" t="s">
        <v>2923</v>
      </c>
      <c r="B1803" s="12">
        <v>10</v>
      </c>
      <c r="C1803" s="12">
        <v>300</v>
      </c>
      <c r="E1803">
        <f t="shared" si="28"/>
        <v>30</v>
      </c>
    </row>
    <row r="1804" spans="1:5" x14ac:dyDescent="0.3">
      <c r="A1804" s="11" t="s">
        <v>2938</v>
      </c>
      <c r="B1804" s="12">
        <v>32</v>
      </c>
      <c r="C1804" s="12">
        <v>4055</v>
      </c>
      <c r="E1804">
        <f t="shared" si="28"/>
        <v>126.71875</v>
      </c>
    </row>
    <row r="1805" spans="1:5" x14ac:dyDescent="0.3">
      <c r="A1805" s="11" t="s">
        <v>1478</v>
      </c>
      <c r="B1805" s="12">
        <v>369</v>
      </c>
      <c r="C1805" s="12">
        <v>33393</v>
      </c>
      <c r="E1805">
        <f t="shared" si="28"/>
        <v>90.495934959349597</v>
      </c>
    </row>
    <row r="1806" spans="1:5" x14ac:dyDescent="0.3">
      <c r="A1806" s="11" t="s">
        <v>325</v>
      </c>
      <c r="B1806" s="12">
        <v>82</v>
      </c>
      <c r="C1806" s="12">
        <v>8636</v>
      </c>
      <c r="E1806">
        <f t="shared" si="28"/>
        <v>105.3170731707317</v>
      </c>
    </row>
    <row r="1807" spans="1:5" x14ac:dyDescent="0.3">
      <c r="A1807" s="11" t="s">
        <v>3260</v>
      </c>
      <c r="B1807" s="12">
        <v>73</v>
      </c>
      <c r="C1807" s="12">
        <v>5462</v>
      </c>
      <c r="E1807">
        <f t="shared" si="28"/>
        <v>74.821917808219183</v>
      </c>
    </row>
    <row r="1808" spans="1:5" x14ac:dyDescent="0.3">
      <c r="A1808" s="11" t="s">
        <v>2284</v>
      </c>
      <c r="B1808" s="12">
        <v>48</v>
      </c>
      <c r="C1808" s="12">
        <v>3025.66</v>
      </c>
      <c r="E1808">
        <f t="shared" si="28"/>
        <v>63.03458333333333</v>
      </c>
    </row>
    <row r="1809" spans="1:5" x14ac:dyDescent="0.3">
      <c r="A1809" s="11" t="s">
        <v>2301</v>
      </c>
      <c r="B1809" s="12">
        <v>7</v>
      </c>
      <c r="C1809" s="12">
        <v>810</v>
      </c>
      <c r="E1809">
        <f t="shared" si="28"/>
        <v>115.71428571428571</v>
      </c>
    </row>
    <row r="1810" spans="1:5" x14ac:dyDescent="0.3">
      <c r="A1810" s="11" t="s">
        <v>1783</v>
      </c>
      <c r="B1810" s="12">
        <v>76</v>
      </c>
      <c r="C1810" s="12">
        <v>5422</v>
      </c>
      <c r="E1810">
        <f t="shared" si="28"/>
        <v>71.34210526315789</v>
      </c>
    </row>
    <row r="1811" spans="1:5" x14ac:dyDescent="0.3">
      <c r="A1811" s="11" t="s">
        <v>2379</v>
      </c>
      <c r="B1811" s="12">
        <v>0</v>
      </c>
      <c r="C1811" s="12">
        <v>0</v>
      </c>
      <c r="E1811">
        <f t="shared" si="28"/>
        <v>0</v>
      </c>
    </row>
    <row r="1812" spans="1:5" x14ac:dyDescent="0.3">
      <c r="A1812" s="11" t="s">
        <v>2519</v>
      </c>
      <c r="B1812" s="12">
        <v>4</v>
      </c>
      <c r="C1812" s="12">
        <v>65</v>
      </c>
      <c r="E1812">
        <f t="shared" si="28"/>
        <v>16.25</v>
      </c>
    </row>
    <row r="1813" spans="1:5" x14ac:dyDescent="0.3">
      <c r="A1813" s="11" t="s">
        <v>1797</v>
      </c>
      <c r="B1813" s="12">
        <v>86</v>
      </c>
      <c r="C1813" s="12">
        <v>4190</v>
      </c>
      <c r="E1813">
        <f t="shared" si="28"/>
        <v>48.720930232558139</v>
      </c>
    </row>
    <row r="1814" spans="1:5" x14ac:dyDescent="0.3">
      <c r="A1814" s="11" t="s">
        <v>637</v>
      </c>
      <c r="B1814" s="12">
        <v>1</v>
      </c>
      <c r="C1814" s="12">
        <v>4</v>
      </c>
      <c r="E1814">
        <f t="shared" si="28"/>
        <v>4</v>
      </c>
    </row>
    <row r="1815" spans="1:5" x14ac:dyDescent="0.3">
      <c r="A1815" s="11" t="s">
        <v>1645</v>
      </c>
      <c r="B1815" s="12">
        <v>128</v>
      </c>
      <c r="C1815" s="12">
        <v>10950</v>
      </c>
      <c r="E1815">
        <f t="shared" si="28"/>
        <v>85.546875</v>
      </c>
    </row>
    <row r="1816" spans="1:5" x14ac:dyDescent="0.3">
      <c r="A1816" s="11" t="s">
        <v>550</v>
      </c>
      <c r="B1816" s="12">
        <v>8</v>
      </c>
      <c r="C1816" s="12">
        <v>68</v>
      </c>
      <c r="E1816">
        <f t="shared" si="28"/>
        <v>8.5</v>
      </c>
    </row>
    <row r="1817" spans="1:5" x14ac:dyDescent="0.3">
      <c r="A1817" s="11" t="s">
        <v>3608</v>
      </c>
      <c r="B1817" s="12">
        <v>21</v>
      </c>
      <c r="C1817" s="12">
        <v>3005</v>
      </c>
      <c r="E1817">
        <f t="shared" si="28"/>
        <v>143.0952380952381</v>
      </c>
    </row>
    <row r="1818" spans="1:5" x14ac:dyDescent="0.3">
      <c r="A1818" s="11" t="s">
        <v>2010</v>
      </c>
      <c r="B1818" s="12">
        <v>398</v>
      </c>
      <c r="C1818" s="12">
        <v>152579</v>
      </c>
      <c r="E1818">
        <f t="shared" si="28"/>
        <v>383.3643216080402</v>
      </c>
    </row>
    <row r="1819" spans="1:5" x14ac:dyDescent="0.3">
      <c r="A1819" s="11" t="s">
        <v>1367</v>
      </c>
      <c r="B1819" s="12">
        <v>147</v>
      </c>
      <c r="C1819" s="12">
        <v>9486.69</v>
      </c>
      <c r="E1819">
        <f t="shared" si="28"/>
        <v>64.535306122448986</v>
      </c>
    </row>
    <row r="1820" spans="1:5" x14ac:dyDescent="0.3">
      <c r="A1820" s="11" t="s">
        <v>3281</v>
      </c>
      <c r="B1820" s="12">
        <v>47</v>
      </c>
      <c r="C1820" s="12">
        <v>6080</v>
      </c>
      <c r="E1820">
        <f t="shared" si="28"/>
        <v>129.36170212765958</v>
      </c>
    </row>
    <row r="1821" spans="1:5" x14ac:dyDescent="0.3">
      <c r="A1821" s="11" t="s">
        <v>1681</v>
      </c>
      <c r="B1821" s="12">
        <v>25</v>
      </c>
      <c r="C1821" s="12">
        <v>1175</v>
      </c>
      <c r="E1821">
        <f t="shared" si="28"/>
        <v>47</v>
      </c>
    </row>
    <row r="1822" spans="1:5" x14ac:dyDescent="0.3">
      <c r="A1822" s="11" t="s">
        <v>1099</v>
      </c>
      <c r="B1822" s="12">
        <v>22</v>
      </c>
      <c r="C1822" s="12">
        <v>1803</v>
      </c>
      <c r="E1822">
        <f t="shared" si="28"/>
        <v>81.954545454545453</v>
      </c>
    </row>
    <row r="1823" spans="1:5" x14ac:dyDescent="0.3">
      <c r="A1823" s="11" t="s">
        <v>1357</v>
      </c>
      <c r="B1823" s="12">
        <v>87</v>
      </c>
      <c r="C1823" s="12">
        <v>6215.56</v>
      </c>
      <c r="E1823">
        <f t="shared" si="28"/>
        <v>71.443218390804603</v>
      </c>
    </row>
    <row r="1824" spans="1:5" x14ac:dyDescent="0.3">
      <c r="A1824" s="11" t="s">
        <v>1568</v>
      </c>
      <c r="B1824" s="12">
        <v>13</v>
      </c>
      <c r="C1824" s="12">
        <v>350</v>
      </c>
      <c r="E1824">
        <f t="shared" si="28"/>
        <v>26.923076923076923</v>
      </c>
    </row>
    <row r="1825" spans="1:5" x14ac:dyDescent="0.3">
      <c r="A1825" s="11" t="s">
        <v>2453</v>
      </c>
      <c r="B1825" s="12">
        <v>15</v>
      </c>
      <c r="C1825" s="12">
        <v>801</v>
      </c>
      <c r="E1825">
        <f t="shared" si="28"/>
        <v>53.4</v>
      </c>
    </row>
    <row r="1826" spans="1:5" x14ac:dyDescent="0.3">
      <c r="A1826" s="11" t="s">
        <v>2484</v>
      </c>
      <c r="B1826" s="12">
        <v>90</v>
      </c>
      <c r="C1826" s="12">
        <v>4176.1099999999997</v>
      </c>
      <c r="E1826">
        <f t="shared" si="28"/>
        <v>46.401222222222216</v>
      </c>
    </row>
    <row r="1827" spans="1:5" x14ac:dyDescent="0.3">
      <c r="A1827" s="11" t="s">
        <v>1621</v>
      </c>
      <c r="B1827" s="12">
        <v>17</v>
      </c>
      <c r="C1827" s="12">
        <v>1130</v>
      </c>
      <c r="E1827">
        <f t="shared" si="28"/>
        <v>66.470588235294116</v>
      </c>
    </row>
    <row r="1828" spans="1:5" x14ac:dyDescent="0.3">
      <c r="A1828" s="11" t="s">
        <v>1837</v>
      </c>
      <c r="B1828" s="12">
        <v>55</v>
      </c>
      <c r="C1828" s="12">
        <v>10017</v>
      </c>
      <c r="E1828">
        <f t="shared" si="28"/>
        <v>182.12727272727273</v>
      </c>
    </row>
    <row r="1829" spans="1:5" x14ac:dyDescent="0.3">
      <c r="A1829" s="11" t="s">
        <v>3064</v>
      </c>
      <c r="B1829" s="12">
        <v>72</v>
      </c>
      <c r="C1829" s="12">
        <v>8471</v>
      </c>
      <c r="E1829">
        <f t="shared" si="28"/>
        <v>117.65277777777777</v>
      </c>
    </row>
    <row r="1830" spans="1:5" x14ac:dyDescent="0.3">
      <c r="A1830" s="11" t="s">
        <v>2212</v>
      </c>
      <c r="B1830" s="12">
        <v>120</v>
      </c>
      <c r="C1830" s="12">
        <v>4890</v>
      </c>
      <c r="E1830">
        <f t="shared" si="28"/>
        <v>40.75</v>
      </c>
    </row>
    <row r="1831" spans="1:5" x14ac:dyDescent="0.3">
      <c r="A1831" s="11" t="s">
        <v>1902</v>
      </c>
      <c r="B1831" s="12">
        <v>25</v>
      </c>
      <c r="C1831" s="12">
        <v>2670</v>
      </c>
      <c r="E1831">
        <f t="shared" si="28"/>
        <v>106.8</v>
      </c>
    </row>
    <row r="1832" spans="1:5" x14ac:dyDescent="0.3">
      <c r="A1832" s="11" t="s">
        <v>592</v>
      </c>
      <c r="B1832" s="12">
        <v>2</v>
      </c>
      <c r="C1832" s="12">
        <v>61</v>
      </c>
      <c r="E1832">
        <f t="shared" si="28"/>
        <v>30.5</v>
      </c>
    </row>
    <row r="1833" spans="1:5" x14ac:dyDescent="0.3">
      <c r="A1833" s="11" t="s">
        <v>640</v>
      </c>
      <c r="B1833" s="12">
        <v>1</v>
      </c>
      <c r="C1833" s="12">
        <v>1</v>
      </c>
      <c r="E1833">
        <f t="shared" si="28"/>
        <v>1</v>
      </c>
    </row>
    <row r="1834" spans="1:5" x14ac:dyDescent="0.3">
      <c r="A1834" s="11" t="s">
        <v>2775</v>
      </c>
      <c r="B1834" s="12">
        <v>2</v>
      </c>
      <c r="C1834" s="12">
        <v>150</v>
      </c>
      <c r="E1834">
        <f t="shared" si="28"/>
        <v>75</v>
      </c>
    </row>
    <row r="1835" spans="1:5" x14ac:dyDescent="0.3">
      <c r="A1835" s="11" t="s">
        <v>3112</v>
      </c>
      <c r="B1835" s="12">
        <v>9</v>
      </c>
      <c r="C1835" s="12">
        <v>521</v>
      </c>
      <c r="E1835">
        <f t="shared" si="28"/>
        <v>57.888888888888886</v>
      </c>
    </row>
    <row r="1836" spans="1:5" x14ac:dyDescent="0.3">
      <c r="A1836" s="11" t="s">
        <v>988</v>
      </c>
      <c r="B1836" s="12">
        <v>41</v>
      </c>
      <c r="C1836" s="12">
        <v>6610</v>
      </c>
      <c r="E1836">
        <f t="shared" si="28"/>
        <v>161.21951219512195</v>
      </c>
    </row>
    <row r="1837" spans="1:5" x14ac:dyDescent="0.3">
      <c r="A1837" s="11" t="s">
        <v>826</v>
      </c>
      <c r="B1837" s="12">
        <v>99</v>
      </c>
      <c r="C1837" s="12">
        <v>12554</v>
      </c>
      <c r="E1837">
        <f t="shared" si="28"/>
        <v>126.8080808080808</v>
      </c>
    </row>
    <row r="1838" spans="1:5" x14ac:dyDescent="0.3">
      <c r="A1838" s="11" t="s">
        <v>2384</v>
      </c>
      <c r="B1838" s="12">
        <v>3</v>
      </c>
      <c r="C1838" s="12">
        <v>435</v>
      </c>
      <c r="E1838">
        <f t="shared" si="28"/>
        <v>145</v>
      </c>
    </row>
    <row r="1839" spans="1:5" x14ac:dyDescent="0.3">
      <c r="A1839" s="11" t="s">
        <v>70</v>
      </c>
      <c r="B1839" s="12">
        <v>36</v>
      </c>
      <c r="C1839" s="12">
        <v>763</v>
      </c>
      <c r="E1839">
        <f t="shared" si="28"/>
        <v>21.194444444444443</v>
      </c>
    </row>
    <row r="1840" spans="1:5" x14ac:dyDescent="0.3">
      <c r="A1840" s="11" t="s">
        <v>3209</v>
      </c>
      <c r="B1840" s="12">
        <v>226</v>
      </c>
      <c r="C1840" s="12">
        <v>11335.7</v>
      </c>
      <c r="E1840">
        <f t="shared" si="28"/>
        <v>50.157964601769912</v>
      </c>
    </row>
    <row r="1841" spans="1:5" x14ac:dyDescent="0.3">
      <c r="A1841" s="11" t="s">
        <v>3340</v>
      </c>
      <c r="B1841" s="12">
        <v>38</v>
      </c>
      <c r="C1841" s="12">
        <v>4145</v>
      </c>
      <c r="E1841">
        <f t="shared" si="28"/>
        <v>109.07894736842105</v>
      </c>
    </row>
    <row r="1842" spans="1:5" x14ac:dyDescent="0.3">
      <c r="A1842" s="11" t="s">
        <v>2142</v>
      </c>
      <c r="B1842" s="12">
        <v>0</v>
      </c>
      <c r="C1842" s="12">
        <v>0</v>
      </c>
      <c r="E1842">
        <f t="shared" si="28"/>
        <v>0</v>
      </c>
    </row>
    <row r="1843" spans="1:5" x14ac:dyDescent="0.3">
      <c r="A1843" s="11" t="s">
        <v>3472</v>
      </c>
      <c r="B1843" s="12">
        <v>33</v>
      </c>
      <c r="C1843" s="12">
        <v>4900</v>
      </c>
      <c r="E1843">
        <f t="shared" si="28"/>
        <v>148.4848484848485</v>
      </c>
    </row>
    <row r="1844" spans="1:5" x14ac:dyDescent="0.3">
      <c r="A1844" s="11" t="s">
        <v>2232</v>
      </c>
      <c r="B1844" s="12">
        <v>1113</v>
      </c>
      <c r="C1844" s="12">
        <v>30303.24</v>
      </c>
      <c r="E1844">
        <f t="shared" si="28"/>
        <v>27.226630727762803</v>
      </c>
    </row>
    <row r="1845" spans="1:5" x14ac:dyDescent="0.3">
      <c r="A1845" s="11" t="s">
        <v>1075</v>
      </c>
      <c r="B1845" s="12">
        <v>30</v>
      </c>
      <c r="C1845" s="12">
        <v>3407</v>
      </c>
      <c r="E1845">
        <f t="shared" si="28"/>
        <v>113.56666666666666</v>
      </c>
    </row>
    <row r="1846" spans="1:5" x14ac:dyDescent="0.3">
      <c r="A1846" s="11" t="s">
        <v>207</v>
      </c>
      <c r="B1846" s="12">
        <v>17</v>
      </c>
      <c r="C1846" s="12">
        <v>1300</v>
      </c>
      <c r="E1846">
        <f t="shared" si="28"/>
        <v>76.470588235294116</v>
      </c>
    </row>
    <row r="1847" spans="1:5" x14ac:dyDescent="0.3">
      <c r="A1847" s="11" t="s">
        <v>1461</v>
      </c>
      <c r="B1847" s="12">
        <v>0</v>
      </c>
      <c r="C1847" s="12">
        <v>0</v>
      </c>
      <c r="E1847">
        <f t="shared" si="28"/>
        <v>0</v>
      </c>
    </row>
    <row r="1848" spans="1:5" x14ac:dyDescent="0.3">
      <c r="A1848" s="11" t="s">
        <v>3437</v>
      </c>
      <c r="B1848" s="12">
        <v>14</v>
      </c>
      <c r="C1848" s="12">
        <v>2605</v>
      </c>
      <c r="E1848">
        <f t="shared" si="28"/>
        <v>186.07142857142858</v>
      </c>
    </row>
    <row r="1849" spans="1:5" x14ac:dyDescent="0.3">
      <c r="A1849" s="11" t="s">
        <v>975</v>
      </c>
      <c r="B1849" s="12">
        <v>3</v>
      </c>
      <c r="C1849" s="12">
        <v>280</v>
      </c>
      <c r="E1849">
        <f t="shared" si="28"/>
        <v>93.333333333333329</v>
      </c>
    </row>
    <row r="1850" spans="1:5" x14ac:dyDescent="0.3">
      <c r="A1850" s="11" t="s">
        <v>3900</v>
      </c>
      <c r="B1850" s="12">
        <v>0</v>
      </c>
      <c r="C1850" s="12">
        <v>0</v>
      </c>
      <c r="E1850">
        <f t="shared" si="28"/>
        <v>0</v>
      </c>
    </row>
    <row r="1851" spans="1:5" x14ac:dyDescent="0.3">
      <c r="A1851" s="11" t="s">
        <v>2048</v>
      </c>
      <c r="B1851" s="12">
        <v>443</v>
      </c>
      <c r="C1851" s="12">
        <v>100939</v>
      </c>
      <c r="E1851">
        <f t="shared" si="28"/>
        <v>227.85327313769753</v>
      </c>
    </row>
    <row r="1852" spans="1:5" x14ac:dyDescent="0.3">
      <c r="A1852" s="11" t="s">
        <v>54</v>
      </c>
      <c r="B1852" s="12">
        <v>52</v>
      </c>
      <c r="C1852" s="12">
        <v>11621</v>
      </c>
      <c r="E1852">
        <f t="shared" si="28"/>
        <v>223.48076923076923</v>
      </c>
    </row>
    <row r="1853" spans="1:5" x14ac:dyDescent="0.3">
      <c r="A1853" s="11" t="s">
        <v>281</v>
      </c>
      <c r="B1853" s="12">
        <v>2139</v>
      </c>
      <c r="C1853" s="12">
        <v>117108</v>
      </c>
      <c r="E1853">
        <f t="shared" si="28"/>
        <v>54.748948106591868</v>
      </c>
    </row>
    <row r="1854" spans="1:5" x14ac:dyDescent="0.3">
      <c r="A1854" s="11" t="s">
        <v>2328</v>
      </c>
      <c r="B1854" s="12">
        <v>3355</v>
      </c>
      <c r="C1854" s="12">
        <v>184133.01</v>
      </c>
      <c r="E1854">
        <f t="shared" si="28"/>
        <v>54.883162444113267</v>
      </c>
    </row>
    <row r="1855" spans="1:5" x14ac:dyDescent="0.3">
      <c r="A1855" s="11" t="s">
        <v>2726</v>
      </c>
      <c r="B1855" s="12">
        <v>404</v>
      </c>
      <c r="C1855" s="12">
        <v>105745</v>
      </c>
      <c r="E1855">
        <f t="shared" si="28"/>
        <v>261.74504950495049</v>
      </c>
    </row>
    <row r="1856" spans="1:5" x14ac:dyDescent="0.3">
      <c r="A1856" s="11" t="s">
        <v>1662</v>
      </c>
      <c r="B1856" s="12">
        <v>101</v>
      </c>
      <c r="C1856" s="12">
        <v>8098</v>
      </c>
      <c r="E1856">
        <f t="shared" si="28"/>
        <v>80.178217821782184</v>
      </c>
    </row>
    <row r="1857" spans="1:5" x14ac:dyDescent="0.3">
      <c r="A1857" s="11" t="s">
        <v>935</v>
      </c>
      <c r="B1857" s="12">
        <v>30</v>
      </c>
      <c r="C1857" s="12">
        <v>1520</v>
      </c>
      <c r="E1857">
        <f t="shared" si="28"/>
        <v>50.666666666666664</v>
      </c>
    </row>
    <row r="1858" spans="1:5" x14ac:dyDescent="0.3">
      <c r="A1858" s="11" t="s">
        <v>3668</v>
      </c>
      <c r="B1858" s="12">
        <v>40</v>
      </c>
      <c r="C1858" s="12">
        <v>3530</v>
      </c>
      <c r="E1858">
        <f t="shared" si="28"/>
        <v>88.25</v>
      </c>
    </row>
    <row r="1859" spans="1:5" x14ac:dyDescent="0.3">
      <c r="A1859" s="11" t="s">
        <v>2037</v>
      </c>
      <c r="B1859" s="12">
        <v>848</v>
      </c>
      <c r="C1859" s="12">
        <v>39500.5</v>
      </c>
      <c r="E1859">
        <f t="shared" si="28"/>
        <v>46.580778301886795</v>
      </c>
    </row>
    <row r="1860" spans="1:5" x14ac:dyDescent="0.3">
      <c r="A1860" s="11" t="s">
        <v>2593</v>
      </c>
      <c r="B1860" s="12">
        <v>0</v>
      </c>
      <c r="C1860" s="12">
        <v>0</v>
      </c>
      <c r="E1860">
        <f t="shared" si="28"/>
        <v>0</v>
      </c>
    </row>
    <row r="1861" spans="1:5" x14ac:dyDescent="0.3">
      <c r="A1861" s="11" t="s">
        <v>4095</v>
      </c>
      <c r="B1861" s="12">
        <v>1</v>
      </c>
      <c r="C1861" s="12">
        <v>50</v>
      </c>
      <c r="E1861">
        <f t="shared" ref="E1861:E1924" si="29">IF(B1861=0, 0, C1861/B1861)</f>
        <v>50</v>
      </c>
    </row>
    <row r="1862" spans="1:5" x14ac:dyDescent="0.3">
      <c r="A1862" s="11" t="s">
        <v>269</v>
      </c>
      <c r="B1862" s="12">
        <v>111</v>
      </c>
      <c r="C1862" s="12">
        <v>5570</v>
      </c>
      <c r="E1862">
        <f t="shared" si="29"/>
        <v>50.18018018018018</v>
      </c>
    </row>
    <row r="1863" spans="1:5" x14ac:dyDescent="0.3">
      <c r="A1863" s="11" t="s">
        <v>222</v>
      </c>
      <c r="B1863" s="12">
        <v>3</v>
      </c>
      <c r="C1863" s="12">
        <v>360</v>
      </c>
      <c r="E1863">
        <f t="shared" si="29"/>
        <v>120</v>
      </c>
    </row>
    <row r="1864" spans="1:5" x14ac:dyDescent="0.3">
      <c r="A1864" s="11" t="s">
        <v>2197</v>
      </c>
      <c r="B1864" s="12">
        <v>234</v>
      </c>
      <c r="C1864" s="12">
        <v>15937</v>
      </c>
      <c r="E1864">
        <f t="shared" si="29"/>
        <v>68.106837606837601</v>
      </c>
    </row>
    <row r="1865" spans="1:5" x14ac:dyDescent="0.3">
      <c r="A1865" s="11" t="s">
        <v>1545</v>
      </c>
      <c r="B1865" s="12">
        <v>0</v>
      </c>
      <c r="C1865" s="12">
        <v>0</v>
      </c>
      <c r="E1865">
        <f t="shared" si="29"/>
        <v>0</v>
      </c>
    </row>
    <row r="1866" spans="1:5" x14ac:dyDescent="0.3">
      <c r="A1866" s="11" t="s">
        <v>3717</v>
      </c>
      <c r="B1866" s="12">
        <v>40</v>
      </c>
      <c r="C1866" s="12">
        <v>3449</v>
      </c>
      <c r="E1866">
        <f t="shared" si="29"/>
        <v>86.224999999999994</v>
      </c>
    </row>
    <row r="1867" spans="1:5" x14ac:dyDescent="0.3">
      <c r="A1867" s="11" t="s">
        <v>186</v>
      </c>
      <c r="B1867" s="12">
        <v>2</v>
      </c>
      <c r="C1867" s="12">
        <v>51</v>
      </c>
      <c r="E1867">
        <f t="shared" si="29"/>
        <v>25.5</v>
      </c>
    </row>
    <row r="1868" spans="1:5" x14ac:dyDescent="0.3">
      <c r="A1868" s="11" t="s">
        <v>2835</v>
      </c>
      <c r="B1868" s="12">
        <v>93</v>
      </c>
      <c r="C1868" s="12">
        <v>1870.99</v>
      </c>
      <c r="E1868">
        <f t="shared" si="29"/>
        <v>20.118172043010752</v>
      </c>
    </row>
    <row r="1869" spans="1:5" x14ac:dyDescent="0.3">
      <c r="A1869" s="11" t="s">
        <v>549</v>
      </c>
      <c r="B1869" s="12">
        <v>1</v>
      </c>
      <c r="C1869" s="12">
        <v>9</v>
      </c>
      <c r="E1869">
        <f t="shared" si="29"/>
        <v>9</v>
      </c>
    </row>
    <row r="1870" spans="1:5" x14ac:dyDescent="0.3">
      <c r="A1870" s="11" t="s">
        <v>3096</v>
      </c>
      <c r="B1870" s="12">
        <v>14</v>
      </c>
      <c r="C1870" s="12">
        <v>795</v>
      </c>
      <c r="E1870">
        <f t="shared" si="29"/>
        <v>56.785714285714285</v>
      </c>
    </row>
    <row r="1871" spans="1:5" x14ac:dyDescent="0.3">
      <c r="A1871" s="11" t="s">
        <v>2545</v>
      </c>
      <c r="B1871" s="12">
        <v>61</v>
      </c>
      <c r="C1871" s="12">
        <v>3906</v>
      </c>
      <c r="E1871">
        <f t="shared" si="29"/>
        <v>64.032786885245898</v>
      </c>
    </row>
    <row r="1872" spans="1:5" x14ac:dyDescent="0.3">
      <c r="A1872" s="11" t="s">
        <v>323</v>
      </c>
      <c r="B1872" s="12">
        <v>186</v>
      </c>
      <c r="C1872" s="12">
        <v>26978</v>
      </c>
      <c r="E1872">
        <f t="shared" si="29"/>
        <v>145.04301075268816</v>
      </c>
    </row>
    <row r="1873" spans="1:5" x14ac:dyDescent="0.3">
      <c r="A1873" s="11" t="s">
        <v>1039</v>
      </c>
      <c r="B1873" s="12">
        <v>61</v>
      </c>
      <c r="C1873" s="12">
        <v>2180</v>
      </c>
      <c r="E1873">
        <f t="shared" si="29"/>
        <v>35.73770491803279</v>
      </c>
    </row>
    <row r="1874" spans="1:5" x14ac:dyDescent="0.3">
      <c r="A1874" s="11" t="s">
        <v>2138</v>
      </c>
      <c r="B1874" s="12">
        <v>534</v>
      </c>
      <c r="C1874" s="12">
        <v>14203</v>
      </c>
      <c r="E1874">
        <f t="shared" si="29"/>
        <v>26.59737827715356</v>
      </c>
    </row>
    <row r="1875" spans="1:5" x14ac:dyDescent="0.3">
      <c r="A1875" s="11" t="s">
        <v>1579</v>
      </c>
      <c r="B1875" s="12">
        <v>4</v>
      </c>
      <c r="C1875" s="12">
        <v>205</v>
      </c>
      <c r="E1875">
        <f t="shared" si="29"/>
        <v>51.25</v>
      </c>
    </row>
    <row r="1876" spans="1:5" x14ac:dyDescent="0.3">
      <c r="A1876" s="11" t="s">
        <v>2187</v>
      </c>
      <c r="B1876" s="12">
        <v>392</v>
      </c>
      <c r="C1876" s="12">
        <v>21935</v>
      </c>
      <c r="E1876">
        <f t="shared" si="29"/>
        <v>55.956632653061227</v>
      </c>
    </row>
    <row r="1877" spans="1:5" x14ac:dyDescent="0.3">
      <c r="A1877" s="11" t="s">
        <v>3730</v>
      </c>
      <c r="B1877" s="12">
        <v>0</v>
      </c>
      <c r="C1877" s="12">
        <v>0</v>
      </c>
      <c r="E1877">
        <f t="shared" si="29"/>
        <v>0</v>
      </c>
    </row>
    <row r="1878" spans="1:5" x14ac:dyDescent="0.3">
      <c r="A1878" s="11" t="s">
        <v>3259</v>
      </c>
      <c r="B1878" s="12">
        <v>97</v>
      </c>
      <c r="C1878" s="12">
        <v>24418.6</v>
      </c>
      <c r="E1878">
        <f t="shared" si="29"/>
        <v>251.7381443298969</v>
      </c>
    </row>
    <row r="1879" spans="1:5" x14ac:dyDescent="0.3">
      <c r="A1879" s="11" t="s">
        <v>2601</v>
      </c>
      <c r="B1879" s="12">
        <v>151</v>
      </c>
      <c r="C1879" s="12">
        <v>3307</v>
      </c>
      <c r="E1879">
        <f t="shared" si="29"/>
        <v>21.900662251655628</v>
      </c>
    </row>
    <row r="1880" spans="1:5" x14ac:dyDescent="0.3">
      <c r="A1880" s="11" t="s">
        <v>2117</v>
      </c>
      <c r="B1880" s="12">
        <v>92</v>
      </c>
      <c r="C1880" s="12">
        <v>48434</v>
      </c>
      <c r="E1880">
        <f t="shared" si="29"/>
        <v>526.45652173913038</v>
      </c>
    </row>
    <row r="1881" spans="1:5" x14ac:dyDescent="0.3">
      <c r="A1881" s="11" t="s">
        <v>2369</v>
      </c>
      <c r="B1881" s="12">
        <v>2</v>
      </c>
      <c r="C1881" s="12">
        <v>100</v>
      </c>
      <c r="E1881">
        <f t="shared" si="29"/>
        <v>50</v>
      </c>
    </row>
    <row r="1882" spans="1:5" x14ac:dyDescent="0.3">
      <c r="A1882" s="11" t="s">
        <v>2106</v>
      </c>
      <c r="B1882" s="12">
        <v>99</v>
      </c>
      <c r="C1882" s="12">
        <v>5080</v>
      </c>
      <c r="E1882">
        <f t="shared" si="29"/>
        <v>51.313131313131315</v>
      </c>
    </row>
    <row r="1883" spans="1:5" x14ac:dyDescent="0.3">
      <c r="A1883" s="11" t="s">
        <v>1857</v>
      </c>
      <c r="B1883" s="12">
        <v>38</v>
      </c>
      <c r="C1883" s="12">
        <v>2025</v>
      </c>
      <c r="E1883">
        <f t="shared" si="29"/>
        <v>53.289473684210527</v>
      </c>
    </row>
    <row r="1884" spans="1:5" x14ac:dyDescent="0.3">
      <c r="A1884" s="11" t="s">
        <v>434</v>
      </c>
      <c r="B1884" s="12">
        <v>0</v>
      </c>
      <c r="C1884" s="12">
        <v>0</v>
      </c>
      <c r="E1884">
        <f t="shared" si="29"/>
        <v>0</v>
      </c>
    </row>
    <row r="1885" spans="1:5" x14ac:dyDescent="0.3">
      <c r="A1885" s="11" t="s">
        <v>1414</v>
      </c>
      <c r="B1885" s="12">
        <v>1</v>
      </c>
      <c r="C1885" s="12">
        <v>100</v>
      </c>
      <c r="E1885">
        <f t="shared" si="29"/>
        <v>100</v>
      </c>
    </row>
    <row r="1886" spans="1:5" x14ac:dyDescent="0.3">
      <c r="A1886" s="11" t="s">
        <v>2166</v>
      </c>
      <c r="B1886" s="12">
        <v>117</v>
      </c>
      <c r="C1886" s="12">
        <v>3466</v>
      </c>
      <c r="E1886">
        <f t="shared" si="29"/>
        <v>29.623931623931625</v>
      </c>
    </row>
    <row r="1887" spans="1:5" x14ac:dyDescent="0.3">
      <c r="A1887" s="11" t="s">
        <v>2874</v>
      </c>
      <c r="B1887" s="12">
        <v>3</v>
      </c>
      <c r="C1887" s="12">
        <v>271</v>
      </c>
      <c r="E1887">
        <f t="shared" si="29"/>
        <v>90.333333333333329</v>
      </c>
    </row>
    <row r="1888" spans="1:5" x14ac:dyDescent="0.3">
      <c r="A1888" s="11" t="s">
        <v>2970</v>
      </c>
      <c r="B1888" s="12">
        <v>91</v>
      </c>
      <c r="C1888" s="12">
        <v>6360</v>
      </c>
      <c r="E1888">
        <f t="shared" si="29"/>
        <v>69.890109890109883</v>
      </c>
    </row>
    <row r="1889" spans="1:5" x14ac:dyDescent="0.3">
      <c r="A1889" s="11" t="s">
        <v>2761</v>
      </c>
      <c r="B1889" s="12">
        <v>4</v>
      </c>
      <c r="C1889" s="12">
        <v>36</v>
      </c>
      <c r="E1889">
        <f t="shared" si="29"/>
        <v>9</v>
      </c>
    </row>
    <row r="1890" spans="1:5" x14ac:dyDescent="0.3">
      <c r="A1890" s="11" t="s">
        <v>247</v>
      </c>
      <c r="B1890" s="12">
        <v>223</v>
      </c>
      <c r="C1890" s="12">
        <v>15273</v>
      </c>
      <c r="E1890">
        <f t="shared" si="29"/>
        <v>68.488789237668158</v>
      </c>
    </row>
    <row r="1891" spans="1:5" x14ac:dyDescent="0.3">
      <c r="A1891" s="11" t="s">
        <v>1920</v>
      </c>
      <c r="B1891" s="12">
        <v>8</v>
      </c>
      <c r="C1891" s="12">
        <v>237</v>
      </c>
      <c r="E1891">
        <f t="shared" si="29"/>
        <v>29.625</v>
      </c>
    </row>
    <row r="1892" spans="1:5" x14ac:dyDescent="0.3">
      <c r="A1892" s="11" t="s">
        <v>949</v>
      </c>
      <c r="B1892" s="12">
        <v>8</v>
      </c>
      <c r="C1892" s="12">
        <v>480</v>
      </c>
      <c r="E1892">
        <f t="shared" si="29"/>
        <v>60</v>
      </c>
    </row>
    <row r="1893" spans="1:5" x14ac:dyDescent="0.3">
      <c r="A1893" s="11" t="s">
        <v>1002</v>
      </c>
      <c r="B1893" s="12">
        <v>4</v>
      </c>
      <c r="C1893" s="12">
        <v>5200</v>
      </c>
      <c r="E1893">
        <f t="shared" si="29"/>
        <v>1300</v>
      </c>
    </row>
    <row r="1894" spans="1:5" x14ac:dyDescent="0.3">
      <c r="A1894" s="11" t="s">
        <v>1933</v>
      </c>
      <c r="B1894" s="12">
        <v>80</v>
      </c>
      <c r="C1894" s="12">
        <v>5617</v>
      </c>
      <c r="E1894">
        <f t="shared" si="29"/>
        <v>70.212500000000006</v>
      </c>
    </row>
    <row r="1895" spans="1:5" x14ac:dyDescent="0.3">
      <c r="A1895" s="11" t="s">
        <v>2122</v>
      </c>
      <c r="B1895" s="12">
        <v>10</v>
      </c>
      <c r="C1895" s="12">
        <v>284</v>
      </c>
      <c r="E1895">
        <f t="shared" si="29"/>
        <v>28.4</v>
      </c>
    </row>
    <row r="1896" spans="1:5" x14ac:dyDescent="0.3">
      <c r="A1896" s="11" t="s">
        <v>226</v>
      </c>
      <c r="B1896" s="12">
        <v>0</v>
      </c>
      <c r="C1896" s="12">
        <v>0</v>
      </c>
      <c r="E1896">
        <f t="shared" si="29"/>
        <v>0</v>
      </c>
    </row>
    <row r="1897" spans="1:5" x14ac:dyDescent="0.3">
      <c r="A1897" s="11" t="s">
        <v>1078</v>
      </c>
      <c r="B1897" s="12">
        <v>167</v>
      </c>
      <c r="C1897" s="12">
        <v>7344</v>
      </c>
      <c r="E1897">
        <f t="shared" si="29"/>
        <v>43.976047904191617</v>
      </c>
    </row>
    <row r="1898" spans="1:5" x14ac:dyDescent="0.3">
      <c r="A1898" s="11" t="s">
        <v>2193</v>
      </c>
      <c r="B1898" s="12">
        <v>3238</v>
      </c>
      <c r="C1898" s="12">
        <v>129748.82</v>
      </c>
      <c r="E1898">
        <f t="shared" si="29"/>
        <v>40.070667078443485</v>
      </c>
    </row>
    <row r="1899" spans="1:5" x14ac:dyDescent="0.3">
      <c r="A1899" s="11" t="s">
        <v>2362</v>
      </c>
      <c r="B1899" s="12">
        <v>0</v>
      </c>
      <c r="C1899" s="12">
        <v>0</v>
      </c>
      <c r="E1899">
        <f t="shared" si="29"/>
        <v>0</v>
      </c>
    </row>
    <row r="1900" spans="1:5" x14ac:dyDescent="0.3">
      <c r="A1900" s="11" t="s">
        <v>3665</v>
      </c>
      <c r="B1900" s="12">
        <v>28</v>
      </c>
      <c r="C1900" s="12">
        <v>1035</v>
      </c>
      <c r="E1900">
        <f t="shared" si="29"/>
        <v>36.964285714285715</v>
      </c>
    </row>
    <row r="1901" spans="1:5" x14ac:dyDescent="0.3">
      <c r="A1901" s="11" t="s">
        <v>1038</v>
      </c>
      <c r="B1901" s="12">
        <v>21</v>
      </c>
      <c r="C1901" s="12">
        <v>1021</v>
      </c>
      <c r="E1901">
        <f t="shared" si="29"/>
        <v>48.61904761904762</v>
      </c>
    </row>
    <row r="1902" spans="1:5" x14ac:dyDescent="0.3">
      <c r="A1902" s="11" t="s">
        <v>3041</v>
      </c>
      <c r="B1902" s="12">
        <v>95</v>
      </c>
      <c r="C1902" s="12">
        <v>9170</v>
      </c>
      <c r="E1902">
        <f t="shared" si="29"/>
        <v>96.526315789473685</v>
      </c>
    </row>
    <row r="1903" spans="1:5" x14ac:dyDescent="0.3">
      <c r="A1903" s="11" t="s">
        <v>254</v>
      </c>
      <c r="B1903" s="12">
        <v>7</v>
      </c>
      <c r="C1903" s="12">
        <v>1511</v>
      </c>
      <c r="E1903">
        <f t="shared" si="29"/>
        <v>215.85714285714286</v>
      </c>
    </row>
    <row r="1904" spans="1:5" x14ac:dyDescent="0.3">
      <c r="A1904" s="11" t="s">
        <v>1736</v>
      </c>
      <c r="B1904" s="12">
        <v>2</v>
      </c>
      <c r="C1904" s="12">
        <v>110</v>
      </c>
      <c r="E1904">
        <f t="shared" si="29"/>
        <v>55</v>
      </c>
    </row>
    <row r="1905" spans="1:5" x14ac:dyDescent="0.3">
      <c r="A1905" s="11" t="s">
        <v>2524</v>
      </c>
      <c r="B1905" s="12">
        <v>43</v>
      </c>
      <c r="C1905" s="12">
        <v>7620</v>
      </c>
      <c r="E1905">
        <f t="shared" si="29"/>
        <v>177.2093023255814</v>
      </c>
    </row>
    <row r="1906" spans="1:5" x14ac:dyDescent="0.3">
      <c r="A1906" s="11" t="s">
        <v>2922</v>
      </c>
      <c r="B1906" s="12">
        <v>6</v>
      </c>
      <c r="C1906" s="12">
        <v>500</v>
      </c>
      <c r="E1906">
        <f t="shared" si="29"/>
        <v>83.333333333333329</v>
      </c>
    </row>
    <row r="1907" spans="1:5" x14ac:dyDescent="0.3">
      <c r="A1907" s="11" t="s">
        <v>116</v>
      </c>
      <c r="B1907" s="12">
        <v>35</v>
      </c>
      <c r="C1907" s="12">
        <v>3100</v>
      </c>
      <c r="E1907">
        <f t="shared" si="29"/>
        <v>88.571428571428569</v>
      </c>
    </row>
    <row r="1908" spans="1:5" x14ac:dyDescent="0.3">
      <c r="A1908" s="11" t="s">
        <v>2206</v>
      </c>
      <c r="B1908" s="12">
        <v>27</v>
      </c>
      <c r="C1908" s="12">
        <v>1140</v>
      </c>
      <c r="E1908">
        <f t="shared" si="29"/>
        <v>42.222222222222221</v>
      </c>
    </row>
    <row r="1909" spans="1:5" x14ac:dyDescent="0.3">
      <c r="A1909" s="11" t="s">
        <v>832</v>
      </c>
      <c r="B1909" s="12">
        <v>20</v>
      </c>
      <c r="C1909" s="12">
        <v>3500</v>
      </c>
      <c r="E1909">
        <f t="shared" si="29"/>
        <v>175</v>
      </c>
    </row>
    <row r="1910" spans="1:5" x14ac:dyDescent="0.3">
      <c r="A1910" s="11" t="s">
        <v>3059</v>
      </c>
      <c r="B1910" s="12">
        <v>11</v>
      </c>
      <c r="C1910" s="12">
        <v>451</v>
      </c>
      <c r="E1910">
        <f t="shared" si="29"/>
        <v>41</v>
      </c>
    </row>
    <row r="1911" spans="1:5" x14ac:dyDescent="0.3">
      <c r="A1911" s="11" t="s">
        <v>3016</v>
      </c>
      <c r="B1911" s="12">
        <v>36</v>
      </c>
      <c r="C1911" s="12">
        <v>8722</v>
      </c>
      <c r="E1911">
        <f t="shared" si="29"/>
        <v>242.27777777777777</v>
      </c>
    </row>
    <row r="1912" spans="1:5" x14ac:dyDescent="0.3">
      <c r="A1912" s="11" t="s">
        <v>1173</v>
      </c>
      <c r="B1912" s="12">
        <v>0</v>
      </c>
      <c r="C1912" s="12">
        <v>0</v>
      </c>
      <c r="E1912">
        <f t="shared" si="29"/>
        <v>0</v>
      </c>
    </row>
    <row r="1913" spans="1:5" x14ac:dyDescent="0.3">
      <c r="A1913" s="11" t="s">
        <v>1244</v>
      </c>
      <c r="B1913" s="12">
        <v>38</v>
      </c>
      <c r="C1913" s="12">
        <v>1691</v>
      </c>
      <c r="E1913">
        <f t="shared" si="29"/>
        <v>44.5</v>
      </c>
    </row>
    <row r="1914" spans="1:5" x14ac:dyDescent="0.3">
      <c r="A1914" s="11" t="s">
        <v>2952</v>
      </c>
      <c r="B1914" s="12">
        <v>8</v>
      </c>
      <c r="C1914" s="12">
        <v>1605</v>
      </c>
      <c r="E1914">
        <f t="shared" si="29"/>
        <v>200.625</v>
      </c>
    </row>
    <row r="1915" spans="1:5" x14ac:dyDescent="0.3">
      <c r="A1915" s="11" t="s">
        <v>900</v>
      </c>
      <c r="B1915" s="12">
        <v>8</v>
      </c>
      <c r="C1915" s="12">
        <v>280</v>
      </c>
      <c r="E1915">
        <f t="shared" si="29"/>
        <v>35</v>
      </c>
    </row>
    <row r="1916" spans="1:5" x14ac:dyDescent="0.3">
      <c r="A1916" s="11" t="s">
        <v>3558</v>
      </c>
      <c r="B1916" s="12">
        <v>24</v>
      </c>
      <c r="C1916" s="12">
        <v>1035</v>
      </c>
      <c r="E1916">
        <f t="shared" si="29"/>
        <v>43.125</v>
      </c>
    </row>
    <row r="1917" spans="1:5" x14ac:dyDescent="0.3">
      <c r="A1917" s="11" t="s">
        <v>2331</v>
      </c>
      <c r="B1917" s="12">
        <v>163</v>
      </c>
      <c r="C1917" s="12">
        <v>35848</v>
      </c>
      <c r="E1917">
        <f t="shared" si="29"/>
        <v>219.92638036809817</v>
      </c>
    </row>
    <row r="1918" spans="1:5" x14ac:dyDescent="0.3">
      <c r="A1918" s="11" t="s">
        <v>2989</v>
      </c>
      <c r="B1918" s="12">
        <v>364</v>
      </c>
      <c r="C1918" s="12">
        <v>35307</v>
      </c>
      <c r="E1918">
        <f t="shared" si="29"/>
        <v>96.997252747252745</v>
      </c>
    </row>
    <row r="1919" spans="1:5" x14ac:dyDescent="0.3">
      <c r="A1919" s="11" t="s">
        <v>2493</v>
      </c>
      <c r="B1919" s="12">
        <v>259</v>
      </c>
      <c r="C1919" s="12">
        <v>25740</v>
      </c>
      <c r="E1919">
        <f t="shared" si="29"/>
        <v>99.382239382239376</v>
      </c>
    </row>
    <row r="1920" spans="1:5" x14ac:dyDescent="0.3">
      <c r="A1920" s="11" t="s">
        <v>615</v>
      </c>
      <c r="B1920" s="12">
        <v>0</v>
      </c>
      <c r="C1920" s="12">
        <v>0</v>
      </c>
      <c r="E1920">
        <f t="shared" si="29"/>
        <v>0</v>
      </c>
    </row>
    <row r="1921" spans="1:5" x14ac:dyDescent="0.3">
      <c r="A1921" s="11" t="s">
        <v>1585</v>
      </c>
      <c r="B1921" s="12">
        <v>0</v>
      </c>
      <c r="C1921" s="12">
        <v>0</v>
      </c>
      <c r="E1921">
        <f t="shared" si="29"/>
        <v>0</v>
      </c>
    </row>
    <row r="1922" spans="1:5" x14ac:dyDescent="0.3">
      <c r="A1922" s="11" t="s">
        <v>1480</v>
      </c>
      <c r="B1922" s="12">
        <v>71</v>
      </c>
      <c r="C1922" s="12">
        <v>2198</v>
      </c>
      <c r="E1922">
        <f t="shared" si="29"/>
        <v>30.95774647887324</v>
      </c>
    </row>
    <row r="1923" spans="1:5" x14ac:dyDescent="0.3">
      <c r="A1923" s="11" t="s">
        <v>3845</v>
      </c>
      <c r="B1923" s="12">
        <v>43</v>
      </c>
      <c r="C1923" s="12">
        <v>2129</v>
      </c>
      <c r="E1923">
        <f t="shared" si="29"/>
        <v>49.511627906976742</v>
      </c>
    </row>
    <row r="1924" spans="1:5" x14ac:dyDescent="0.3">
      <c r="A1924" s="11" t="s">
        <v>172</v>
      </c>
      <c r="B1924" s="12">
        <v>10</v>
      </c>
      <c r="C1924" s="12">
        <v>325</v>
      </c>
      <c r="E1924">
        <f t="shared" si="29"/>
        <v>32.5</v>
      </c>
    </row>
    <row r="1925" spans="1:5" x14ac:dyDescent="0.3">
      <c r="A1925" s="11" t="s">
        <v>2282</v>
      </c>
      <c r="B1925" s="12">
        <v>11</v>
      </c>
      <c r="C1925" s="12">
        <v>555</v>
      </c>
      <c r="E1925">
        <f t="shared" ref="E1925:E1988" si="30">IF(B1925=0, 0, C1925/B1925)</f>
        <v>50.454545454545453</v>
      </c>
    </row>
    <row r="1926" spans="1:5" x14ac:dyDescent="0.3">
      <c r="A1926" s="11" t="s">
        <v>801</v>
      </c>
      <c r="B1926" s="12">
        <v>56</v>
      </c>
      <c r="C1926" s="12">
        <v>2282</v>
      </c>
      <c r="E1926">
        <f t="shared" si="30"/>
        <v>40.75</v>
      </c>
    </row>
    <row r="1927" spans="1:5" x14ac:dyDescent="0.3">
      <c r="A1927" s="11" t="s">
        <v>3401</v>
      </c>
      <c r="B1927" s="12">
        <v>165</v>
      </c>
      <c r="C1927" s="12">
        <v>16465</v>
      </c>
      <c r="E1927">
        <f t="shared" si="30"/>
        <v>99.787878787878782</v>
      </c>
    </row>
    <row r="1928" spans="1:5" x14ac:dyDescent="0.3">
      <c r="A1928" s="11" t="s">
        <v>3386</v>
      </c>
      <c r="B1928" s="12">
        <v>35</v>
      </c>
      <c r="C1928" s="12">
        <v>3506</v>
      </c>
      <c r="E1928">
        <f t="shared" si="30"/>
        <v>100.17142857142858</v>
      </c>
    </row>
    <row r="1929" spans="1:5" x14ac:dyDescent="0.3">
      <c r="A1929" s="11" t="s">
        <v>1814</v>
      </c>
      <c r="B1929" s="12">
        <v>0</v>
      </c>
      <c r="C1929" s="12">
        <v>0</v>
      </c>
      <c r="E1929">
        <f t="shared" si="30"/>
        <v>0</v>
      </c>
    </row>
    <row r="1930" spans="1:5" x14ac:dyDescent="0.3">
      <c r="A1930" s="11" t="s">
        <v>3572</v>
      </c>
      <c r="B1930" s="12">
        <v>78</v>
      </c>
      <c r="C1930" s="12">
        <v>3084</v>
      </c>
      <c r="E1930">
        <f t="shared" si="30"/>
        <v>39.53846153846154</v>
      </c>
    </row>
    <row r="1931" spans="1:5" x14ac:dyDescent="0.3">
      <c r="A1931" s="11" t="s">
        <v>4094</v>
      </c>
      <c r="B1931" s="12">
        <v>0</v>
      </c>
      <c r="C1931" s="12">
        <v>0</v>
      </c>
      <c r="E1931">
        <f t="shared" si="30"/>
        <v>0</v>
      </c>
    </row>
    <row r="1932" spans="1:5" x14ac:dyDescent="0.3">
      <c r="A1932" s="11" t="s">
        <v>1239</v>
      </c>
      <c r="B1932" s="12">
        <v>3</v>
      </c>
      <c r="C1932" s="12">
        <v>178</v>
      </c>
      <c r="E1932">
        <f t="shared" si="30"/>
        <v>59.333333333333336</v>
      </c>
    </row>
    <row r="1933" spans="1:5" x14ac:dyDescent="0.3">
      <c r="A1933" s="11" t="s">
        <v>23</v>
      </c>
      <c r="B1933" s="12">
        <v>101</v>
      </c>
      <c r="C1933" s="12">
        <v>20190</v>
      </c>
      <c r="E1933">
        <f t="shared" si="30"/>
        <v>199.9009900990099</v>
      </c>
    </row>
    <row r="1934" spans="1:5" x14ac:dyDescent="0.3">
      <c r="A1934" s="11" t="s">
        <v>203</v>
      </c>
      <c r="B1934" s="12">
        <v>7</v>
      </c>
      <c r="C1934" s="12">
        <v>380</v>
      </c>
      <c r="E1934">
        <f t="shared" si="30"/>
        <v>54.285714285714285</v>
      </c>
    </row>
    <row r="1935" spans="1:5" x14ac:dyDescent="0.3">
      <c r="A1935" s="11" t="s">
        <v>1997</v>
      </c>
      <c r="B1935" s="12">
        <v>0</v>
      </c>
      <c r="C1935" s="12">
        <v>0</v>
      </c>
      <c r="E1935">
        <f t="shared" si="30"/>
        <v>0</v>
      </c>
    </row>
    <row r="1936" spans="1:5" x14ac:dyDescent="0.3">
      <c r="A1936" s="11" t="s">
        <v>690</v>
      </c>
      <c r="B1936" s="12">
        <v>336</v>
      </c>
      <c r="C1936" s="12">
        <v>115297.5</v>
      </c>
      <c r="E1936">
        <f t="shared" si="30"/>
        <v>343.14732142857144</v>
      </c>
    </row>
    <row r="1937" spans="1:5" x14ac:dyDescent="0.3">
      <c r="A1937" s="11" t="s">
        <v>881</v>
      </c>
      <c r="B1937" s="12">
        <v>8</v>
      </c>
      <c r="C1937" s="12">
        <v>113</v>
      </c>
      <c r="E1937">
        <f t="shared" si="30"/>
        <v>14.125</v>
      </c>
    </row>
    <row r="1938" spans="1:5" x14ac:dyDescent="0.3">
      <c r="A1938" s="11" t="s">
        <v>2094</v>
      </c>
      <c r="B1938" s="12">
        <v>23</v>
      </c>
      <c r="C1938" s="12">
        <v>1537</v>
      </c>
      <c r="E1938">
        <f t="shared" si="30"/>
        <v>66.826086956521735</v>
      </c>
    </row>
    <row r="1939" spans="1:5" x14ac:dyDescent="0.3">
      <c r="A1939" s="11" t="s">
        <v>547</v>
      </c>
      <c r="B1939" s="12">
        <v>2</v>
      </c>
      <c r="C1939" s="12">
        <v>52</v>
      </c>
      <c r="E1939">
        <f t="shared" si="30"/>
        <v>26</v>
      </c>
    </row>
    <row r="1940" spans="1:5" x14ac:dyDescent="0.3">
      <c r="A1940" s="11" t="s">
        <v>395</v>
      </c>
      <c r="B1940" s="12">
        <v>50</v>
      </c>
      <c r="C1940" s="12">
        <v>5259</v>
      </c>
      <c r="E1940">
        <f t="shared" si="30"/>
        <v>105.18</v>
      </c>
    </row>
    <row r="1941" spans="1:5" x14ac:dyDescent="0.3">
      <c r="A1941" s="11" t="s">
        <v>1974</v>
      </c>
      <c r="B1941" s="12">
        <v>2051</v>
      </c>
      <c r="C1941" s="12">
        <v>508525.01</v>
      </c>
      <c r="E1941">
        <f t="shared" si="30"/>
        <v>247.94003412969283</v>
      </c>
    </row>
    <row r="1942" spans="1:5" x14ac:dyDescent="0.3">
      <c r="A1942" s="11" t="s">
        <v>2065</v>
      </c>
      <c r="B1942" s="12">
        <v>5812</v>
      </c>
      <c r="C1942" s="12">
        <v>500784.27</v>
      </c>
      <c r="E1942">
        <f t="shared" si="30"/>
        <v>86.163845492085343</v>
      </c>
    </row>
    <row r="1943" spans="1:5" x14ac:dyDescent="0.3">
      <c r="A1943" s="11" t="s">
        <v>2185</v>
      </c>
      <c r="B1943" s="12">
        <v>266</v>
      </c>
      <c r="C1943" s="12">
        <v>28474</v>
      </c>
      <c r="E1943">
        <f t="shared" si="30"/>
        <v>107.04511278195488</v>
      </c>
    </row>
    <row r="1944" spans="1:5" x14ac:dyDescent="0.3">
      <c r="A1944" s="11" t="s">
        <v>1460</v>
      </c>
      <c r="B1944" s="12">
        <v>0</v>
      </c>
      <c r="C1944" s="12">
        <v>0</v>
      </c>
      <c r="E1944">
        <f t="shared" si="30"/>
        <v>0</v>
      </c>
    </row>
    <row r="1945" spans="1:5" x14ac:dyDescent="0.3">
      <c r="A1945" s="11" t="s">
        <v>212</v>
      </c>
      <c r="B1945" s="12">
        <v>33</v>
      </c>
      <c r="C1945" s="12">
        <v>3030</v>
      </c>
      <c r="E1945">
        <f t="shared" si="30"/>
        <v>91.818181818181813</v>
      </c>
    </row>
    <row r="1946" spans="1:5" x14ac:dyDescent="0.3">
      <c r="A1946" s="11" t="s">
        <v>3043</v>
      </c>
      <c r="B1946" s="12">
        <v>128</v>
      </c>
      <c r="C1946" s="12">
        <v>16501</v>
      </c>
      <c r="E1946">
        <f t="shared" si="30"/>
        <v>128.9140625</v>
      </c>
    </row>
    <row r="1947" spans="1:5" x14ac:dyDescent="0.3">
      <c r="A1947" s="11" t="s">
        <v>2425</v>
      </c>
      <c r="B1947" s="12">
        <v>9</v>
      </c>
      <c r="C1947" s="12">
        <v>310</v>
      </c>
      <c r="E1947">
        <f t="shared" si="30"/>
        <v>34.444444444444443</v>
      </c>
    </row>
    <row r="1948" spans="1:5" x14ac:dyDescent="0.3">
      <c r="A1948" s="11" t="s">
        <v>4023</v>
      </c>
      <c r="B1948" s="12">
        <v>7</v>
      </c>
      <c r="C1948" s="12">
        <v>215</v>
      </c>
      <c r="E1948">
        <f t="shared" si="30"/>
        <v>30.714285714285715</v>
      </c>
    </row>
    <row r="1949" spans="1:5" x14ac:dyDescent="0.3">
      <c r="A1949" s="11" t="s">
        <v>1892</v>
      </c>
      <c r="B1949" s="12">
        <v>120</v>
      </c>
      <c r="C1949" s="12">
        <v>10555</v>
      </c>
      <c r="E1949">
        <f t="shared" si="30"/>
        <v>87.958333333333329</v>
      </c>
    </row>
    <row r="1950" spans="1:5" x14ac:dyDescent="0.3">
      <c r="A1950" s="11" t="s">
        <v>586</v>
      </c>
      <c r="B1950" s="12">
        <v>0</v>
      </c>
      <c r="C1950" s="12">
        <v>0</v>
      </c>
      <c r="E1950">
        <f t="shared" si="30"/>
        <v>0</v>
      </c>
    </row>
    <row r="1951" spans="1:5" x14ac:dyDescent="0.3">
      <c r="A1951" s="11" t="s">
        <v>2032</v>
      </c>
      <c r="B1951" s="12">
        <v>508</v>
      </c>
      <c r="C1951" s="12">
        <v>60175</v>
      </c>
      <c r="E1951">
        <f t="shared" si="30"/>
        <v>118.45472440944881</v>
      </c>
    </row>
    <row r="1952" spans="1:5" x14ac:dyDescent="0.3">
      <c r="A1952" s="11" t="s">
        <v>1340</v>
      </c>
      <c r="B1952" s="12">
        <v>37</v>
      </c>
      <c r="C1952" s="12">
        <v>3317</v>
      </c>
      <c r="E1952">
        <f t="shared" si="30"/>
        <v>89.648648648648646</v>
      </c>
    </row>
    <row r="1953" spans="1:5" x14ac:dyDescent="0.3">
      <c r="A1953" s="11" t="s">
        <v>1235</v>
      </c>
      <c r="B1953" s="12">
        <v>0</v>
      </c>
      <c r="C1953" s="12">
        <v>0</v>
      </c>
      <c r="E1953">
        <f t="shared" si="30"/>
        <v>0</v>
      </c>
    </row>
    <row r="1954" spans="1:5" x14ac:dyDescent="0.3">
      <c r="A1954" s="11" t="s">
        <v>1032</v>
      </c>
      <c r="B1954" s="12">
        <v>99</v>
      </c>
      <c r="C1954" s="12">
        <v>10740</v>
      </c>
      <c r="E1954">
        <f t="shared" si="30"/>
        <v>108.48484848484848</v>
      </c>
    </row>
    <row r="1955" spans="1:5" x14ac:dyDescent="0.3">
      <c r="A1955" s="11" t="s">
        <v>2891</v>
      </c>
      <c r="B1955" s="12">
        <v>10</v>
      </c>
      <c r="C1955" s="12">
        <v>273</v>
      </c>
      <c r="E1955">
        <f t="shared" si="30"/>
        <v>27.3</v>
      </c>
    </row>
    <row r="1956" spans="1:5" x14ac:dyDescent="0.3">
      <c r="A1956" s="11" t="s">
        <v>1908</v>
      </c>
      <c r="B1956" s="12">
        <v>4</v>
      </c>
      <c r="C1956" s="12">
        <v>85</v>
      </c>
      <c r="E1956">
        <f t="shared" si="30"/>
        <v>21.25</v>
      </c>
    </row>
    <row r="1957" spans="1:5" x14ac:dyDescent="0.3">
      <c r="A1957" s="11" t="s">
        <v>429</v>
      </c>
      <c r="B1957" s="12">
        <v>13</v>
      </c>
      <c r="C1957" s="12">
        <v>676</v>
      </c>
      <c r="E1957">
        <f t="shared" si="30"/>
        <v>52</v>
      </c>
    </row>
    <row r="1958" spans="1:5" x14ac:dyDescent="0.3">
      <c r="A1958" s="11" t="s">
        <v>2231</v>
      </c>
      <c r="B1958" s="12">
        <v>498</v>
      </c>
      <c r="C1958" s="12">
        <v>10706</v>
      </c>
      <c r="E1958">
        <f t="shared" si="30"/>
        <v>21.497991967871485</v>
      </c>
    </row>
    <row r="1959" spans="1:5" x14ac:dyDescent="0.3">
      <c r="A1959" s="11" t="s">
        <v>460</v>
      </c>
      <c r="B1959" s="12">
        <v>1</v>
      </c>
      <c r="C1959" s="12">
        <v>25</v>
      </c>
      <c r="E1959">
        <f t="shared" si="30"/>
        <v>25</v>
      </c>
    </row>
    <row r="1960" spans="1:5" x14ac:dyDescent="0.3">
      <c r="A1960" s="11" t="s">
        <v>2090</v>
      </c>
      <c r="B1960" s="12">
        <v>62</v>
      </c>
      <c r="C1960" s="12">
        <v>3010.01</v>
      </c>
      <c r="E1960">
        <f t="shared" si="30"/>
        <v>48.54854838709678</v>
      </c>
    </row>
    <row r="1961" spans="1:5" x14ac:dyDescent="0.3">
      <c r="A1961" s="11" t="s">
        <v>2907</v>
      </c>
      <c r="B1961" s="12">
        <v>2</v>
      </c>
      <c r="C1961" s="12">
        <v>2</v>
      </c>
      <c r="E1961">
        <f t="shared" si="30"/>
        <v>1</v>
      </c>
    </row>
    <row r="1962" spans="1:5" x14ac:dyDescent="0.3">
      <c r="A1962" s="11" t="s">
        <v>1910</v>
      </c>
      <c r="B1962" s="12">
        <v>38</v>
      </c>
      <c r="C1962" s="12">
        <v>4939</v>
      </c>
      <c r="E1962">
        <f t="shared" si="30"/>
        <v>129.97368421052633</v>
      </c>
    </row>
    <row r="1963" spans="1:5" x14ac:dyDescent="0.3">
      <c r="A1963" s="11" t="s">
        <v>2704</v>
      </c>
      <c r="B1963" s="12">
        <v>7</v>
      </c>
      <c r="C1963" s="12">
        <v>1145</v>
      </c>
      <c r="E1963">
        <f t="shared" si="30"/>
        <v>163.57142857142858</v>
      </c>
    </row>
    <row r="1964" spans="1:5" x14ac:dyDescent="0.3">
      <c r="A1964" s="11" t="s">
        <v>3751</v>
      </c>
      <c r="B1964" s="12">
        <v>27</v>
      </c>
      <c r="C1964" s="12">
        <v>3000</v>
      </c>
      <c r="E1964">
        <f t="shared" si="30"/>
        <v>111.11111111111111</v>
      </c>
    </row>
    <row r="1965" spans="1:5" x14ac:dyDescent="0.3">
      <c r="A1965" s="11" t="s">
        <v>1890</v>
      </c>
      <c r="B1965" s="12">
        <v>44</v>
      </c>
      <c r="C1965" s="12">
        <v>2132</v>
      </c>
      <c r="E1965">
        <f t="shared" si="30"/>
        <v>48.454545454545453</v>
      </c>
    </row>
    <row r="1966" spans="1:5" x14ac:dyDescent="0.3">
      <c r="A1966" s="11" t="s">
        <v>1586</v>
      </c>
      <c r="B1966" s="12">
        <v>12</v>
      </c>
      <c r="C1966" s="12">
        <v>1580</v>
      </c>
      <c r="E1966">
        <f t="shared" si="30"/>
        <v>131.66666666666666</v>
      </c>
    </row>
    <row r="1967" spans="1:5" x14ac:dyDescent="0.3">
      <c r="A1967" s="11" t="s">
        <v>4090</v>
      </c>
      <c r="B1967" s="12">
        <v>8</v>
      </c>
      <c r="C1967" s="12">
        <v>730</v>
      </c>
      <c r="E1967">
        <f t="shared" si="30"/>
        <v>91.25</v>
      </c>
    </row>
    <row r="1968" spans="1:5" x14ac:dyDescent="0.3">
      <c r="A1968" s="11" t="s">
        <v>870</v>
      </c>
      <c r="B1968" s="12">
        <v>3</v>
      </c>
      <c r="C1968" s="12">
        <v>1040</v>
      </c>
      <c r="E1968">
        <f t="shared" si="30"/>
        <v>346.66666666666669</v>
      </c>
    </row>
    <row r="1969" spans="1:5" x14ac:dyDescent="0.3">
      <c r="A1969" s="11" t="s">
        <v>1794</v>
      </c>
      <c r="B1969" s="12">
        <v>2</v>
      </c>
      <c r="C1969" s="12">
        <v>40</v>
      </c>
      <c r="E1969">
        <f t="shared" si="30"/>
        <v>20</v>
      </c>
    </row>
    <row r="1970" spans="1:5" x14ac:dyDescent="0.3">
      <c r="A1970" s="11" t="s">
        <v>332</v>
      </c>
      <c r="B1970" s="12">
        <v>438</v>
      </c>
      <c r="C1970" s="12">
        <v>42642</v>
      </c>
      <c r="E1970">
        <f t="shared" si="30"/>
        <v>97.356164383561648</v>
      </c>
    </row>
    <row r="1971" spans="1:5" x14ac:dyDescent="0.3">
      <c r="A1971" s="11" t="s">
        <v>2579</v>
      </c>
      <c r="B1971" s="12">
        <v>12</v>
      </c>
      <c r="C1971" s="12">
        <v>277</v>
      </c>
      <c r="E1971">
        <f t="shared" si="30"/>
        <v>23.083333333333332</v>
      </c>
    </row>
    <row r="1972" spans="1:5" x14ac:dyDescent="0.3">
      <c r="A1972" s="11" t="s">
        <v>3677</v>
      </c>
      <c r="B1972" s="12">
        <v>34</v>
      </c>
      <c r="C1972" s="12">
        <v>3383</v>
      </c>
      <c r="E1972">
        <f t="shared" si="30"/>
        <v>99.5</v>
      </c>
    </row>
    <row r="1973" spans="1:5" x14ac:dyDescent="0.3">
      <c r="A1973" s="11" t="s">
        <v>2416</v>
      </c>
      <c r="B1973" s="12">
        <v>6</v>
      </c>
      <c r="C1973" s="12">
        <v>335</v>
      </c>
      <c r="E1973">
        <f t="shared" si="30"/>
        <v>55.833333333333336</v>
      </c>
    </row>
    <row r="1974" spans="1:5" x14ac:dyDescent="0.3">
      <c r="A1974" s="11" t="s">
        <v>3430</v>
      </c>
      <c r="B1974" s="12">
        <v>21</v>
      </c>
      <c r="C1974" s="12">
        <v>2000</v>
      </c>
      <c r="E1974">
        <f t="shared" si="30"/>
        <v>95.238095238095241</v>
      </c>
    </row>
    <row r="1975" spans="1:5" x14ac:dyDescent="0.3">
      <c r="A1975" s="11" t="s">
        <v>3551</v>
      </c>
      <c r="B1975" s="12">
        <v>20</v>
      </c>
      <c r="C1975" s="12">
        <v>773</v>
      </c>
      <c r="E1975">
        <f t="shared" si="30"/>
        <v>38.65</v>
      </c>
    </row>
    <row r="1976" spans="1:5" x14ac:dyDescent="0.3">
      <c r="A1976" s="11" t="s">
        <v>2050</v>
      </c>
      <c r="B1976" s="12">
        <v>742</v>
      </c>
      <c r="C1976" s="12">
        <v>60095.35</v>
      </c>
      <c r="E1976">
        <f t="shared" si="30"/>
        <v>80.991037735849048</v>
      </c>
    </row>
    <row r="1977" spans="1:5" x14ac:dyDescent="0.3">
      <c r="A1977" s="11" t="s">
        <v>76</v>
      </c>
      <c r="B1977" s="12">
        <v>29</v>
      </c>
      <c r="C1977" s="12">
        <v>564.66</v>
      </c>
      <c r="E1977">
        <f t="shared" si="30"/>
        <v>19.471034482758618</v>
      </c>
    </row>
    <row r="1978" spans="1:5" x14ac:dyDescent="0.3">
      <c r="A1978" s="11" t="s">
        <v>1003</v>
      </c>
      <c r="B1978" s="12">
        <v>22</v>
      </c>
      <c r="C1978" s="12">
        <v>2960</v>
      </c>
      <c r="E1978">
        <f t="shared" si="30"/>
        <v>134.54545454545453</v>
      </c>
    </row>
    <row r="1979" spans="1:5" x14ac:dyDescent="0.3">
      <c r="A1979" s="11" t="s">
        <v>2511</v>
      </c>
      <c r="B1979" s="12">
        <v>0</v>
      </c>
      <c r="C1979" s="12">
        <v>0</v>
      </c>
      <c r="E1979">
        <f t="shared" si="30"/>
        <v>0</v>
      </c>
    </row>
    <row r="1980" spans="1:5" x14ac:dyDescent="0.3">
      <c r="A1980" s="11" t="s">
        <v>1092</v>
      </c>
      <c r="B1980" s="12">
        <v>2</v>
      </c>
      <c r="C1980" s="12">
        <v>25</v>
      </c>
      <c r="E1980">
        <f t="shared" si="30"/>
        <v>12.5</v>
      </c>
    </row>
    <row r="1981" spans="1:5" x14ac:dyDescent="0.3">
      <c r="A1981" s="11" t="s">
        <v>2414</v>
      </c>
      <c r="B1981" s="12">
        <v>3</v>
      </c>
      <c r="C1981" s="12">
        <v>25</v>
      </c>
      <c r="E1981">
        <f t="shared" si="30"/>
        <v>8.3333333333333339</v>
      </c>
    </row>
    <row r="1982" spans="1:5" x14ac:dyDescent="0.3">
      <c r="A1982" s="11" t="s">
        <v>1983</v>
      </c>
      <c r="B1982" s="12">
        <v>0</v>
      </c>
      <c r="C1982" s="12">
        <v>0</v>
      </c>
      <c r="E1982">
        <f t="shared" si="30"/>
        <v>0</v>
      </c>
    </row>
    <row r="1983" spans="1:5" x14ac:dyDescent="0.3">
      <c r="A1983" s="11" t="s">
        <v>3218</v>
      </c>
      <c r="B1983" s="12">
        <v>184</v>
      </c>
      <c r="C1983" s="12">
        <v>12252</v>
      </c>
      <c r="E1983">
        <f t="shared" si="30"/>
        <v>66.586956521739125</v>
      </c>
    </row>
    <row r="1984" spans="1:5" x14ac:dyDescent="0.3">
      <c r="A1984" s="11" t="s">
        <v>1683</v>
      </c>
      <c r="B1984" s="12">
        <v>0</v>
      </c>
      <c r="C1984" s="12">
        <v>0</v>
      </c>
      <c r="E1984">
        <f t="shared" si="30"/>
        <v>0</v>
      </c>
    </row>
    <row r="1985" spans="1:5" x14ac:dyDescent="0.3">
      <c r="A1985" s="11" t="s">
        <v>4091</v>
      </c>
      <c r="B1985" s="12">
        <v>1</v>
      </c>
      <c r="C1985" s="12">
        <v>800</v>
      </c>
      <c r="E1985">
        <f t="shared" si="30"/>
        <v>800</v>
      </c>
    </row>
    <row r="1986" spans="1:5" x14ac:dyDescent="0.3">
      <c r="A1986" s="11" t="s">
        <v>3397</v>
      </c>
      <c r="B1986" s="12">
        <v>65</v>
      </c>
      <c r="C1986" s="12">
        <v>4443</v>
      </c>
      <c r="E1986">
        <f t="shared" si="30"/>
        <v>68.353846153846149</v>
      </c>
    </row>
    <row r="1987" spans="1:5" x14ac:dyDescent="0.3">
      <c r="A1987" s="11" t="s">
        <v>1318</v>
      </c>
      <c r="B1987" s="12">
        <v>19</v>
      </c>
      <c r="C1987" s="12">
        <v>11467</v>
      </c>
      <c r="E1987">
        <f t="shared" si="30"/>
        <v>603.52631578947364</v>
      </c>
    </row>
    <row r="1988" spans="1:5" x14ac:dyDescent="0.3">
      <c r="A1988" s="11" t="s">
        <v>2857</v>
      </c>
      <c r="B1988" s="12">
        <v>15</v>
      </c>
      <c r="C1988" s="12">
        <v>7500</v>
      </c>
      <c r="E1988">
        <f t="shared" si="30"/>
        <v>500</v>
      </c>
    </row>
    <row r="1989" spans="1:5" x14ac:dyDescent="0.3">
      <c r="A1989" s="11" t="s">
        <v>828</v>
      </c>
      <c r="B1989" s="12">
        <v>11</v>
      </c>
      <c r="C1989" s="12">
        <v>310</v>
      </c>
      <c r="E1989">
        <f t="shared" ref="E1989:E2052" si="31">IF(B1989=0, 0, C1989/B1989)</f>
        <v>28.181818181818183</v>
      </c>
    </row>
    <row r="1990" spans="1:5" x14ac:dyDescent="0.3">
      <c r="A1990" s="11" t="s">
        <v>453</v>
      </c>
      <c r="B1990" s="12">
        <v>12</v>
      </c>
      <c r="C1990" s="12">
        <v>480</v>
      </c>
      <c r="E1990">
        <f t="shared" si="31"/>
        <v>40</v>
      </c>
    </row>
    <row r="1991" spans="1:5" x14ac:dyDescent="0.3">
      <c r="A1991" s="11" t="s">
        <v>108</v>
      </c>
      <c r="B1991" s="12">
        <v>27</v>
      </c>
      <c r="C1991" s="12">
        <v>5025</v>
      </c>
      <c r="E1991">
        <f t="shared" si="31"/>
        <v>186.11111111111111</v>
      </c>
    </row>
    <row r="1992" spans="1:5" x14ac:dyDescent="0.3">
      <c r="A1992" s="11" t="s">
        <v>2872</v>
      </c>
      <c r="B1992" s="12">
        <v>0</v>
      </c>
      <c r="C1992" s="12">
        <v>0</v>
      </c>
      <c r="E1992">
        <f t="shared" si="31"/>
        <v>0</v>
      </c>
    </row>
    <row r="1993" spans="1:5" x14ac:dyDescent="0.3">
      <c r="A1993" s="11" t="s">
        <v>3431</v>
      </c>
      <c r="B1993" s="12">
        <v>42</v>
      </c>
      <c r="C1993" s="12">
        <v>2193</v>
      </c>
      <c r="E1993">
        <f t="shared" si="31"/>
        <v>52.214285714285715</v>
      </c>
    </row>
    <row r="1994" spans="1:5" x14ac:dyDescent="0.3">
      <c r="A1994" s="11" t="s">
        <v>327</v>
      </c>
      <c r="B1994" s="12">
        <v>1151</v>
      </c>
      <c r="C1994" s="12">
        <v>169394.6</v>
      </c>
      <c r="E1994">
        <f t="shared" si="31"/>
        <v>147.17167680278018</v>
      </c>
    </row>
    <row r="1995" spans="1:5" x14ac:dyDescent="0.3">
      <c r="A1995" s="11" t="s">
        <v>3448</v>
      </c>
      <c r="B1995" s="12">
        <v>20</v>
      </c>
      <c r="C1995" s="12">
        <v>1365</v>
      </c>
      <c r="E1995">
        <f t="shared" si="31"/>
        <v>68.25</v>
      </c>
    </row>
    <row r="1996" spans="1:5" x14ac:dyDescent="0.3">
      <c r="A1996" s="11" t="s">
        <v>1985</v>
      </c>
      <c r="B1996" s="12">
        <v>7</v>
      </c>
      <c r="C1996" s="12">
        <v>3172</v>
      </c>
      <c r="E1996">
        <f t="shared" si="31"/>
        <v>453.14285714285717</v>
      </c>
    </row>
    <row r="1997" spans="1:5" x14ac:dyDescent="0.3">
      <c r="A1997" s="11" t="s">
        <v>812</v>
      </c>
      <c r="B1997" s="12">
        <v>12</v>
      </c>
      <c r="C1997" s="12">
        <v>1040</v>
      </c>
      <c r="E1997">
        <f t="shared" si="31"/>
        <v>86.666666666666671</v>
      </c>
    </row>
    <row r="1998" spans="1:5" x14ac:dyDescent="0.3">
      <c r="A1998" s="11" t="s">
        <v>1751</v>
      </c>
      <c r="B1998" s="12">
        <v>125</v>
      </c>
      <c r="C1998" s="12">
        <v>10081</v>
      </c>
      <c r="E1998">
        <f t="shared" si="31"/>
        <v>80.647999999999996</v>
      </c>
    </row>
    <row r="1999" spans="1:5" x14ac:dyDescent="0.3">
      <c r="A1999" s="11" t="s">
        <v>3316</v>
      </c>
      <c r="B1999" s="12">
        <v>125</v>
      </c>
      <c r="C1999" s="12">
        <v>11747.18</v>
      </c>
      <c r="E1999">
        <f t="shared" si="31"/>
        <v>93.977440000000001</v>
      </c>
    </row>
    <row r="2000" spans="1:5" x14ac:dyDescent="0.3">
      <c r="A2000" s="11" t="s">
        <v>4004</v>
      </c>
      <c r="B2000" s="12">
        <v>4</v>
      </c>
      <c r="C2000" s="12">
        <v>60</v>
      </c>
      <c r="E2000">
        <f t="shared" si="31"/>
        <v>15</v>
      </c>
    </row>
    <row r="2001" spans="1:5" x14ac:dyDescent="0.3">
      <c r="A2001" s="11" t="s">
        <v>1641</v>
      </c>
      <c r="B2001" s="12">
        <v>17</v>
      </c>
      <c r="C2001" s="12">
        <v>679.44</v>
      </c>
      <c r="E2001">
        <f t="shared" si="31"/>
        <v>39.967058823529413</v>
      </c>
    </row>
    <row r="2002" spans="1:5" x14ac:dyDescent="0.3">
      <c r="A2002" s="11" t="s">
        <v>2021</v>
      </c>
      <c r="B2002" s="12">
        <v>122</v>
      </c>
      <c r="C2002" s="12">
        <v>2885</v>
      </c>
      <c r="E2002">
        <f t="shared" si="31"/>
        <v>23.647540983606557</v>
      </c>
    </row>
    <row r="2003" spans="1:5" x14ac:dyDescent="0.3">
      <c r="A2003" s="11" t="s">
        <v>1923</v>
      </c>
      <c r="B2003" s="12">
        <v>64</v>
      </c>
      <c r="C2003" s="12">
        <v>2311</v>
      </c>
      <c r="E2003">
        <f t="shared" si="31"/>
        <v>36.109375</v>
      </c>
    </row>
    <row r="2004" spans="1:5" x14ac:dyDescent="0.3">
      <c r="A2004" s="11" t="s">
        <v>2739</v>
      </c>
      <c r="B2004" s="12">
        <v>191</v>
      </c>
      <c r="C2004" s="12">
        <v>4225</v>
      </c>
      <c r="E2004">
        <f t="shared" si="31"/>
        <v>22.120418848167539</v>
      </c>
    </row>
    <row r="2005" spans="1:5" x14ac:dyDescent="0.3">
      <c r="A2005" s="11" t="s">
        <v>1319</v>
      </c>
      <c r="B2005" s="12">
        <v>135</v>
      </c>
      <c r="C2005" s="12">
        <v>6130</v>
      </c>
      <c r="E2005">
        <f t="shared" si="31"/>
        <v>45.407407407407405</v>
      </c>
    </row>
    <row r="2006" spans="1:5" x14ac:dyDescent="0.3">
      <c r="A2006" s="11" t="s">
        <v>1559</v>
      </c>
      <c r="B2006" s="12">
        <v>3</v>
      </c>
      <c r="C2006" s="12">
        <v>35</v>
      </c>
      <c r="E2006">
        <f t="shared" si="31"/>
        <v>11.666666666666666</v>
      </c>
    </row>
    <row r="2007" spans="1:5" x14ac:dyDescent="0.3">
      <c r="A2007" s="11" t="s">
        <v>3755</v>
      </c>
      <c r="B2007" s="12">
        <v>26</v>
      </c>
      <c r="C2007" s="12">
        <v>1535</v>
      </c>
      <c r="E2007">
        <f t="shared" si="31"/>
        <v>59.03846153846154</v>
      </c>
    </row>
    <row r="2008" spans="1:5" x14ac:dyDescent="0.3">
      <c r="A2008" s="11" t="s">
        <v>386</v>
      </c>
      <c r="B2008" s="12">
        <v>237</v>
      </c>
      <c r="C2008" s="12">
        <v>26495.5</v>
      </c>
      <c r="E2008">
        <f t="shared" si="31"/>
        <v>111.79535864978902</v>
      </c>
    </row>
    <row r="2009" spans="1:5" x14ac:dyDescent="0.3">
      <c r="A2009" s="11" t="s">
        <v>1672</v>
      </c>
      <c r="B2009" s="12">
        <v>77</v>
      </c>
      <c r="C2009" s="12">
        <v>2013.47</v>
      </c>
      <c r="E2009">
        <f t="shared" si="31"/>
        <v>26.148961038961041</v>
      </c>
    </row>
    <row r="2010" spans="1:5" x14ac:dyDescent="0.3">
      <c r="A2010" s="11" t="s">
        <v>660</v>
      </c>
      <c r="B2010" s="12">
        <v>21</v>
      </c>
      <c r="C2010" s="12">
        <v>3017</v>
      </c>
      <c r="E2010">
        <f t="shared" si="31"/>
        <v>143.66666666666666</v>
      </c>
    </row>
    <row r="2011" spans="1:5" x14ac:dyDescent="0.3">
      <c r="A2011" s="11" t="s">
        <v>710</v>
      </c>
      <c r="B2011" s="12">
        <v>2</v>
      </c>
      <c r="C2011" s="12">
        <v>61</v>
      </c>
      <c r="E2011">
        <f t="shared" si="31"/>
        <v>30.5</v>
      </c>
    </row>
    <row r="2012" spans="1:5" x14ac:dyDescent="0.3">
      <c r="A2012" s="11" t="s">
        <v>2030</v>
      </c>
      <c r="B2012" s="12">
        <v>94</v>
      </c>
      <c r="C2012" s="12">
        <v>9030</v>
      </c>
      <c r="E2012">
        <f t="shared" si="31"/>
        <v>96.063829787234042</v>
      </c>
    </row>
    <row r="2013" spans="1:5" x14ac:dyDescent="0.3">
      <c r="A2013" s="11" t="s">
        <v>2068</v>
      </c>
      <c r="B2013" s="12">
        <v>10</v>
      </c>
      <c r="C2013" s="12">
        <v>628</v>
      </c>
      <c r="E2013">
        <f t="shared" si="31"/>
        <v>62.8</v>
      </c>
    </row>
    <row r="2014" spans="1:5" x14ac:dyDescent="0.3">
      <c r="A2014" s="11" t="s">
        <v>2514</v>
      </c>
      <c r="B2014" s="12">
        <v>4</v>
      </c>
      <c r="C2014" s="12">
        <v>210</v>
      </c>
      <c r="E2014">
        <f t="shared" si="31"/>
        <v>52.5</v>
      </c>
    </row>
    <row r="2015" spans="1:5" x14ac:dyDescent="0.3">
      <c r="A2015" s="11" t="s">
        <v>798</v>
      </c>
      <c r="B2015" s="12">
        <v>71</v>
      </c>
      <c r="C2015" s="12">
        <v>3226</v>
      </c>
      <c r="E2015">
        <f t="shared" si="31"/>
        <v>45.436619718309856</v>
      </c>
    </row>
    <row r="2016" spans="1:5" x14ac:dyDescent="0.3">
      <c r="A2016" s="11" t="s">
        <v>663</v>
      </c>
      <c r="B2016" s="12">
        <v>4</v>
      </c>
      <c r="C2016" s="12">
        <v>156</v>
      </c>
      <c r="E2016">
        <f t="shared" si="31"/>
        <v>39</v>
      </c>
    </row>
    <row r="2017" spans="1:5" x14ac:dyDescent="0.3">
      <c r="A2017" s="11" t="s">
        <v>1703</v>
      </c>
      <c r="B2017" s="12">
        <v>1</v>
      </c>
      <c r="C2017" s="12">
        <v>1</v>
      </c>
      <c r="E2017">
        <f t="shared" si="31"/>
        <v>1</v>
      </c>
    </row>
    <row r="2018" spans="1:5" x14ac:dyDescent="0.3">
      <c r="A2018" s="11" t="s">
        <v>2496</v>
      </c>
      <c r="B2018" s="12">
        <v>10</v>
      </c>
      <c r="C2018" s="12">
        <v>6000</v>
      </c>
      <c r="E2018">
        <f t="shared" si="31"/>
        <v>600</v>
      </c>
    </row>
    <row r="2019" spans="1:5" x14ac:dyDescent="0.3">
      <c r="A2019" s="11" t="s">
        <v>2960</v>
      </c>
      <c r="B2019" s="12">
        <v>0</v>
      </c>
      <c r="C2019" s="12">
        <v>0</v>
      </c>
      <c r="E2019">
        <f t="shared" si="31"/>
        <v>0</v>
      </c>
    </row>
    <row r="2020" spans="1:5" x14ac:dyDescent="0.3">
      <c r="A2020" s="11" t="s">
        <v>520</v>
      </c>
      <c r="B2020" s="12">
        <v>70</v>
      </c>
      <c r="C2020" s="12">
        <v>2746</v>
      </c>
      <c r="E2020">
        <f t="shared" si="31"/>
        <v>39.228571428571428</v>
      </c>
    </row>
    <row r="2021" spans="1:5" x14ac:dyDescent="0.3">
      <c r="A2021" s="11" t="s">
        <v>2022</v>
      </c>
      <c r="B2021" s="12">
        <v>95</v>
      </c>
      <c r="C2021" s="12">
        <v>14055</v>
      </c>
      <c r="E2021">
        <f t="shared" si="31"/>
        <v>147.94736842105263</v>
      </c>
    </row>
    <row r="2022" spans="1:5" x14ac:dyDescent="0.3">
      <c r="A2022" s="11" t="s">
        <v>852</v>
      </c>
      <c r="B2022" s="12">
        <v>70</v>
      </c>
      <c r="C2022" s="12">
        <v>2609</v>
      </c>
      <c r="E2022">
        <f t="shared" si="31"/>
        <v>37.271428571428572</v>
      </c>
    </row>
    <row r="2023" spans="1:5" x14ac:dyDescent="0.3">
      <c r="A2023" s="11" t="s">
        <v>209</v>
      </c>
      <c r="B2023" s="12">
        <v>13</v>
      </c>
      <c r="C2023" s="12">
        <v>2130</v>
      </c>
      <c r="E2023">
        <f t="shared" si="31"/>
        <v>163.84615384615384</v>
      </c>
    </row>
    <row r="2024" spans="1:5" x14ac:dyDescent="0.3">
      <c r="A2024" s="11" t="s">
        <v>2224</v>
      </c>
      <c r="B2024" s="12">
        <v>100</v>
      </c>
      <c r="C2024" s="12">
        <v>20631</v>
      </c>
      <c r="E2024">
        <f t="shared" si="31"/>
        <v>206.31</v>
      </c>
    </row>
    <row r="2025" spans="1:5" x14ac:dyDescent="0.3">
      <c r="A2025" s="11" t="s">
        <v>3771</v>
      </c>
      <c r="B2025" s="12">
        <v>25</v>
      </c>
      <c r="C2025" s="12">
        <v>2500</v>
      </c>
      <c r="E2025">
        <f t="shared" si="31"/>
        <v>100</v>
      </c>
    </row>
    <row r="2026" spans="1:5" x14ac:dyDescent="0.3">
      <c r="A2026" s="11" t="s">
        <v>2688</v>
      </c>
      <c r="B2026" s="12">
        <v>14</v>
      </c>
      <c r="C2026" s="12">
        <v>74</v>
      </c>
      <c r="E2026">
        <f t="shared" si="31"/>
        <v>5.2857142857142856</v>
      </c>
    </row>
    <row r="2027" spans="1:5" x14ac:dyDescent="0.3">
      <c r="A2027" s="11" t="s">
        <v>3266</v>
      </c>
      <c r="B2027" s="12">
        <v>242</v>
      </c>
      <c r="C2027" s="12">
        <v>13393</v>
      </c>
      <c r="E2027">
        <f t="shared" si="31"/>
        <v>55.34297520661157</v>
      </c>
    </row>
    <row r="2028" spans="1:5" x14ac:dyDescent="0.3">
      <c r="A2028" s="11" t="s">
        <v>2860</v>
      </c>
      <c r="B2028" s="12">
        <v>9</v>
      </c>
      <c r="C2028" s="12">
        <v>266</v>
      </c>
      <c r="E2028">
        <f t="shared" si="31"/>
        <v>29.555555555555557</v>
      </c>
    </row>
    <row r="2029" spans="1:5" x14ac:dyDescent="0.3">
      <c r="A2029" s="11" t="s">
        <v>3483</v>
      </c>
      <c r="B2029" s="12">
        <v>44</v>
      </c>
      <c r="C2029" s="12">
        <v>2856</v>
      </c>
      <c r="E2029">
        <f t="shared" si="31"/>
        <v>64.909090909090907</v>
      </c>
    </row>
    <row r="2030" spans="1:5" x14ac:dyDescent="0.3">
      <c r="A2030" s="11" t="s">
        <v>1907</v>
      </c>
      <c r="B2030" s="12">
        <v>99</v>
      </c>
      <c r="C2030" s="12">
        <v>21380</v>
      </c>
      <c r="E2030">
        <f t="shared" si="31"/>
        <v>215.95959595959596</v>
      </c>
    </row>
    <row r="2031" spans="1:5" x14ac:dyDescent="0.3">
      <c r="A2031" s="11" t="s">
        <v>462</v>
      </c>
      <c r="B2031" s="12">
        <v>0</v>
      </c>
      <c r="C2031" s="12">
        <v>0</v>
      </c>
      <c r="E2031">
        <f t="shared" si="31"/>
        <v>0</v>
      </c>
    </row>
    <row r="2032" spans="1:5" x14ac:dyDescent="0.3">
      <c r="A2032" s="11" t="s">
        <v>1647</v>
      </c>
      <c r="B2032" s="12">
        <v>83</v>
      </c>
      <c r="C2032" s="12">
        <v>2204</v>
      </c>
      <c r="E2032">
        <f t="shared" si="31"/>
        <v>26.554216867469879</v>
      </c>
    </row>
    <row r="2033" spans="1:5" x14ac:dyDescent="0.3">
      <c r="A2033" s="11" t="s">
        <v>3844</v>
      </c>
      <c r="B2033" s="12">
        <v>9</v>
      </c>
      <c r="C2033" s="12">
        <v>1697</v>
      </c>
      <c r="E2033">
        <f t="shared" si="31"/>
        <v>188.55555555555554</v>
      </c>
    </row>
    <row r="2034" spans="1:5" x14ac:dyDescent="0.3">
      <c r="A2034" s="11" t="s">
        <v>560</v>
      </c>
      <c r="B2034" s="12">
        <v>1</v>
      </c>
      <c r="C2034" s="12">
        <v>50</v>
      </c>
      <c r="E2034">
        <f t="shared" si="31"/>
        <v>50</v>
      </c>
    </row>
    <row r="2035" spans="1:5" x14ac:dyDescent="0.3">
      <c r="A2035" s="11" t="s">
        <v>3891</v>
      </c>
      <c r="B2035" s="12">
        <v>11</v>
      </c>
      <c r="C2035" s="12">
        <v>520</v>
      </c>
      <c r="E2035">
        <f t="shared" si="31"/>
        <v>47.272727272727273</v>
      </c>
    </row>
    <row r="2036" spans="1:5" x14ac:dyDescent="0.3">
      <c r="A2036" s="11" t="s">
        <v>2578</v>
      </c>
      <c r="B2036" s="12">
        <v>0</v>
      </c>
      <c r="C2036" s="12">
        <v>0</v>
      </c>
      <c r="E2036">
        <f t="shared" si="31"/>
        <v>0</v>
      </c>
    </row>
    <row r="2037" spans="1:5" x14ac:dyDescent="0.3">
      <c r="A2037" s="11" t="s">
        <v>797</v>
      </c>
      <c r="B2037" s="12">
        <v>90</v>
      </c>
      <c r="C2037" s="12">
        <v>10135</v>
      </c>
      <c r="E2037">
        <f t="shared" si="31"/>
        <v>112.61111111111111</v>
      </c>
    </row>
    <row r="2038" spans="1:5" x14ac:dyDescent="0.3">
      <c r="A2038" s="11" t="s">
        <v>2326</v>
      </c>
      <c r="B2038" s="12">
        <v>7</v>
      </c>
      <c r="C2038" s="12">
        <v>80</v>
      </c>
      <c r="E2038">
        <f t="shared" si="31"/>
        <v>11.428571428571429</v>
      </c>
    </row>
    <row r="2039" spans="1:5" x14ac:dyDescent="0.3">
      <c r="A2039" s="11" t="s">
        <v>228</v>
      </c>
      <c r="B2039" s="12">
        <v>2</v>
      </c>
      <c r="C2039" s="12">
        <v>250</v>
      </c>
      <c r="E2039">
        <f t="shared" si="31"/>
        <v>125</v>
      </c>
    </row>
    <row r="2040" spans="1:5" x14ac:dyDescent="0.3">
      <c r="A2040" s="11" t="s">
        <v>3423</v>
      </c>
      <c r="B2040" s="12">
        <v>76</v>
      </c>
      <c r="C2040" s="12">
        <v>6215</v>
      </c>
      <c r="E2040">
        <f t="shared" si="31"/>
        <v>81.776315789473685</v>
      </c>
    </row>
    <row r="2041" spans="1:5" x14ac:dyDescent="0.3">
      <c r="A2041" s="11" t="s">
        <v>2590</v>
      </c>
      <c r="B2041" s="12">
        <v>0</v>
      </c>
      <c r="C2041" s="12">
        <v>0</v>
      </c>
      <c r="E2041">
        <f t="shared" si="31"/>
        <v>0</v>
      </c>
    </row>
    <row r="2042" spans="1:5" x14ac:dyDescent="0.3">
      <c r="A2042" s="11" t="s">
        <v>1934</v>
      </c>
      <c r="B2042" s="12">
        <v>110</v>
      </c>
      <c r="C2042" s="12">
        <v>10346</v>
      </c>
      <c r="E2042">
        <f t="shared" si="31"/>
        <v>94.054545454545448</v>
      </c>
    </row>
    <row r="2043" spans="1:5" x14ac:dyDescent="0.3">
      <c r="A2043" s="11" t="s">
        <v>2747</v>
      </c>
      <c r="B2043" s="12">
        <v>4</v>
      </c>
      <c r="C2043" s="12">
        <v>140</v>
      </c>
      <c r="E2043">
        <f t="shared" si="31"/>
        <v>35</v>
      </c>
    </row>
    <row r="2044" spans="1:5" x14ac:dyDescent="0.3">
      <c r="A2044" s="11" t="s">
        <v>3082</v>
      </c>
      <c r="B2044" s="12">
        <v>0</v>
      </c>
      <c r="C2044" s="12">
        <v>0</v>
      </c>
      <c r="E2044">
        <f t="shared" si="31"/>
        <v>0</v>
      </c>
    </row>
    <row r="2045" spans="1:5" x14ac:dyDescent="0.3">
      <c r="A2045" s="11" t="s">
        <v>1931</v>
      </c>
      <c r="B2045" s="12">
        <v>26</v>
      </c>
      <c r="C2045" s="12">
        <v>1270</v>
      </c>
      <c r="E2045">
        <f t="shared" si="31"/>
        <v>48.846153846153847</v>
      </c>
    </row>
    <row r="2046" spans="1:5" x14ac:dyDescent="0.3">
      <c r="A2046" s="11" t="s">
        <v>3522</v>
      </c>
      <c r="B2046" s="12">
        <v>80</v>
      </c>
      <c r="C2046" s="12">
        <v>4546</v>
      </c>
      <c r="E2046">
        <f t="shared" si="31"/>
        <v>56.825000000000003</v>
      </c>
    </row>
    <row r="2047" spans="1:5" x14ac:dyDescent="0.3">
      <c r="A2047" s="11" t="s">
        <v>2932</v>
      </c>
      <c r="B2047" s="12">
        <v>38</v>
      </c>
      <c r="C2047" s="12">
        <v>3258</v>
      </c>
      <c r="E2047">
        <f t="shared" si="31"/>
        <v>85.736842105263165</v>
      </c>
    </row>
    <row r="2048" spans="1:5" x14ac:dyDescent="0.3">
      <c r="A2048" s="11" t="s">
        <v>788</v>
      </c>
      <c r="B2048" s="12">
        <v>17</v>
      </c>
      <c r="C2048" s="12">
        <v>1370</v>
      </c>
      <c r="E2048">
        <f t="shared" si="31"/>
        <v>80.588235294117652</v>
      </c>
    </row>
    <row r="2049" spans="1:5" x14ac:dyDescent="0.3">
      <c r="A2049" s="11" t="s">
        <v>2007</v>
      </c>
      <c r="B2049" s="12">
        <v>303</v>
      </c>
      <c r="C2049" s="12">
        <v>123920</v>
      </c>
      <c r="E2049">
        <f t="shared" si="31"/>
        <v>408.97689768976898</v>
      </c>
    </row>
    <row r="2050" spans="1:5" x14ac:dyDescent="0.3">
      <c r="A2050" s="11" t="s">
        <v>600</v>
      </c>
      <c r="B2050" s="12">
        <v>2</v>
      </c>
      <c r="C2050" s="12">
        <v>31</v>
      </c>
      <c r="E2050">
        <f t="shared" si="31"/>
        <v>15.5</v>
      </c>
    </row>
    <row r="2051" spans="1:5" x14ac:dyDescent="0.3">
      <c r="A2051" s="11" t="s">
        <v>2129</v>
      </c>
      <c r="B2051" s="12">
        <v>1</v>
      </c>
      <c r="C2051" s="12">
        <v>25</v>
      </c>
      <c r="E2051">
        <f t="shared" si="31"/>
        <v>25</v>
      </c>
    </row>
    <row r="2052" spans="1:5" x14ac:dyDescent="0.3">
      <c r="A2052" s="11" t="s">
        <v>3769</v>
      </c>
      <c r="B2052" s="12">
        <v>33</v>
      </c>
      <c r="C2052" s="12">
        <v>5510</v>
      </c>
      <c r="E2052">
        <f t="shared" si="31"/>
        <v>166.96969696969697</v>
      </c>
    </row>
    <row r="2053" spans="1:5" x14ac:dyDescent="0.3">
      <c r="A2053" s="11" t="s">
        <v>970</v>
      </c>
      <c r="B2053" s="12">
        <v>11</v>
      </c>
      <c r="C2053" s="12">
        <v>14000</v>
      </c>
      <c r="E2053">
        <f t="shared" ref="E2053:E2116" si="32">IF(B2053=0, 0, C2053/B2053)</f>
        <v>1272.7272727272727</v>
      </c>
    </row>
    <row r="2054" spans="1:5" x14ac:dyDescent="0.3">
      <c r="A2054" s="11" t="s">
        <v>2285</v>
      </c>
      <c r="B2054" s="12">
        <v>59</v>
      </c>
      <c r="C2054" s="12">
        <v>6373.27</v>
      </c>
      <c r="E2054">
        <f t="shared" si="32"/>
        <v>108.02152542372882</v>
      </c>
    </row>
    <row r="2055" spans="1:5" x14ac:dyDescent="0.3">
      <c r="A2055" s="11" t="s">
        <v>2819</v>
      </c>
      <c r="B2055" s="12">
        <v>104</v>
      </c>
      <c r="C2055" s="12">
        <v>5240</v>
      </c>
      <c r="E2055">
        <f t="shared" si="32"/>
        <v>50.384615384615387</v>
      </c>
    </row>
    <row r="2056" spans="1:5" x14ac:dyDescent="0.3">
      <c r="A2056" s="11" t="s">
        <v>3078</v>
      </c>
      <c r="B2056" s="12">
        <v>3</v>
      </c>
      <c r="C2056" s="12">
        <v>71</v>
      </c>
      <c r="E2056">
        <f t="shared" si="32"/>
        <v>23.666666666666668</v>
      </c>
    </row>
    <row r="2057" spans="1:5" x14ac:dyDescent="0.3">
      <c r="A2057" s="11" t="s">
        <v>315</v>
      </c>
      <c r="B2057" s="12">
        <v>120</v>
      </c>
      <c r="C2057" s="12">
        <v>3851.5</v>
      </c>
      <c r="E2057">
        <f t="shared" si="32"/>
        <v>32.095833333333331</v>
      </c>
    </row>
    <row r="2058" spans="1:5" x14ac:dyDescent="0.3">
      <c r="A2058" s="11" t="s">
        <v>239</v>
      </c>
      <c r="B2058" s="12">
        <v>1</v>
      </c>
      <c r="C2058" s="12">
        <v>50</v>
      </c>
      <c r="E2058">
        <f t="shared" si="32"/>
        <v>50</v>
      </c>
    </row>
    <row r="2059" spans="1:5" x14ac:dyDescent="0.3">
      <c r="A2059" s="11" t="s">
        <v>3362</v>
      </c>
      <c r="B2059" s="12">
        <v>26</v>
      </c>
      <c r="C2059" s="12">
        <v>7860</v>
      </c>
      <c r="E2059">
        <f t="shared" si="32"/>
        <v>302.30769230769232</v>
      </c>
    </row>
    <row r="2060" spans="1:5" x14ac:dyDescent="0.3">
      <c r="A2060" s="11" t="s">
        <v>1280</v>
      </c>
      <c r="B2060" s="12">
        <v>189</v>
      </c>
      <c r="C2060" s="12">
        <v>13864.17</v>
      </c>
      <c r="E2060">
        <f t="shared" si="32"/>
        <v>73.355396825396824</v>
      </c>
    </row>
    <row r="2061" spans="1:5" x14ac:dyDescent="0.3">
      <c r="A2061" s="11" t="s">
        <v>1387</v>
      </c>
      <c r="B2061" s="12">
        <v>14</v>
      </c>
      <c r="C2061" s="12">
        <v>875</v>
      </c>
      <c r="E2061">
        <f t="shared" si="32"/>
        <v>62.5</v>
      </c>
    </row>
    <row r="2062" spans="1:5" x14ac:dyDescent="0.3">
      <c r="A2062" s="11" t="s">
        <v>3999</v>
      </c>
      <c r="B2062" s="12">
        <v>2</v>
      </c>
      <c r="C2062" s="12">
        <v>201</v>
      </c>
      <c r="E2062">
        <f t="shared" si="32"/>
        <v>100.5</v>
      </c>
    </row>
    <row r="2063" spans="1:5" x14ac:dyDescent="0.3">
      <c r="A2063" s="11" t="s">
        <v>3320</v>
      </c>
      <c r="B2063" s="12">
        <v>38</v>
      </c>
      <c r="C2063" s="12">
        <v>2525</v>
      </c>
      <c r="E2063">
        <f t="shared" si="32"/>
        <v>66.44736842105263</v>
      </c>
    </row>
    <row r="2064" spans="1:5" x14ac:dyDescent="0.3">
      <c r="A2064" s="11" t="s">
        <v>3718</v>
      </c>
      <c r="B2064" s="12">
        <v>44</v>
      </c>
      <c r="C2064" s="12">
        <v>5040</v>
      </c>
      <c r="E2064">
        <f t="shared" si="32"/>
        <v>114.54545454545455</v>
      </c>
    </row>
    <row r="2065" spans="1:5" x14ac:dyDescent="0.3">
      <c r="A2065" s="11" t="s">
        <v>1450</v>
      </c>
      <c r="B2065" s="12">
        <v>0</v>
      </c>
      <c r="C2065" s="12">
        <v>0</v>
      </c>
      <c r="E2065">
        <f t="shared" si="32"/>
        <v>0</v>
      </c>
    </row>
    <row r="2066" spans="1:5" x14ac:dyDescent="0.3">
      <c r="A2066" s="11" t="s">
        <v>3497</v>
      </c>
      <c r="B2066" s="12">
        <v>42</v>
      </c>
      <c r="C2066" s="12">
        <v>1690</v>
      </c>
      <c r="E2066">
        <f t="shared" si="32"/>
        <v>40.238095238095241</v>
      </c>
    </row>
    <row r="2067" spans="1:5" x14ac:dyDescent="0.3">
      <c r="A2067" s="11" t="s">
        <v>3961</v>
      </c>
      <c r="B2067" s="12">
        <v>3</v>
      </c>
      <c r="C2067" s="12">
        <v>126</v>
      </c>
      <c r="E2067">
        <f t="shared" si="32"/>
        <v>42</v>
      </c>
    </row>
    <row r="2068" spans="1:5" x14ac:dyDescent="0.3">
      <c r="A2068" s="11" t="s">
        <v>2566</v>
      </c>
      <c r="B2068" s="12">
        <v>0</v>
      </c>
      <c r="C2068" s="12">
        <v>0</v>
      </c>
      <c r="E2068">
        <f t="shared" si="32"/>
        <v>0</v>
      </c>
    </row>
    <row r="2069" spans="1:5" x14ac:dyDescent="0.3">
      <c r="A2069" s="11" t="s">
        <v>1407</v>
      </c>
      <c r="B2069" s="12">
        <v>3</v>
      </c>
      <c r="C2069" s="12">
        <v>15</v>
      </c>
      <c r="E2069">
        <f t="shared" si="32"/>
        <v>5</v>
      </c>
    </row>
    <row r="2070" spans="1:5" x14ac:dyDescent="0.3">
      <c r="A2070" s="11" t="s">
        <v>2272</v>
      </c>
      <c r="B2070" s="12">
        <v>1328</v>
      </c>
      <c r="C2070" s="12">
        <v>56618</v>
      </c>
      <c r="E2070">
        <f t="shared" si="32"/>
        <v>42.63403614457831</v>
      </c>
    </row>
    <row r="2071" spans="1:5" x14ac:dyDescent="0.3">
      <c r="A2071" s="11" t="s">
        <v>933</v>
      </c>
      <c r="B2071" s="12">
        <v>30</v>
      </c>
      <c r="C2071" s="12">
        <v>1381</v>
      </c>
      <c r="E2071">
        <f t="shared" si="32"/>
        <v>46.033333333333331</v>
      </c>
    </row>
    <row r="2072" spans="1:5" x14ac:dyDescent="0.3">
      <c r="A2072" s="11" t="s">
        <v>1684</v>
      </c>
      <c r="B2072" s="12">
        <v>10</v>
      </c>
      <c r="C2072" s="12">
        <v>760</v>
      </c>
      <c r="E2072">
        <f t="shared" si="32"/>
        <v>76</v>
      </c>
    </row>
    <row r="2073" spans="1:5" x14ac:dyDescent="0.3">
      <c r="A2073" s="11" t="s">
        <v>2603</v>
      </c>
      <c r="B2073" s="12">
        <v>50</v>
      </c>
      <c r="C2073" s="12">
        <v>1776</v>
      </c>
      <c r="E2073">
        <f t="shared" si="32"/>
        <v>35.520000000000003</v>
      </c>
    </row>
    <row r="2074" spans="1:5" x14ac:dyDescent="0.3">
      <c r="A2074" s="11" t="s">
        <v>1385</v>
      </c>
      <c r="B2074" s="12">
        <v>63</v>
      </c>
      <c r="C2074" s="12">
        <v>4343</v>
      </c>
      <c r="E2074">
        <f t="shared" si="32"/>
        <v>68.936507936507937</v>
      </c>
    </row>
    <row r="2075" spans="1:5" x14ac:dyDescent="0.3">
      <c r="A2075" s="11" t="s">
        <v>2140</v>
      </c>
      <c r="B2075" s="12">
        <v>56</v>
      </c>
      <c r="C2075" s="12">
        <v>1626</v>
      </c>
      <c r="E2075">
        <f t="shared" si="32"/>
        <v>29.035714285714285</v>
      </c>
    </row>
    <row r="2076" spans="1:5" x14ac:dyDescent="0.3">
      <c r="A2076" s="11" t="s">
        <v>1569</v>
      </c>
      <c r="B2076" s="12">
        <v>22</v>
      </c>
      <c r="C2076" s="12">
        <v>3410</v>
      </c>
      <c r="E2076">
        <f t="shared" si="32"/>
        <v>155</v>
      </c>
    </row>
    <row r="2077" spans="1:5" x14ac:dyDescent="0.3">
      <c r="A2077" s="11" t="s">
        <v>3129</v>
      </c>
      <c r="B2077" s="12">
        <v>1</v>
      </c>
      <c r="C2077" s="12">
        <v>10</v>
      </c>
      <c r="E2077">
        <f t="shared" si="32"/>
        <v>10</v>
      </c>
    </row>
    <row r="2078" spans="1:5" x14ac:dyDescent="0.3">
      <c r="A2078" s="11" t="s">
        <v>2778</v>
      </c>
      <c r="B2078" s="12">
        <v>15</v>
      </c>
      <c r="C2078" s="12">
        <v>1405</v>
      </c>
      <c r="E2078">
        <f t="shared" si="32"/>
        <v>93.666666666666671</v>
      </c>
    </row>
    <row r="2079" spans="1:5" x14ac:dyDescent="0.3">
      <c r="A2079" s="11" t="s">
        <v>190</v>
      </c>
      <c r="B2079" s="12">
        <v>0</v>
      </c>
      <c r="C2079" s="12">
        <v>0</v>
      </c>
      <c r="E2079">
        <f t="shared" si="32"/>
        <v>0</v>
      </c>
    </row>
    <row r="2080" spans="1:5" x14ac:dyDescent="0.3">
      <c r="A2080" s="11" t="s">
        <v>3842</v>
      </c>
      <c r="B2080" s="12">
        <v>12</v>
      </c>
      <c r="C2080" s="12">
        <v>842</v>
      </c>
      <c r="E2080">
        <f t="shared" si="32"/>
        <v>70.166666666666671</v>
      </c>
    </row>
    <row r="2081" spans="1:5" x14ac:dyDescent="0.3">
      <c r="A2081" s="11" t="s">
        <v>2535</v>
      </c>
      <c r="B2081" s="12">
        <v>78</v>
      </c>
      <c r="C2081" s="12">
        <v>20755</v>
      </c>
      <c r="E2081">
        <f t="shared" si="32"/>
        <v>266.08974358974359</v>
      </c>
    </row>
    <row r="2082" spans="1:5" x14ac:dyDescent="0.3">
      <c r="A2082" s="11" t="s">
        <v>3727</v>
      </c>
      <c r="B2082" s="12">
        <v>1</v>
      </c>
      <c r="C2082" s="12">
        <v>100</v>
      </c>
      <c r="E2082">
        <f t="shared" si="32"/>
        <v>100</v>
      </c>
    </row>
    <row r="2083" spans="1:5" x14ac:dyDescent="0.3">
      <c r="A2083" s="11" t="s">
        <v>556</v>
      </c>
      <c r="B2083" s="12">
        <v>0</v>
      </c>
      <c r="C2083" s="12">
        <v>0</v>
      </c>
      <c r="E2083">
        <f t="shared" si="32"/>
        <v>0</v>
      </c>
    </row>
    <row r="2084" spans="1:5" x14ac:dyDescent="0.3">
      <c r="A2084" s="11" t="s">
        <v>136</v>
      </c>
      <c r="B2084" s="12">
        <v>0</v>
      </c>
      <c r="C2084" s="12">
        <v>0</v>
      </c>
      <c r="E2084">
        <f t="shared" si="32"/>
        <v>0</v>
      </c>
    </row>
    <row r="2085" spans="1:5" x14ac:dyDescent="0.3">
      <c r="A2085" s="11" t="s">
        <v>2619</v>
      </c>
      <c r="B2085" s="12">
        <v>53</v>
      </c>
      <c r="C2085" s="12">
        <v>1884</v>
      </c>
      <c r="E2085">
        <f t="shared" si="32"/>
        <v>35.547169811320757</v>
      </c>
    </row>
    <row r="2086" spans="1:5" x14ac:dyDescent="0.3">
      <c r="A2086" s="11" t="s">
        <v>3758</v>
      </c>
      <c r="B2086" s="12">
        <v>3</v>
      </c>
      <c r="C2086" s="12">
        <v>500</v>
      </c>
      <c r="E2086">
        <f t="shared" si="32"/>
        <v>166.66666666666666</v>
      </c>
    </row>
    <row r="2087" spans="1:5" x14ac:dyDescent="0.3">
      <c r="A2087" s="11" t="s">
        <v>3867</v>
      </c>
      <c r="B2087" s="12">
        <v>10</v>
      </c>
      <c r="C2087" s="12">
        <v>1500</v>
      </c>
      <c r="E2087">
        <f t="shared" si="32"/>
        <v>150</v>
      </c>
    </row>
    <row r="2088" spans="1:5" x14ac:dyDescent="0.3">
      <c r="A2088" s="11" t="s">
        <v>2312</v>
      </c>
      <c r="B2088" s="12">
        <v>104</v>
      </c>
      <c r="C2088" s="12">
        <v>9370</v>
      </c>
      <c r="E2088">
        <f t="shared" si="32"/>
        <v>90.09615384615384</v>
      </c>
    </row>
    <row r="2089" spans="1:5" x14ac:dyDescent="0.3">
      <c r="A2089" s="11" t="s">
        <v>3633</v>
      </c>
      <c r="B2089" s="12">
        <v>10</v>
      </c>
      <c r="C2089" s="12">
        <v>1276</v>
      </c>
      <c r="E2089">
        <f t="shared" si="32"/>
        <v>127.6</v>
      </c>
    </row>
    <row r="2090" spans="1:5" x14ac:dyDescent="0.3">
      <c r="A2090" s="11" t="s">
        <v>2642</v>
      </c>
      <c r="B2090" s="12">
        <v>0</v>
      </c>
      <c r="C2090" s="12">
        <v>0</v>
      </c>
      <c r="E2090">
        <f t="shared" si="32"/>
        <v>0</v>
      </c>
    </row>
    <row r="2091" spans="1:5" x14ac:dyDescent="0.3">
      <c r="A2091" s="11" t="s">
        <v>3553</v>
      </c>
      <c r="B2091" s="12">
        <v>53</v>
      </c>
      <c r="C2091" s="12">
        <v>5671.11</v>
      </c>
      <c r="E2091">
        <f t="shared" si="32"/>
        <v>107.00207547169811</v>
      </c>
    </row>
    <row r="2092" spans="1:5" x14ac:dyDescent="0.3">
      <c r="A2092" s="11" t="s">
        <v>969</v>
      </c>
      <c r="B2092" s="12">
        <v>4</v>
      </c>
      <c r="C2092" s="12">
        <v>106</v>
      </c>
      <c r="E2092">
        <f t="shared" si="32"/>
        <v>26.5</v>
      </c>
    </row>
    <row r="2093" spans="1:5" x14ac:dyDescent="0.3">
      <c r="A2093" s="11" t="s">
        <v>1674</v>
      </c>
      <c r="B2093" s="12">
        <v>59</v>
      </c>
      <c r="C2093" s="12">
        <v>2690</v>
      </c>
      <c r="E2093">
        <f t="shared" si="32"/>
        <v>45.593220338983052</v>
      </c>
    </row>
    <row r="2094" spans="1:5" x14ac:dyDescent="0.3">
      <c r="A2094" s="11" t="s">
        <v>2570</v>
      </c>
      <c r="B2094" s="12">
        <v>2</v>
      </c>
      <c r="C2094" s="12">
        <v>59</v>
      </c>
      <c r="E2094">
        <f t="shared" si="32"/>
        <v>29.5</v>
      </c>
    </row>
    <row r="2095" spans="1:5" x14ac:dyDescent="0.3">
      <c r="A2095" s="11" t="s">
        <v>1867</v>
      </c>
      <c r="B2095" s="12">
        <v>2</v>
      </c>
      <c r="C2095" s="12">
        <v>125</v>
      </c>
      <c r="E2095">
        <f t="shared" si="32"/>
        <v>62.5</v>
      </c>
    </row>
    <row r="2096" spans="1:5" x14ac:dyDescent="0.3">
      <c r="A2096" s="11" t="s">
        <v>1250</v>
      </c>
      <c r="B2096" s="12">
        <v>81</v>
      </c>
      <c r="C2096" s="12">
        <v>5222</v>
      </c>
      <c r="E2096">
        <f t="shared" si="32"/>
        <v>64.46913580246914</v>
      </c>
    </row>
    <row r="2097" spans="1:5" x14ac:dyDescent="0.3">
      <c r="A2097" s="11" t="s">
        <v>2104</v>
      </c>
      <c r="B2097" s="12">
        <v>115</v>
      </c>
      <c r="C2097" s="12">
        <v>11364</v>
      </c>
      <c r="E2097">
        <f t="shared" si="32"/>
        <v>98.817391304347822</v>
      </c>
    </row>
    <row r="2098" spans="1:5" x14ac:dyDescent="0.3">
      <c r="A2098" s="11" t="s">
        <v>2675</v>
      </c>
      <c r="B2098" s="12">
        <v>29</v>
      </c>
      <c r="C2098" s="12">
        <v>1897</v>
      </c>
      <c r="E2098">
        <f t="shared" si="32"/>
        <v>65.41379310344827</v>
      </c>
    </row>
    <row r="2099" spans="1:5" x14ac:dyDescent="0.3">
      <c r="A2099" s="11" t="s">
        <v>3300</v>
      </c>
      <c r="B2099" s="12">
        <v>88</v>
      </c>
      <c r="C2099" s="12">
        <v>4085</v>
      </c>
      <c r="E2099">
        <f t="shared" si="32"/>
        <v>46.420454545454547</v>
      </c>
    </row>
    <row r="2100" spans="1:5" x14ac:dyDescent="0.3">
      <c r="A2100" s="11" t="s">
        <v>1604</v>
      </c>
      <c r="B2100" s="12">
        <v>30</v>
      </c>
      <c r="C2100" s="12">
        <v>2000.66</v>
      </c>
      <c r="E2100">
        <f t="shared" si="32"/>
        <v>66.688666666666663</v>
      </c>
    </row>
    <row r="2101" spans="1:5" x14ac:dyDescent="0.3">
      <c r="A2101" s="11" t="s">
        <v>2729</v>
      </c>
      <c r="B2101" s="12">
        <v>23</v>
      </c>
      <c r="C2101" s="12">
        <v>7833</v>
      </c>
      <c r="E2101">
        <f t="shared" si="32"/>
        <v>340.56521739130437</v>
      </c>
    </row>
    <row r="2102" spans="1:5" x14ac:dyDescent="0.3">
      <c r="A2102" s="11" t="s">
        <v>2271</v>
      </c>
      <c r="B2102" s="12">
        <v>1670</v>
      </c>
      <c r="C2102" s="12">
        <v>180062</v>
      </c>
      <c r="E2102">
        <f t="shared" si="32"/>
        <v>107.82155688622754</v>
      </c>
    </row>
    <row r="2103" spans="1:5" x14ac:dyDescent="0.3">
      <c r="A2103" s="11" t="s">
        <v>1362</v>
      </c>
      <c r="B2103" s="12">
        <v>264</v>
      </c>
      <c r="C2103" s="12">
        <v>7559</v>
      </c>
      <c r="E2103">
        <f t="shared" si="32"/>
        <v>28.632575757575758</v>
      </c>
    </row>
    <row r="2104" spans="1:5" x14ac:dyDescent="0.3">
      <c r="A2104" s="11" t="s">
        <v>2538</v>
      </c>
      <c r="B2104" s="12">
        <v>185</v>
      </c>
      <c r="C2104" s="12">
        <v>20343.169999999998</v>
      </c>
      <c r="E2104">
        <f t="shared" si="32"/>
        <v>109.96308108108107</v>
      </c>
    </row>
    <row r="2105" spans="1:5" x14ac:dyDescent="0.3">
      <c r="A2105" s="11" t="s">
        <v>3326</v>
      </c>
      <c r="B2105" s="12">
        <v>57</v>
      </c>
      <c r="C2105" s="12">
        <v>8110</v>
      </c>
      <c r="E2105">
        <f t="shared" si="32"/>
        <v>142.28070175438597</v>
      </c>
    </row>
    <row r="2106" spans="1:5" x14ac:dyDescent="0.3">
      <c r="A2106" s="11" t="s">
        <v>2332</v>
      </c>
      <c r="B2106" s="12">
        <v>283</v>
      </c>
      <c r="C2106" s="12">
        <v>11545.1</v>
      </c>
      <c r="E2106">
        <f t="shared" si="32"/>
        <v>40.795406360424032</v>
      </c>
    </row>
    <row r="2107" spans="1:5" x14ac:dyDescent="0.3">
      <c r="A2107" s="11" t="s">
        <v>3477</v>
      </c>
      <c r="B2107" s="12">
        <v>61</v>
      </c>
      <c r="C2107" s="12">
        <v>2407</v>
      </c>
      <c r="E2107">
        <f t="shared" si="32"/>
        <v>39.459016393442624</v>
      </c>
    </row>
    <row r="2108" spans="1:5" x14ac:dyDescent="0.3">
      <c r="A2108" s="11" t="s">
        <v>3348</v>
      </c>
      <c r="B2108" s="12">
        <v>14</v>
      </c>
      <c r="C2108" s="12">
        <v>1534</v>
      </c>
      <c r="E2108">
        <f t="shared" si="32"/>
        <v>109.57142857142857</v>
      </c>
    </row>
    <row r="2109" spans="1:5" x14ac:dyDescent="0.3">
      <c r="A2109" s="11" t="s">
        <v>2430</v>
      </c>
      <c r="B2109" s="12">
        <v>4</v>
      </c>
      <c r="C2109" s="12">
        <v>2005</v>
      </c>
      <c r="E2109">
        <f t="shared" si="32"/>
        <v>501.25</v>
      </c>
    </row>
    <row r="2110" spans="1:5" x14ac:dyDescent="0.3">
      <c r="A2110" s="11" t="s">
        <v>2228</v>
      </c>
      <c r="B2110" s="12">
        <v>301</v>
      </c>
      <c r="C2110" s="12">
        <v>20459</v>
      </c>
      <c r="E2110">
        <f t="shared" si="32"/>
        <v>67.970099667774093</v>
      </c>
    </row>
    <row r="2111" spans="1:5" x14ac:dyDescent="0.3">
      <c r="A2111" s="11" t="s">
        <v>3130</v>
      </c>
      <c r="B2111" s="12">
        <v>4</v>
      </c>
      <c r="C2111" s="12">
        <v>375</v>
      </c>
      <c r="E2111">
        <f t="shared" si="32"/>
        <v>93.75</v>
      </c>
    </row>
    <row r="2112" spans="1:5" x14ac:dyDescent="0.3">
      <c r="A2112" s="11" t="s">
        <v>2143</v>
      </c>
      <c r="B2112" s="12">
        <v>12</v>
      </c>
      <c r="C2112" s="12">
        <v>601</v>
      </c>
      <c r="E2112">
        <f t="shared" si="32"/>
        <v>50.083333333333336</v>
      </c>
    </row>
    <row r="2113" spans="1:5" x14ac:dyDescent="0.3">
      <c r="A2113" s="11" t="s">
        <v>1141</v>
      </c>
      <c r="B2113" s="12">
        <v>0</v>
      </c>
      <c r="C2113" s="12">
        <v>0</v>
      </c>
      <c r="E2113">
        <f t="shared" si="32"/>
        <v>0</v>
      </c>
    </row>
    <row r="2114" spans="1:5" x14ac:dyDescent="0.3">
      <c r="A2114" s="11" t="s">
        <v>1118</v>
      </c>
      <c r="B2114" s="12">
        <v>8</v>
      </c>
      <c r="C2114" s="12">
        <v>83</v>
      </c>
      <c r="E2114">
        <f t="shared" si="32"/>
        <v>10.375</v>
      </c>
    </row>
    <row r="2115" spans="1:5" x14ac:dyDescent="0.3">
      <c r="A2115" s="11" t="s">
        <v>749</v>
      </c>
      <c r="B2115" s="12">
        <v>44</v>
      </c>
      <c r="C2115" s="12">
        <v>2005</v>
      </c>
      <c r="E2115">
        <f t="shared" si="32"/>
        <v>45.56818181818182</v>
      </c>
    </row>
    <row r="2116" spans="1:5" x14ac:dyDescent="0.3">
      <c r="A2116" s="11" t="s">
        <v>4097</v>
      </c>
      <c r="B2116" s="12">
        <v>0</v>
      </c>
      <c r="C2116" s="12">
        <v>0</v>
      </c>
      <c r="E2116">
        <f t="shared" si="32"/>
        <v>0</v>
      </c>
    </row>
    <row r="2117" spans="1:5" x14ac:dyDescent="0.3">
      <c r="A2117" s="11" t="s">
        <v>1656</v>
      </c>
      <c r="B2117" s="12">
        <v>48</v>
      </c>
      <c r="C2117" s="12">
        <v>2143</v>
      </c>
      <c r="E2117">
        <f t="shared" ref="E2117:E2180" si="33">IF(B2117=0, 0, C2117/B2117)</f>
        <v>44.645833333333336</v>
      </c>
    </row>
    <row r="2118" spans="1:5" x14ac:dyDescent="0.3">
      <c r="A2118" s="11" t="s">
        <v>2723</v>
      </c>
      <c r="B2118" s="12">
        <v>176</v>
      </c>
      <c r="C2118" s="12">
        <v>16806</v>
      </c>
      <c r="E2118">
        <f t="shared" si="33"/>
        <v>95.48863636363636</v>
      </c>
    </row>
    <row r="2119" spans="1:5" x14ac:dyDescent="0.3">
      <c r="A2119" s="11" t="s">
        <v>3313</v>
      </c>
      <c r="B2119" s="12">
        <v>29</v>
      </c>
      <c r="C2119" s="12">
        <v>2321</v>
      </c>
      <c r="E2119">
        <f t="shared" si="33"/>
        <v>80.034482758620683</v>
      </c>
    </row>
    <row r="2120" spans="1:5" x14ac:dyDescent="0.3">
      <c r="A2120" s="11" t="s">
        <v>3173</v>
      </c>
      <c r="B2120" s="12">
        <v>74</v>
      </c>
      <c r="C2120" s="12">
        <v>10300</v>
      </c>
      <c r="E2120">
        <f t="shared" si="33"/>
        <v>139.18918918918919</v>
      </c>
    </row>
    <row r="2121" spans="1:5" x14ac:dyDescent="0.3">
      <c r="A2121" s="11" t="s">
        <v>3777</v>
      </c>
      <c r="B2121" s="12">
        <v>30</v>
      </c>
      <c r="C2121" s="12">
        <v>3000</v>
      </c>
      <c r="E2121">
        <f t="shared" si="33"/>
        <v>100</v>
      </c>
    </row>
    <row r="2122" spans="1:5" x14ac:dyDescent="0.3">
      <c r="A2122" s="11" t="s">
        <v>1868</v>
      </c>
      <c r="B2122" s="12">
        <v>1</v>
      </c>
      <c r="C2122" s="12">
        <v>10</v>
      </c>
      <c r="E2122">
        <f t="shared" si="33"/>
        <v>10</v>
      </c>
    </row>
    <row r="2123" spans="1:5" x14ac:dyDescent="0.3">
      <c r="A2123" s="11" t="s">
        <v>3672</v>
      </c>
      <c r="B2123" s="12">
        <v>3</v>
      </c>
      <c r="C2123" s="12">
        <v>70</v>
      </c>
      <c r="E2123">
        <f t="shared" si="33"/>
        <v>23.333333333333332</v>
      </c>
    </row>
    <row r="2124" spans="1:5" x14ac:dyDescent="0.3">
      <c r="A2124" s="11" t="s">
        <v>767</v>
      </c>
      <c r="B2124" s="12">
        <v>0</v>
      </c>
      <c r="C2124" s="12">
        <v>0</v>
      </c>
      <c r="E2124">
        <f t="shared" si="33"/>
        <v>0</v>
      </c>
    </row>
    <row r="2125" spans="1:5" x14ac:dyDescent="0.3">
      <c r="A2125" s="11" t="s">
        <v>4012</v>
      </c>
      <c r="B2125" s="12">
        <v>7</v>
      </c>
      <c r="C2125" s="12">
        <v>70</v>
      </c>
      <c r="E2125">
        <f t="shared" si="33"/>
        <v>10</v>
      </c>
    </row>
    <row r="2126" spans="1:5" x14ac:dyDescent="0.3">
      <c r="A2126" s="11" t="s">
        <v>3587</v>
      </c>
      <c r="B2126" s="12">
        <v>11</v>
      </c>
      <c r="C2126" s="12">
        <v>201</v>
      </c>
      <c r="E2126">
        <f t="shared" si="33"/>
        <v>18.272727272727273</v>
      </c>
    </row>
    <row r="2127" spans="1:5" x14ac:dyDescent="0.3">
      <c r="A2127" s="11" t="s">
        <v>3879</v>
      </c>
      <c r="B2127" s="12">
        <v>0</v>
      </c>
      <c r="C2127" s="12">
        <v>0</v>
      </c>
      <c r="E2127">
        <f t="shared" si="33"/>
        <v>0</v>
      </c>
    </row>
    <row r="2128" spans="1:5" x14ac:dyDescent="0.3">
      <c r="A2128" s="11" t="s">
        <v>1730</v>
      </c>
      <c r="B2128" s="12">
        <v>0</v>
      </c>
      <c r="C2128" s="12">
        <v>0</v>
      </c>
      <c r="E2128">
        <f t="shared" si="33"/>
        <v>0</v>
      </c>
    </row>
    <row r="2129" spans="1:5" x14ac:dyDescent="0.3">
      <c r="A2129" s="11" t="s">
        <v>1241</v>
      </c>
      <c r="B2129" s="12">
        <v>8</v>
      </c>
      <c r="C2129" s="12">
        <v>241</v>
      </c>
      <c r="E2129">
        <f t="shared" si="33"/>
        <v>30.125</v>
      </c>
    </row>
    <row r="2130" spans="1:5" x14ac:dyDescent="0.3">
      <c r="A2130" s="11" t="s">
        <v>4038</v>
      </c>
      <c r="B2130" s="12">
        <v>3</v>
      </c>
      <c r="C2130" s="12">
        <v>21</v>
      </c>
      <c r="E2130">
        <f t="shared" si="33"/>
        <v>7</v>
      </c>
    </row>
    <row r="2131" spans="1:5" x14ac:dyDescent="0.3">
      <c r="A2131" s="11" t="s">
        <v>1720</v>
      </c>
      <c r="B2131" s="12">
        <v>3</v>
      </c>
      <c r="C2131" s="12">
        <v>35</v>
      </c>
      <c r="E2131">
        <f t="shared" si="33"/>
        <v>11.666666666666666</v>
      </c>
    </row>
    <row r="2132" spans="1:5" x14ac:dyDescent="0.3">
      <c r="A2132" s="11" t="s">
        <v>1986</v>
      </c>
      <c r="B2132" s="12">
        <v>4</v>
      </c>
      <c r="C2132" s="12">
        <v>51</v>
      </c>
      <c r="E2132">
        <f t="shared" si="33"/>
        <v>12.75</v>
      </c>
    </row>
    <row r="2133" spans="1:5" x14ac:dyDescent="0.3">
      <c r="A2133" s="11" t="s">
        <v>2419</v>
      </c>
      <c r="B2133" s="12">
        <v>5</v>
      </c>
      <c r="C2133" s="12">
        <v>5</v>
      </c>
      <c r="E2133">
        <f t="shared" si="33"/>
        <v>1</v>
      </c>
    </row>
    <row r="2134" spans="1:5" x14ac:dyDescent="0.3">
      <c r="A2134" s="11" t="s">
        <v>921</v>
      </c>
      <c r="B2134" s="12">
        <v>0</v>
      </c>
      <c r="C2134" s="12">
        <v>0</v>
      </c>
      <c r="E2134">
        <f t="shared" si="33"/>
        <v>0</v>
      </c>
    </row>
    <row r="2135" spans="1:5" x14ac:dyDescent="0.3">
      <c r="A2135" s="11" t="s">
        <v>1663</v>
      </c>
      <c r="B2135" s="12">
        <v>62</v>
      </c>
      <c r="C2135" s="12">
        <v>8211</v>
      </c>
      <c r="E2135">
        <f t="shared" si="33"/>
        <v>132.43548387096774</v>
      </c>
    </row>
    <row r="2136" spans="1:5" x14ac:dyDescent="0.3">
      <c r="A2136" s="11" t="s">
        <v>1847</v>
      </c>
      <c r="B2136" s="12">
        <v>209</v>
      </c>
      <c r="C2136" s="12">
        <v>20689</v>
      </c>
      <c r="E2136">
        <f t="shared" si="33"/>
        <v>98.990430622009569</v>
      </c>
    </row>
    <row r="2137" spans="1:5" x14ac:dyDescent="0.3">
      <c r="A2137" s="11" t="s">
        <v>1055</v>
      </c>
      <c r="B2137" s="12">
        <v>0</v>
      </c>
      <c r="C2137" s="12">
        <v>0</v>
      </c>
      <c r="E2137">
        <f t="shared" si="33"/>
        <v>0</v>
      </c>
    </row>
    <row r="2138" spans="1:5" x14ac:dyDescent="0.3">
      <c r="A2138" s="11" t="s">
        <v>1402</v>
      </c>
      <c r="B2138" s="12">
        <v>240</v>
      </c>
      <c r="C2138" s="12">
        <v>12413</v>
      </c>
      <c r="E2138">
        <f t="shared" si="33"/>
        <v>51.720833333333331</v>
      </c>
    </row>
    <row r="2139" spans="1:5" x14ac:dyDescent="0.3">
      <c r="A2139" s="11" t="s">
        <v>868</v>
      </c>
      <c r="B2139" s="12">
        <v>11</v>
      </c>
      <c r="C2139" s="12">
        <v>1201</v>
      </c>
      <c r="E2139">
        <f t="shared" si="33"/>
        <v>109.18181818181819</v>
      </c>
    </row>
    <row r="2140" spans="1:5" x14ac:dyDescent="0.3">
      <c r="A2140" s="11" t="s">
        <v>2826</v>
      </c>
      <c r="B2140" s="12">
        <v>19</v>
      </c>
      <c r="C2140" s="12">
        <v>2155</v>
      </c>
      <c r="E2140">
        <f t="shared" si="33"/>
        <v>113.42105263157895</v>
      </c>
    </row>
    <row r="2141" spans="1:5" x14ac:dyDescent="0.3">
      <c r="A2141" s="11" t="s">
        <v>1009</v>
      </c>
      <c r="B2141" s="12">
        <v>1</v>
      </c>
      <c r="C2141" s="12">
        <v>250</v>
      </c>
      <c r="E2141">
        <f t="shared" si="33"/>
        <v>250</v>
      </c>
    </row>
    <row r="2142" spans="1:5" x14ac:dyDescent="0.3">
      <c r="A2142" s="11" t="s">
        <v>123</v>
      </c>
      <c r="B2142" s="12">
        <v>1</v>
      </c>
      <c r="C2142" s="12">
        <v>1</v>
      </c>
      <c r="E2142">
        <f t="shared" si="33"/>
        <v>1</v>
      </c>
    </row>
    <row r="2143" spans="1:5" x14ac:dyDescent="0.3">
      <c r="A2143" s="11" t="s">
        <v>138</v>
      </c>
      <c r="B2143" s="12">
        <v>0</v>
      </c>
      <c r="C2143" s="12">
        <v>0</v>
      </c>
      <c r="E2143">
        <f t="shared" si="33"/>
        <v>0</v>
      </c>
    </row>
    <row r="2144" spans="1:5" x14ac:dyDescent="0.3">
      <c r="A2144" s="11" t="s">
        <v>2027</v>
      </c>
      <c r="B2144" s="12">
        <v>454</v>
      </c>
      <c r="C2144" s="12">
        <v>33370.769999999997</v>
      </c>
      <c r="E2144">
        <f t="shared" si="33"/>
        <v>73.503898678414089</v>
      </c>
    </row>
    <row r="2145" spans="1:5" x14ac:dyDescent="0.3">
      <c r="A2145" s="11" t="s">
        <v>163</v>
      </c>
      <c r="B2145" s="12">
        <v>1</v>
      </c>
      <c r="C2145" s="12">
        <v>5</v>
      </c>
      <c r="E2145">
        <f t="shared" si="33"/>
        <v>5</v>
      </c>
    </row>
    <row r="2146" spans="1:5" x14ac:dyDescent="0.3">
      <c r="A2146" s="11" t="s">
        <v>1713</v>
      </c>
      <c r="B2146" s="12">
        <v>0</v>
      </c>
      <c r="C2146" s="12">
        <v>0</v>
      </c>
      <c r="E2146">
        <f t="shared" si="33"/>
        <v>0</v>
      </c>
    </row>
    <row r="2147" spans="1:5" x14ac:dyDescent="0.3">
      <c r="A2147" s="11" t="s">
        <v>3485</v>
      </c>
      <c r="B2147" s="12">
        <v>56</v>
      </c>
      <c r="C2147" s="12">
        <v>4656</v>
      </c>
      <c r="E2147">
        <f t="shared" si="33"/>
        <v>83.142857142857139</v>
      </c>
    </row>
    <row r="2148" spans="1:5" x14ac:dyDescent="0.3">
      <c r="A2148" s="11" t="s">
        <v>3323</v>
      </c>
      <c r="B2148" s="12">
        <v>49</v>
      </c>
      <c r="C2148" s="12">
        <v>1259</v>
      </c>
      <c r="E2148">
        <f t="shared" si="33"/>
        <v>25.693877551020407</v>
      </c>
    </row>
    <row r="2149" spans="1:5" x14ac:dyDescent="0.3">
      <c r="A2149" s="11" t="s">
        <v>1877</v>
      </c>
      <c r="B2149" s="12">
        <v>0</v>
      </c>
      <c r="C2149" s="12">
        <v>0</v>
      </c>
      <c r="E2149">
        <f t="shared" si="33"/>
        <v>0</v>
      </c>
    </row>
    <row r="2150" spans="1:5" x14ac:dyDescent="0.3">
      <c r="A2150" s="11" t="s">
        <v>2177</v>
      </c>
      <c r="B2150" s="12">
        <v>71</v>
      </c>
      <c r="C2150" s="12">
        <v>6301</v>
      </c>
      <c r="E2150">
        <f t="shared" si="33"/>
        <v>88.74647887323944</v>
      </c>
    </row>
    <row r="2151" spans="1:5" x14ac:dyDescent="0.3">
      <c r="A2151" s="11" t="s">
        <v>2474</v>
      </c>
      <c r="B2151" s="12">
        <v>47</v>
      </c>
      <c r="C2151" s="12">
        <v>2000</v>
      </c>
      <c r="E2151">
        <f t="shared" si="33"/>
        <v>42.553191489361701</v>
      </c>
    </row>
    <row r="2152" spans="1:5" x14ac:dyDescent="0.3">
      <c r="A2152" s="11" t="s">
        <v>1205</v>
      </c>
      <c r="B2152" s="12">
        <v>57</v>
      </c>
      <c r="C2152" s="12">
        <v>13383</v>
      </c>
      <c r="E2152">
        <f t="shared" si="33"/>
        <v>234.78947368421052</v>
      </c>
    </row>
    <row r="2153" spans="1:5" x14ac:dyDescent="0.3">
      <c r="A2153" s="11" t="s">
        <v>66</v>
      </c>
      <c r="B2153" s="12">
        <v>24</v>
      </c>
      <c r="C2153" s="12">
        <v>2080</v>
      </c>
      <c r="E2153">
        <f t="shared" si="33"/>
        <v>86.666666666666671</v>
      </c>
    </row>
    <row r="2154" spans="1:5" x14ac:dyDescent="0.3">
      <c r="A2154" s="11" t="s">
        <v>2652</v>
      </c>
      <c r="B2154" s="12">
        <v>11</v>
      </c>
      <c r="C2154" s="12">
        <v>885</v>
      </c>
      <c r="E2154">
        <f t="shared" si="33"/>
        <v>80.454545454545453</v>
      </c>
    </row>
    <row r="2155" spans="1:5" x14ac:dyDescent="0.3">
      <c r="A2155" s="11" t="s">
        <v>3722</v>
      </c>
      <c r="B2155" s="12">
        <v>15</v>
      </c>
      <c r="C2155" s="12">
        <v>381</v>
      </c>
      <c r="E2155">
        <f t="shared" si="33"/>
        <v>25.4</v>
      </c>
    </row>
    <row r="2156" spans="1:5" x14ac:dyDescent="0.3">
      <c r="A2156" s="11" t="s">
        <v>2365</v>
      </c>
      <c r="B2156" s="12">
        <v>0</v>
      </c>
      <c r="C2156" s="12">
        <v>0</v>
      </c>
      <c r="E2156">
        <f t="shared" si="33"/>
        <v>0</v>
      </c>
    </row>
    <row r="2157" spans="1:5" x14ac:dyDescent="0.3">
      <c r="A2157" s="11" t="s">
        <v>696</v>
      </c>
      <c r="B2157" s="12">
        <v>7</v>
      </c>
      <c r="C2157" s="12">
        <v>636</v>
      </c>
      <c r="E2157">
        <f t="shared" si="33"/>
        <v>90.857142857142861</v>
      </c>
    </row>
    <row r="2158" spans="1:5" x14ac:dyDescent="0.3">
      <c r="A2158" s="11" t="s">
        <v>2236</v>
      </c>
      <c r="B2158" s="12">
        <v>147</v>
      </c>
      <c r="C2158" s="12">
        <v>19931</v>
      </c>
      <c r="E2158">
        <f t="shared" si="33"/>
        <v>135.58503401360545</v>
      </c>
    </row>
    <row r="2159" spans="1:5" x14ac:dyDescent="0.3">
      <c r="A2159" s="11" t="s">
        <v>3908</v>
      </c>
      <c r="B2159" s="12">
        <v>36</v>
      </c>
      <c r="C2159" s="12">
        <v>2993</v>
      </c>
      <c r="E2159">
        <f t="shared" si="33"/>
        <v>83.138888888888886</v>
      </c>
    </row>
    <row r="2160" spans="1:5" x14ac:dyDescent="0.3">
      <c r="A2160" s="11" t="s">
        <v>4010</v>
      </c>
      <c r="B2160" s="12">
        <v>0</v>
      </c>
      <c r="C2160" s="12">
        <v>0</v>
      </c>
      <c r="E2160">
        <f t="shared" si="33"/>
        <v>0</v>
      </c>
    </row>
    <row r="2161" spans="1:5" x14ac:dyDescent="0.3">
      <c r="A2161" s="11" t="s">
        <v>3044</v>
      </c>
      <c r="B2161" s="12">
        <v>156</v>
      </c>
      <c r="C2161" s="12">
        <v>13121</v>
      </c>
      <c r="E2161">
        <f t="shared" si="33"/>
        <v>84.108974358974365</v>
      </c>
    </row>
    <row r="2162" spans="1:5" x14ac:dyDescent="0.3">
      <c r="A2162" s="11" t="s">
        <v>570</v>
      </c>
      <c r="B2162" s="12">
        <v>1</v>
      </c>
      <c r="C2162" s="12">
        <v>20</v>
      </c>
      <c r="E2162">
        <f t="shared" si="33"/>
        <v>20</v>
      </c>
    </row>
    <row r="2163" spans="1:5" x14ac:dyDescent="0.3">
      <c r="A2163" s="11" t="s">
        <v>1904</v>
      </c>
      <c r="B2163" s="12">
        <v>41</v>
      </c>
      <c r="C2163" s="12">
        <v>1398</v>
      </c>
      <c r="E2163">
        <f t="shared" si="33"/>
        <v>34.097560975609753</v>
      </c>
    </row>
    <row r="2164" spans="1:5" x14ac:dyDescent="0.3">
      <c r="A2164" s="11" t="s">
        <v>3394</v>
      </c>
      <c r="B2164" s="12">
        <v>38</v>
      </c>
      <c r="C2164" s="12">
        <v>920</v>
      </c>
      <c r="E2164">
        <f t="shared" si="33"/>
        <v>24.210526315789473</v>
      </c>
    </row>
    <row r="2165" spans="1:5" x14ac:dyDescent="0.3">
      <c r="A2165" s="11" t="s">
        <v>1177</v>
      </c>
      <c r="B2165" s="12">
        <v>1</v>
      </c>
      <c r="C2165" s="12">
        <v>10</v>
      </c>
      <c r="E2165">
        <f t="shared" si="33"/>
        <v>10</v>
      </c>
    </row>
    <row r="2166" spans="1:5" x14ac:dyDescent="0.3">
      <c r="A2166" s="11" t="s">
        <v>2926</v>
      </c>
      <c r="B2166" s="12">
        <v>50</v>
      </c>
      <c r="C2166" s="12">
        <v>3750</v>
      </c>
      <c r="E2166">
        <f t="shared" si="33"/>
        <v>75</v>
      </c>
    </row>
    <row r="2167" spans="1:5" x14ac:dyDescent="0.3">
      <c r="A2167" s="11" t="s">
        <v>3197</v>
      </c>
      <c r="B2167" s="12">
        <v>4</v>
      </c>
      <c r="C2167" s="12">
        <v>1145</v>
      </c>
      <c r="E2167">
        <f t="shared" si="33"/>
        <v>286.25</v>
      </c>
    </row>
    <row r="2168" spans="1:5" x14ac:dyDescent="0.3">
      <c r="A2168" s="11" t="s">
        <v>609</v>
      </c>
      <c r="B2168" s="12">
        <v>5</v>
      </c>
      <c r="C2168" s="12">
        <v>1461</v>
      </c>
      <c r="E2168">
        <f t="shared" si="33"/>
        <v>292.2</v>
      </c>
    </row>
    <row r="2169" spans="1:5" x14ac:dyDescent="0.3">
      <c r="A2169" s="11" t="s">
        <v>1296</v>
      </c>
      <c r="B2169" s="12">
        <v>64</v>
      </c>
      <c r="C2169" s="12">
        <v>2549</v>
      </c>
      <c r="E2169">
        <f t="shared" si="33"/>
        <v>39.828125</v>
      </c>
    </row>
    <row r="2170" spans="1:5" x14ac:dyDescent="0.3">
      <c r="A2170" s="11" t="s">
        <v>484</v>
      </c>
      <c r="B2170" s="12">
        <v>147</v>
      </c>
      <c r="C2170" s="12">
        <v>7530</v>
      </c>
      <c r="E2170">
        <f t="shared" si="33"/>
        <v>51.224489795918366</v>
      </c>
    </row>
    <row r="2171" spans="1:5" x14ac:dyDescent="0.3">
      <c r="A2171" s="11" t="s">
        <v>2639</v>
      </c>
      <c r="B2171" s="12">
        <v>49</v>
      </c>
      <c r="C2171" s="12">
        <v>492</v>
      </c>
      <c r="E2171">
        <f t="shared" si="33"/>
        <v>10.040816326530612</v>
      </c>
    </row>
    <row r="2172" spans="1:5" x14ac:dyDescent="0.3">
      <c r="A2172" s="11" t="s">
        <v>1587</v>
      </c>
      <c r="B2172" s="12">
        <v>0</v>
      </c>
      <c r="C2172" s="12">
        <v>0</v>
      </c>
      <c r="E2172">
        <f t="shared" si="33"/>
        <v>0</v>
      </c>
    </row>
    <row r="2173" spans="1:5" x14ac:dyDescent="0.3">
      <c r="A2173" s="11" t="s">
        <v>684</v>
      </c>
      <c r="B2173" s="12">
        <v>3</v>
      </c>
      <c r="C2173" s="12">
        <v>298</v>
      </c>
      <c r="E2173">
        <f t="shared" si="33"/>
        <v>99.333333333333329</v>
      </c>
    </row>
    <row r="2174" spans="1:5" x14ac:dyDescent="0.3">
      <c r="A2174" s="11" t="s">
        <v>903</v>
      </c>
      <c r="B2174" s="12">
        <v>3</v>
      </c>
      <c r="C2174" s="12">
        <v>90</v>
      </c>
      <c r="E2174">
        <f t="shared" si="33"/>
        <v>30</v>
      </c>
    </row>
    <row r="2175" spans="1:5" x14ac:dyDescent="0.3">
      <c r="A2175" s="11" t="s">
        <v>114</v>
      </c>
      <c r="B2175" s="12">
        <v>81</v>
      </c>
      <c r="C2175" s="12">
        <v>5200</v>
      </c>
      <c r="E2175">
        <f t="shared" si="33"/>
        <v>64.197530864197532</v>
      </c>
    </row>
    <row r="2176" spans="1:5" x14ac:dyDescent="0.3">
      <c r="A2176" s="11" t="s">
        <v>1156</v>
      </c>
      <c r="B2176" s="12">
        <v>8</v>
      </c>
      <c r="C2176" s="12">
        <v>188</v>
      </c>
      <c r="E2176">
        <f t="shared" si="33"/>
        <v>23.5</v>
      </c>
    </row>
    <row r="2177" spans="1:5" x14ac:dyDescent="0.3">
      <c r="A2177" s="11" t="s">
        <v>2344</v>
      </c>
      <c r="B2177" s="12">
        <v>1</v>
      </c>
      <c r="C2177" s="12">
        <v>300</v>
      </c>
      <c r="E2177">
        <f t="shared" si="33"/>
        <v>300</v>
      </c>
    </row>
    <row r="2178" spans="1:5" x14ac:dyDescent="0.3">
      <c r="A2178" s="11" t="s">
        <v>2531</v>
      </c>
      <c r="B2178" s="12">
        <v>61</v>
      </c>
      <c r="C2178" s="12">
        <v>4518</v>
      </c>
      <c r="E2178">
        <f t="shared" si="33"/>
        <v>74.06557377049181</v>
      </c>
    </row>
    <row r="2179" spans="1:5" x14ac:dyDescent="0.3">
      <c r="A2179" s="11" t="s">
        <v>204</v>
      </c>
      <c r="B2179" s="12">
        <v>0</v>
      </c>
      <c r="C2179" s="12">
        <v>0</v>
      </c>
      <c r="E2179">
        <f t="shared" si="33"/>
        <v>0</v>
      </c>
    </row>
    <row r="2180" spans="1:5" x14ac:dyDescent="0.3">
      <c r="A2180" s="11" t="s">
        <v>902</v>
      </c>
      <c r="B2180" s="12">
        <v>0</v>
      </c>
      <c r="C2180" s="12">
        <v>0</v>
      </c>
      <c r="E2180">
        <f t="shared" si="33"/>
        <v>0</v>
      </c>
    </row>
    <row r="2181" spans="1:5" x14ac:dyDescent="0.3">
      <c r="A2181" s="11" t="s">
        <v>1452</v>
      </c>
      <c r="B2181" s="12">
        <v>2</v>
      </c>
      <c r="C2181" s="12">
        <v>2</v>
      </c>
      <c r="E2181">
        <f t="shared" ref="E2181:E2244" si="34">IF(B2181=0, 0, C2181/B2181)</f>
        <v>1</v>
      </c>
    </row>
    <row r="2182" spans="1:5" x14ac:dyDescent="0.3">
      <c r="A2182" s="11" t="s">
        <v>1410</v>
      </c>
      <c r="B2182" s="12">
        <v>0</v>
      </c>
      <c r="C2182" s="12">
        <v>0</v>
      </c>
      <c r="E2182">
        <f t="shared" si="34"/>
        <v>0</v>
      </c>
    </row>
    <row r="2183" spans="1:5" x14ac:dyDescent="0.3">
      <c r="A2183" s="11" t="s">
        <v>3252</v>
      </c>
      <c r="B2183" s="12">
        <v>50</v>
      </c>
      <c r="C2183" s="12">
        <v>2876</v>
      </c>
      <c r="E2183">
        <f t="shared" si="34"/>
        <v>57.52</v>
      </c>
    </row>
    <row r="2184" spans="1:5" x14ac:dyDescent="0.3">
      <c r="A2184" s="11" t="s">
        <v>1201</v>
      </c>
      <c r="B2184" s="12">
        <v>103</v>
      </c>
      <c r="C2184" s="12">
        <v>6029</v>
      </c>
      <c r="E2184">
        <f t="shared" si="34"/>
        <v>58.533980582524272</v>
      </c>
    </row>
    <row r="2185" spans="1:5" x14ac:dyDescent="0.3">
      <c r="A2185" s="11" t="s">
        <v>1959</v>
      </c>
      <c r="B2185" s="12">
        <v>1356</v>
      </c>
      <c r="C2185" s="12">
        <v>100490.02</v>
      </c>
      <c r="E2185">
        <f t="shared" si="34"/>
        <v>74.107684365781708</v>
      </c>
    </row>
    <row r="2186" spans="1:5" x14ac:dyDescent="0.3">
      <c r="A2186" s="11" t="s">
        <v>2220</v>
      </c>
      <c r="B2186" s="12">
        <v>19</v>
      </c>
      <c r="C2186" s="12">
        <v>1015</v>
      </c>
      <c r="E2186">
        <f t="shared" si="34"/>
        <v>53.421052631578945</v>
      </c>
    </row>
    <row r="2187" spans="1:5" x14ac:dyDescent="0.3">
      <c r="A2187" s="11" t="s">
        <v>1817</v>
      </c>
      <c r="B2187" s="12">
        <v>6</v>
      </c>
      <c r="C2187" s="12">
        <v>509</v>
      </c>
      <c r="E2187">
        <f t="shared" si="34"/>
        <v>84.833333333333329</v>
      </c>
    </row>
    <row r="2188" spans="1:5" x14ac:dyDescent="0.3">
      <c r="A2188" s="11" t="s">
        <v>404</v>
      </c>
      <c r="B2188" s="12">
        <v>70</v>
      </c>
      <c r="C2188" s="12">
        <v>5263</v>
      </c>
      <c r="E2188">
        <f t="shared" si="34"/>
        <v>75.185714285714283</v>
      </c>
    </row>
    <row r="2189" spans="1:5" x14ac:dyDescent="0.3">
      <c r="A2189" s="11" t="s">
        <v>830</v>
      </c>
      <c r="B2189" s="12">
        <v>16</v>
      </c>
      <c r="C2189" s="12">
        <v>520</v>
      </c>
      <c r="E2189">
        <f t="shared" si="34"/>
        <v>32.5</v>
      </c>
    </row>
    <row r="2190" spans="1:5" x14ac:dyDescent="0.3">
      <c r="A2190" s="11" t="s">
        <v>680</v>
      </c>
      <c r="B2190" s="12">
        <v>94</v>
      </c>
      <c r="C2190" s="12">
        <v>8827</v>
      </c>
      <c r="E2190">
        <f t="shared" si="34"/>
        <v>93.90425531914893</v>
      </c>
    </row>
    <row r="2191" spans="1:5" x14ac:dyDescent="0.3">
      <c r="A2191" s="11" t="s">
        <v>3571</v>
      </c>
      <c r="B2191" s="12">
        <v>9</v>
      </c>
      <c r="C2191" s="12">
        <v>500</v>
      </c>
      <c r="E2191">
        <f t="shared" si="34"/>
        <v>55.555555555555557</v>
      </c>
    </row>
    <row r="2192" spans="1:5" x14ac:dyDescent="0.3">
      <c r="A2192" s="11" t="s">
        <v>2195</v>
      </c>
      <c r="B2192" s="12">
        <v>878</v>
      </c>
      <c r="C2192" s="12">
        <v>53737</v>
      </c>
      <c r="E2192">
        <f t="shared" si="34"/>
        <v>61.203872437357631</v>
      </c>
    </row>
    <row r="2193" spans="1:5" x14ac:dyDescent="0.3">
      <c r="A2193" s="11" t="s">
        <v>2238</v>
      </c>
      <c r="B2193" s="12">
        <v>983</v>
      </c>
      <c r="C2193" s="12">
        <v>63527</v>
      </c>
      <c r="E2193">
        <f t="shared" si="34"/>
        <v>64.625635808748726</v>
      </c>
    </row>
    <row r="2194" spans="1:5" x14ac:dyDescent="0.3">
      <c r="A2194" s="11" t="s">
        <v>3009</v>
      </c>
      <c r="B2194" s="12">
        <v>128</v>
      </c>
      <c r="C2194" s="12">
        <v>29939</v>
      </c>
      <c r="E2194">
        <f t="shared" si="34"/>
        <v>233.8984375</v>
      </c>
    </row>
    <row r="2195" spans="1:5" x14ac:dyDescent="0.3">
      <c r="A2195" s="11" t="s">
        <v>3365</v>
      </c>
      <c r="B2195" s="12">
        <v>18</v>
      </c>
      <c r="C2195" s="12">
        <v>1105</v>
      </c>
      <c r="E2195">
        <f t="shared" si="34"/>
        <v>61.388888888888886</v>
      </c>
    </row>
    <row r="2196" spans="1:5" x14ac:dyDescent="0.3">
      <c r="A2196" s="11" t="s">
        <v>3403</v>
      </c>
      <c r="B2196" s="12">
        <v>3</v>
      </c>
      <c r="C2196" s="12">
        <v>610</v>
      </c>
      <c r="E2196">
        <f t="shared" si="34"/>
        <v>203.33333333333334</v>
      </c>
    </row>
    <row r="2197" spans="1:5" x14ac:dyDescent="0.3">
      <c r="A2197" s="11" t="s">
        <v>2295</v>
      </c>
      <c r="B2197" s="12">
        <v>112</v>
      </c>
      <c r="C2197" s="12">
        <v>7304.04</v>
      </c>
      <c r="E2197">
        <f t="shared" si="34"/>
        <v>65.214642857142863</v>
      </c>
    </row>
    <row r="2198" spans="1:5" x14ac:dyDescent="0.3">
      <c r="A2198" s="11" t="s">
        <v>3972</v>
      </c>
      <c r="B2198" s="12">
        <v>0</v>
      </c>
      <c r="C2198" s="12">
        <v>0</v>
      </c>
      <c r="E2198">
        <f t="shared" si="34"/>
        <v>0</v>
      </c>
    </row>
    <row r="2199" spans="1:5" x14ac:dyDescent="0.3">
      <c r="A2199" s="11" t="s">
        <v>2654</v>
      </c>
      <c r="B2199" s="12">
        <v>6</v>
      </c>
      <c r="C2199" s="12">
        <v>51</v>
      </c>
      <c r="E2199">
        <f t="shared" si="34"/>
        <v>8.5</v>
      </c>
    </row>
    <row r="2200" spans="1:5" x14ac:dyDescent="0.3">
      <c r="A2200" s="11" t="s">
        <v>3549</v>
      </c>
      <c r="B2200" s="12">
        <v>64</v>
      </c>
      <c r="C2200" s="12">
        <v>2620</v>
      </c>
      <c r="E2200">
        <f t="shared" si="34"/>
        <v>40.9375</v>
      </c>
    </row>
    <row r="2201" spans="1:5" x14ac:dyDescent="0.3">
      <c r="A2201" s="11" t="s">
        <v>2656</v>
      </c>
      <c r="B2201" s="12">
        <v>152</v>
      </c>
      <c r="C2201" s="12">
        <v>17155</v>
      </c>
      <c r="E2201">
        <f t="shared" si="34"/>
        <v>112.86184210526316</v>
      </c>
    </row>
    <row r="2202" spans="1:5" x14ac:dyDescent="0.3">
      <c r="A2202" s="11" t="s">
        <v>3537</v>
      </c>
      <c r="B2202" s="12">
        <v>83</v>
      </c>
      <c r="C2202" s="12">
        <v>2569</v>
      </c>
      <c r="E2202">
        <f t="shared" si="34"/>
        <v>30.951807228915662</v>
      </c>
    </row>
    <row r="2203" spans="1:5" x14ac:dyDescent="0.3">
      <c r="A2203" s="11" t="s">
        <v>71</v>
      </c>
      <c r="B2203" s="12">
        <v>178</v>
      </c>
      <c r="C2203" s="12">
        <v>11094.23</v>
      </c>
      <c r="E2203">
        <f t="shared" si="34"/>
        <v>62.327134831460668</v>
      </c>
    </row>
    <row r="2204" spans="1:5" x14ac:dyDescent="0.3">
      <c r="A2204" s="11" t="s">
        <v>393</v>
      </c>
      <c r="B2204" s="12">
        <v>206</v>
      </c>
      <c r="C2204" s="12">
        <v>18667</v>
      </c>
      <c r="E2204">
        <f t="shared" si="34"/>
        <v>90.616504854368927</v>
      </c>
    </row>
    <row r="2205" spans="1:5" x14ac:dyDescent="0.3">
      <c r="A2205" s="11" t="s">
        <v>2516</v>
      </c>
      <c r="B2205" s="12">
        <v>0</v>
      </c>
      <c r="C2205" s="12">
        <v>0</v>
      </c>
      <c r="E2205">
        <f t="shared" si="34"/>
        <v>0</v>
      </c>
    </row>
    <row r="2206" spans="1:5" x14ac:dyDescent="0.3">
      <c r="A2206" s="11" t="s">
        <v>3963</v>
      </c>
      <c r="B2206" s="12">
        <v>2</v>
      </c>
      <c r="C2206" s="12">
        <v>45</v>
      </c>
      <c r="E2206">
        <f t="shared" si="34"/>
        <v>22.5</v>
      </c>
    </row>
    <row r="2207" spans="1:5" x14ac:dyDescent="0.3">
      <c r="A2207" s="11" t="s">
        <v>888</v>
      </c>
      <c r="B2207" s="12">
        <v>0</v>
      </c>
      <c r="C2207" s="12">
        <v>0</v>
      </c>
      <c r="E2207">
        <f t="shared" si="34"/>
        <v>0</v>
      </c>
    </row>
    <row r="2208" spans="1:5" x14ac:dyDescent="0.3">
      <c r="A2208" s="11" t="s">
        <v>158</v>
      </c>
      <c r="B2208" s="12">
        <v>15</v>
      </c>
      <c r="C2208" s="12">
        <v>1785</v>
      </c>
      <c r="E2208">
        <f t="shared" si="34"/>
        <v>119</v>
      </c>
    </row>
    <row r="2209" spans="1:5" x14ac:dyDescent="0.3">
      <c r="A2209" s="11" t="s">
        <v>3688</v>
      </c>
      <c r="B2209" s="12">
        <v>274</v>
      </c>
      <c r="C2209" s="12">
        <v>51184</v>
      </c>
      <c r="E2209">
        <f t="shared" si="34"/>
        <v>186.80291970802921</v>
      </c>
    </row>
    <row r="2210" spans="1:5" x14ac:dyDescent="0.3">
      <c r="A2210" s="11" t="s">
        <v>3646</v>
      </c>
      <c r="B2210" s="12">
        <v>73</v>
      </c>
      <c r="C2210" s="12">
        <v>40153</v>
      </c>
      <c r="E2210">
        <f t="shared" si="34"/>
        <v>550.04109589041093</v>
      </c>
    </row>
    <row r="2211" spans="1:5" x14ac:dyDescent="0.3">
      <c r="A2211" s="11" t="s">
        <v>258</v>
      </c>
      <c r="B2211" s="12">
        <v>560</v>
      </c>
      <c r="C2211" s="12">
        <v>37354.269999999997</v>
      </c>
      <c r="E2211">
        <f t="shared" si="34"/>
        <v>66.70405357142856</v>
      </c>
    </row>
    <row r="2212" spans="1:5" x14ac:dyDescent="0.3">
      <c r="A2212" s="11" t="s">
        <v>657</v>
      </c>
      <c r="B2212" s="12">
        <v>87</v>
      </c>
      <c r="C2212" s="12">
        <v>10678</v>
      </c>
      <c r="E2212">
        <f t="shared" si="34"/>
        <v>122.73563218390805</v>
      </c>
    </row>
    <row r="2213" spans="1:5" x14ac:dyDescent="0.3">
      <c r="A2213" s="11" t="s">
        <v>1856</v>
      </c>
      <c r="B2213" s="12">
        <v>191</v>
      </c>
      <c r="C2213" s="12">
        <v>13480.16</v>
      </c>
      <c r="E2213">
        <f t="shared" si="34"/>
        <v>70.576753926701571</v>
      </c>
    </row>
    <row r="2214" spans="1:5" x14ac:dyDescent="0.3">
      <c r="A2214" s="11" t="s">
        <v>2494</v>
      </c>
      <c r="B2214" s="12">
        <v>39</v>
      </c>
      <c r="C2214" s="12">
        <v>1515.08</v>
      </c>
      <c r="E2214">
        <f t="shared" si="34"/>
        <v>38.848205128205123</v>
      </c>
    </row>
    <row r="2215" spans="1:5" x14ac:dyDescent="0.3">
      <c r="A2215" s="11" t="s">
        <v>4058</v>
      </c>
      <c r="B2215" s="12">
        <v>3</v>
      </c>
      <c r="C2215" s="12">
        <v>490</v>
      </c>
      <c r="E2215">
        <f t="shared" si="34"/>
        <v>163.33333333333334</v>
      </c>
    </row>
    <row r="2216" spans="1:5" x14ac:dyDescent="0.3">
      <c r="A2216" s="11" t="s">
        <v>3101</v>
      </c>
      <c r="B2216" s="12">
        <v>12</v>
      </c>
      <c r="C2216" s="12">
        <v>300</v>
      </c>
      <c r="E2216">
        <f t="shared" si="34"/>
        <v>25</v>
      </c>
    </row>
    <row r="2217" spans="1:5" x14ac:dyDescent="0.3">
      <c r="A2217" s="11" t="s">
        <v>2339</v>
      </c>
      <c r="B2217" s="12">
        <v>123</v>
      </c>
      <c r="C2217" s="12">
        <v>15171.5</v>
      </c>
      <c r="E2217">
        <f t="shared" si="34"/>
        <v>123.34552845528455</v>
      </c>
    </row>
    <row r="2218" spans="1:5" x14ac:dyDescent="0.3">
      <c r="A2218" s="11" t="s">
        <v>716</v>
      </c>
      <c r="B2218" s="12">
        <v>12</v>
      </c>
      <c r="C2218" s="12">
        <v>1389</v>
      </c>
      <c r="E2218">
        <f t="shared" si="34"/>
        <v>115.75</v>
      </c>
    </row>
    <row r="2219" spans="1:5" x14ac:dyDescent="0.3">
      <c r="A2219" s="11" t="s">
        <v>664</v>
      </c>
      <c r="B2219" s="12">
        <v>7</v>
      </c>
      <c r="C2219" s="12">
        <v>700</v>
      </c>
      <c r="E2219">
        <f t="shared" si="34"/>
        <v>100</v>
      </c>
    </row>
    <row r="2220" spans="1:5" x14ac:dyDescent="0.3">
      <c r="A2220" s="11" t="s">
        <v>2689</v>
      </c>
      <c r="B2220" s="12">
        <v>1</v>
      </c>
      <c r="C2220" s="12">
        <v>1</v>
      </c>
      <c r="E2220">
        <f t="shared" si="34"/>
        <v>1</v>
      </c>
    </row>
    <row r="2221" spans="1:5" x14ac:dyDescent="0.3">
      <c r="A2221" s="11" t="s">
        <v>3213</v>
      </c>
      <c r="B2221" s="12">
        <v>47</v>
      </c>
      <c r="C2221" s="12">
        <v>6007</v>
      </c>
      <c r="E2221">
        <f t="shared" si="34"/>
        <v>127.80851063829788</v>
      </c>
    </row>
    <row r="2222" spans="1:5" x14ac:dyDescent="0.3">
      <c r="A2222" s="11" t="s">
        <v>170</v>
      </c>
      <c r="B2222" s="12">
        <v>3</v>
      </c>
      <c r="C2222" s="12">
        <v>325</v>
      </c>
      <c r="E2222">
        <f t="shared" si="34"/>
        <v>108.33333333333333</v>
      </c>
    </row>
    <row r="2223" spans="1:5" x14ac:dyDescent="0.3">
      <c r="A2223" s="11" t="s">
        <v>2551</v>
      </c>
      <c r="B2223" s="12">
        <v>56</v>
      </c>
      <c r="C2223" s="12">
        <v>3775.5</v>
      </c>
      <c r="E2223">
        <f t="shared" si="34"/>
        <v>67.419642857142861</v>
      </c>
    </row>
    <row r="2224" spans="1:5" x14ac:dyDescent="0.3">
      <c r="A2224" s="11" t="s">
        <v>3932</v>
      </c>
      <c r="B2224" s="12">
        <v>23</v>
      </c>
      <c r="C2224" s="12">
        <v>1315</v>
      </c>
      <c r="E2224">
        <f t="shared" si="34"/>
        <v>57.173913043478258</v>
      </c>
    </row>
    <row r="2225" spans="1:5" x14ac:dyDescent="0.3">
      <c r="A2225" s="11" t="s">
        <v>351</v>
      </c>
      <c r="B2225" s="12">
        <v>221</v>
      </c>
      <c r="C2225" s="12">
        <v>28690</v>
      </c>
      <c r="E2225">
        <f t="shared" si="34"/>
        <v>129.81900452488688</v>
      </c>
    </row>
    <row r="2226" spans="1:5" x14ac:dyDescent="0.3">
      <c r="A2226" s="11" t="s">
        <v>1277</v>
      </c>
      <c r="B2226" s="12">
        <v>68</v>
      </c>
      <c r="C2226" s="12">
        <v>3132.63</v>
      </c>
      <c r="E2226">
        <f t="shared" si="34"/>
        <v>46.06808823529412</v>
      </c>
    </row>
    <row r="2227" spans="1:5" x14ac:dyDescent="0.3">
      <c r="A2227" s="11" t="s">
        <v>3655</v>
      </c>
      <c r="B2227" s="12">
        <v>20</v>
      </c>
      <c r="C2227" s="12">
        <v>1510</v>
      </c>
      <c r="E2227">
        <f t="shared" si="34"/>
        <v>75.5</v>
      </c>
    </row>
    <row r="2228" spans="1:5" x14ac:dyDescent="0.3">
      <c r="A2228" s="11" t="s">
        <v>3920</v>
      </c>
      <c r="B2228" s="12">
        <v>17</v>
      </c>
      <c r="C2228" s="12">
        <v>1384</v>
      </c>
      <c r="E2228">
        <f t="shared" si="34"/>
        <v>81.411764705882348</v>
      </c>
    </row>
    <row r="2229" spans="1:5" x14ac:dyDescent="0.3">
      <c r="A2229" s="11" t="s">
        <v>2741</v>
      </c>
      <c r="B2229" s="12">
        <v>4</v>
      </c>
      <c r="C2229" s="12">
        <v>35</v>
      </c>
      <c r="E2229">
        <f t="shared" si="34"/>
        <v>8.75</v>
      </c>
    </row>
    <row r="2230" spans="1:5" x14ac:dyDescent="0.3">
      <c r="A2230" s="11" t="s">
        <v>2820</v>
      </c>
      <c r="B2230" s="12">
        <v>20</v>
      </c>
      <c r="C2230" s="12">
        <v>272</v>
      </c>
      <c r="E2230">
        <f t="shared" si="34"/>
        <v>13.6</v>
      </c>
    </row>
    <row r="2231" spans="1:5" x14ac:dyDescent="0.3">
      <c r="A2231" s="11" t="s">
        <v>3705</v>
      </c>
      <c r="B2231" s="12">
        <v>39</v>
      </c>
      <c r="C2231" s="12">
        <v>2100</v>
      </c>
      <c r="E2231">
        <f t="shared" si="34"/>
        <v>53.846153846153847</v>
      </c>
    </row>
    <row r="2232" spans="1:5" x14ac:dyDescent="0.3">
      <c r="A2232" s="11" t="s">
        <v>537</v>
      </c>
      <c r="B2232" s="12">
        <v>39</v>
      </c>
      <c r="C2232" s="12">
        <v>3902.5</v>
      </c>
      <c r="E2232">
        <f t="shared" si="34"/>
        <v>100.06410256410257</v>
      </c>
    </row>
    <row r="2233" spans="1:5" x14ac:dyDescent="0.3">
      <c r="A2233" s="11" t="s">
        <v>1776</v>
      </c>
      <c r="B2233" s="12">
        <v>124</v>
      </c>
      <c r="C2233" s="12">
        <v>21158</v>
      </c>
      <c r="E2233">
        <f t="shared" si="34"/>
        <v>170.62903225806451</v>
      </c>
    </row>
    <row r="2234" spans="1:5" x14ac:dyDescent="0.3">
      <c r="A2234" s="11" t="s">
        <v>2728</v>
      </c>
      <c r="B2234" s="12">
        <v>392</v>
      </c>
      <c r="C2234" s="12">
        <v>30274</v>
      </c>
      <c r="E2234">
        <f t="shared" si="34"/>
        <v>77.229591836734699</v>
      </c>
    </row>
    <row r="2235" spans="1:5" x14ac:dyDescent="0.3">
      <c r="A2235" s="11" t="s">
        <v>2829</v>
      </c>
      <c r="B2235" s="12">
        <v>76</v>
      </c>
      <c r="C2235" s="12">
        <v>2663</v>
      </c>
      <c r="E2235">
        <f t="shared" si="34"/>
        <v>35.039473684210527</v>
      </c>
    </row>
    <row r="2236" spans="1:5" x14ac:dyDescent="0.3">
      <c r="A2236" s="11" t="s">
        <v>2687</v>
      </c>
      <c r="B2236" s="12">
        <v>0</v>
      </c>
      <c r="C2236" s="12">
        <v>0</v>
      </c>
      <c r="E2236">
        <f t="shared" si="34"/>
        <v>0</v>
      </c>
    </row>
    <row r="2237" spans="1:5" x14ac:dyDescent="0.3">
      <c r="A2237" s="11" t="s">
        <v>2432</v>
      </c>
      <c r="B2237" s="12">
        <v>2</v>
      </c>
      <c r="C2237" s="12">
        <v>2</v>
      </c>
      <c r="E2237">
        <f t="shared" si="34"/>
        <v>1</v>
      </c>
    </row>
    <row r="2238" spans="1:5" x14ac:dyDescent="0.3">
      <c r="A2238" s="11" t="s">
        <v>2821</v>
      </c>
      <c r="B2238" s="12">
        <v>35</v>
      </c>
      <c r="C2238" s="12">
        <v>1000</v>
      </c>
      <c r="E2238">
        <f t="shared" si="34"/>
        <v>28.571428571428573</v>
      </c>
    </row>
    <row r="2239" spans="1:5" x14ac:dyDescent="0.3">
      <c r="A2239" s="11" t="s">
        <v>2928</v>
      </c>
      <c r="B2239" s="12">
        <v>24</v>
      </c>
      <c r="C2239" s="12">
        <v>1000</v>
      </c>
      <c r="E2239">
        <f t="shared" si="34"/>
        <v>41.666666666666664</v>
      </c>
    </row>
    <row r="2240" spans="1:5" x14ac:dyDescent="0.3">
      <c r="A2240" s="11" t="s">
        <v>1652</v>
      </c>
      <c r="B2240" s="12">
        <v>20</v>
      </c>
      <c r="C2240" s="12">
        <v>2015</v>
      </c>
      <c r="E2240">
        <f t="shared" si="34"/>
        <v>100.75</v>
      </c>
    </row>
    <row r="2241" spans="1:5" x14ac:dyDescent="0.3">
      <c r="A2241" s="11" t="s">
        <v>1259</v>
      </c>
      <c r="B2241" s="12">
        <v>670</v>
      </c>
      <c r="C2241" s="12">
        <v>25577.56</v>
      </c>
      <c r="E2241">
        <f t="shared" si="34"/>
        <v>38.175462686567165</v>
      </c>
    </row>
    <row r="2242" spans="1:5" x14ac:dyDescent="0.3">
      <c r="A2242" s="11" t="s">
        <v>2699</v>
      </c>
      <c r="B2242" s="12">
        <v>0</v>
      </c>
      <c r="C2242" s="12">
        <v>0</v>
      </c>
      <c r="E2242">
        <f t="shared" si="34"/>
        <v>0</v>
      </c>
    </row>
    <row r="2243" spans="1:5" x14ac:dyDescent="0.3">
      <c r="A2243" s="11" t="s">
        <v>2750</v>
      </c>
      <c r="B2243" s="12">
        <v>0</v>
      </c>
      <c r="C2243" s="12">
        <v>0</v>
      </c>
      <c r="E2243">
        <f t="shared" si="34"/>
        <v>0</v>
      </c>
    </row>
    <row r="2244" spans="1:5" x14ac:dyDescent="0.3">
      <c r="A2244" s="11" t="s">
        <v>2763</v>
      </c>
      <c r="B2244" s="12">
        <v>3</v>
      </c>
      <c r="C2244" s="12">
        <v>90</v>
      </c>
      <c r="E2244">
        <f t="shared" si="34"/>
        <v>30</v>
      </c>
    </row>
    <row r="2245" spans="1:5" x14ac:dyDescent="0.3">
      <c r="A2245" s="11" t="s">
        <v>3297</v>
      </c>
      <c r="B2245" s="12">
        <v>44</v>
      </c>
      <c r="C2245" s="12">
        <v>5504</v>
      </c>
      <c r="E2245">
        <f t="shared" ref="E2245:E2308" si="35">IF(B2245=0, 0, C2245/B2245)</f>
        <v>125.09090909090909</v>
      </c>
    </row>
    <row r="2246" spans="1:5" x14ac:dyDescent="0.3">
      <c r="A2246" s="11" t="s">
        <v>1815</v>
      </c>
      <c r="B2246" s="12">
        <v>140</v>
      </c>
      <c r="C2246" s="12">
        <v>5902</v>
      </c>
      <c r="E2246">
        <f t="shared" si="35"/>
        <v>42.157142857142858</v>
      </c>
    </row>
    <row r="2247" spans="1:5" x14ac:dyDescent="0.3">
      <c r="A2247" s="11" t="s">
        <v>306</v>
      </c>
      <c r="B2247" s="12">
        <v>189</v>
      </c>
      <c r="C2247" s="12">
        <v>9775</v>
      </c>
      <c r="E2247">
        <f t="shared" si="35"/>
        <v>51.719576719576722</v>
      </c>
    </row>
    <row r="2248" spans="1:5" x14ac:dyDescent="0.3">
      <c r="A2248" s="11" t="s">
        <v>3843</v>
      </c>
      <c r="B2248" s="12">
        <v>8</v>
      </c>
      <c r="C2248" s="12">
        <v>189</v>
      </c>
      <c r="E2248">
        <f t="shared" si="35"/>
        <v>23.625</v>
      </c>
    </row>
    <row r="2249" spans="1:5" x14ac:dyDescent="0.3">
      <c r="A2249" s="11" t="s">
        <v>1408</v>
      </c>
      <c r="B2249" s="12">
        <v>2</v>
      </c>
      <c r="C2249" s="12">
        <v>15</v>
      </c>
      <c r="E2249">
        <f t="shared" si="35"/>
        <v>7.5</v>
      </c>
    </row>
    <row r="2250" spans="1:5" x14ac:dyDescent="0.3">
      <c r="A2250" s="11" t="s">
        <v>1085</v>
      </c>
      <c r="B2250" s="12">
        <v>0</v>
      </c>
      <c r="C2250" s="12">
        <v>0</v>
      </c>
      <c r="E2250">
        <f t="shared" si="35"/>
        <v>0</v>
      </c>
    </row>
    <row r="2251" spans="1:5" x14ac:dyDescent="0.3">
      <c r="A2251" s="11" t="s">
        <v>3640</v>
      </c>
      <c r="B2251" s="12">
        <v>2</v>
      </c>
      <c r="C2251" s="12">
        <v>15</v>
      </c>
      <c r="E2251">
        <f t="shared" si="35"/>
        <v>7.5</v>
      </c>
    </row>
    <row r="2252" spans="1:5" x14ac:dyDescent="0.3">
      <c r="A2252" s="11" t="s">
        <v>3890</v>
      </c>
      <c r="B2252" s="12">
        <v>84</v>
      </c>
      <c r="C2252" s="12">
        <v>10775</v>
      </c>
      <c r="E2252">
        <f t="shared" si="35"/>
        <v>128.27380952380952</v>
      </c>
    </row>
    <row r="2253" spans="1:5" x14ac:dyDescent="0.3">
      <c r="A2253" s="11" t="s">
        <v>3878</v>
      </c>
      <c r="B2253" s="12">
        <v>1</v>
      </c>
      <c r="C2253" s="12">
        <v>25</v>
      </c>
      <c r="E2253">
        <f t="shared" si="35"/>
        <v>25</v>
      </c>
    </row>
    <row r="2254" spans="1:5" x14ac:dyDescent="0.3">
      <c r="A2254" s="11" t="s">
        <v>1335</v>
      </c>
      <c r="B2254" s="12">
        <v>276</v>
      </c>
      <c r="C2254" s="12">
        <v>14303</v>
      </c>
      <c r="E2254">
        <f t="shared" si="35"/>
        <v>51.822463768115945</v>
      </c>
    </row>
    <row r="2255" spans="1:5" x14ac:dyDescent="0.3">
      <c r="A2255" s="11" t="s">
        <v>506</v>
      </c>
      <c r="B2255" s="12">
        <v>14</v>
      </c>
      <c r="C2255" s="12">
        <v>52</v>
      </c>
      <c r="E2255">
        <f t="shared" si="35"/>
        <v>3.7142857142857144</v>
      </c>
    </row>
    <row r="2256" spans="1:5" x14ac:dyDescent="0.3">
      <c r="A2256" s="11" t="s">
        <v>596</v>
      </c>
      <c r="B2256" s="12">
        <v>8</v>
      </c>
      <c r="C2256" s="12">
        <v>426</v>
      </c>
      <c r="E2256">
        <f t="shared" si="35"/>
        <v>53.25</v>
      </c>
    </row>
    <row r="2257" spans="1:5" x14ac:dyDescent="0.3">
      <c r="A2257" s="11" t="s">
        <v>1366</v>
      </c>
      <c r="B2257" s="12">
        <v>92</v>
      </c>
      <c r="C2257" s="12">
        <v>7520</v>
      </c>
      <c r="E2257">
        <f t="shared" si="35"/>
        <v>81.739130434782609</v>
      </c>
    </row>
    <row r="2258" spans="1:5" x14ac:dyDescent="0.3">
      <c r="A2258" s="11" t="s">
        <v>2777</v>
      </c>
      <c r="B2258" s="12">
        <v>1</v>
      </c>
      <c r="C2258" s="12">
        <v>10</v>
      </c>
      <c r="E2258">
        <f t="shared" si="35"/>
        <v>10</v>
      </c>
    </row>
    <row r="2259" spans="1:5" x14ac:dyDescent="0.3">
      <c r="A2259" s="11" t="s">
        <v>1273</v>
      </c>
      <c r="B2259" s="12">
        <v>28</v>
      </c>
      <c r="C2259" s="12">
        <v>5300</v>
      </c>
      <c r="E2259">
        <f t="shared" si="35"/>
        <v>189.28571428571428</v>
      </c>
    </row>
    <row r="2260" spans="1:5" x14ac:dyDescent="0.3">
      <c r="A2260" s="11" t="s">
        <v>3125</v>
      </c>
      <c r="B2260" s="12">
        <v>0</v>
      </c>
      <c r="C2260" s="12">
        <v>0</v>
      </c>
      <c r="E2260">
        <f t="shared" si="35"/>
        <v>0</v>
      </c>
    </row>
    <row r="2261" spans="1:5" x14ac:dyDescent="0.3">
      <c r="A2261" s="11" t="s">
        <v>1197</v>
      </c>
      <c r="B2261" s="12">
        <v>512</v>
      </c>
      <c r="C2261" s="12">
        <v>39137</v>
      </c>
      <c r="E2261">
        <f t="shared" si="35"/>
        <v>76.439453125</v>
      </c>
    </row>
    <row r="2262" spans="1:5" x14ac:dyDescent="0.3">
      <c r="A2262" s="11" t="s">
        <v>2830</v>
      </c>
      <c r="B2262" s="12">
        <v>11</v>
      </c>
      <c r="C2262" s="12">
        <v>3000</v>
      </c>
      <c r="E2262">
        <f t="shared" si="35"/>
        <v>272.72727272727275</v>
      </c>
    </row>
    <row r="2263" spans="1:5" x14ac:dyDescent="0.3">
      <c r="A2263" s="11" t="s">
        <v>398</v>
      </c>
      <c r="B2263" s="12">
        <v>229</v>
      </c>
      <c r="C2263" s="12">
        <v>12929.35</v>
      </c>
      <c r="E2263">
        <f t="shared" si="35"/>
        <v>56.460043668122275</v>
      </c>
    </row>
    <row r="2264" spans="1:5" x14ac:dyDescent="0.3">
      <c r="A2264" s="11" t="s">
        <v>2685</v>
      </c>
      <c r="B2264" s="12">
        <v>1</v>
      </c>
      <c r="C2264" s="12">
        <v>10</v>
      </c>
      <c r="E2264">
        <f t="shared" si="35"/>
        <v>10</v>
      </c>
    </row>
    <row r="2265" spans="1:5" x14ac:dyDescent="0.3">
      <c r="A2265" s="11" t="s">
        <v>2147</v>
      </c>
      <c r="B2265" s="12">
        <v>1</v>
      </c>
      <c r="C2265" s="12">
        <v>1</v>
      </c>
      <c r="E2265">
        <f t="shared" si="35"/>
        <v>1</v>
      </c>
    </row>
    <row r="2266" spans="1:5" x14ac:dyDescent="0.3">
      <c r="A2266" s="11" t="s">
        <v>1489</v>
      </c>
      <c r="B2266" s="12">
        <v>6</v>
      </c>
      <c r="C2266" s="12">
        <v>360</v>
      </c>
      <c r="E2266">
        <f t="shared" si="35"/>
        <v>60</v>
      </c>
    </row>
    <row r="2267" spans="1:5" x14ac:dyDescent="0.3">
      <c r="A2267" s="11" t="s">
        <v>3662</v>
      </c>
      <c r="B2267" s="12">
        <v>14</v>
      </c>
      <c r="C2267" s="12">
        <v>714</v>
      </c>
      <c r="E2267">
        <f t="shared" si="35"/>
        <v>51</v>
      </c>
    </row>
    <row r="2268" spans="1:5" x14ac:dyDescent="0.3">
      <c r="A2268" s="11" t="s">
        <v>677</v>
      </c>
      <c r="B2268" s="12">
        <v>24</v>
      </c>
      <c r="C2268" s="12">
        <v>1471</v>
      </c>
      <c r="E2268">
        <f t="shared" si="35"/>
        <v>61.291666666666664</v>
      </c>
    </row>
    <row r="2269" spans="1:5" x14ac:dyDescent="0.3">
      <c r="A2269" s="11" t="s">
        <v>1283</v>
      </c>
      <c r="B2269" s="12">
        <v>274</v>
      </c>
      <c r="C2269" s="12">
        <v>18542</v>
      </c>
      <c r="E2269">
        <f t="shared" si="35"/>
        <v>67.671532846715323</v>
      </c>
    </row>
    <row r="2270" spans="1:5" x14ac:dyDescent="0.3">
      <c r="A2270" s="11" t="s">
        <v>2491</v>
      </c>
      <c r="B2270" s="12">
        <v>10</v>
      </c>
      <c r="C2270" s="12">
        <v>516</v>
      </c>
      <c r="E2270">
        <f t="shared" si="35"/>
        <v>51.6</v>
      </c>
    </row>
    <row r="2271" spans="1:5" x14ac:dyDescent="0.3">
      <c r="A2271" s="11" t="s">
        <v>2748</v>
      </c>
      <c r="B2271" s="12">
        <v>4</v>
      </c>
      <c r="C2271" s="12">
        <v>53</v>
      </c>
      <c r="E2271">
        <f t="shared" si="35"/>
        <v>13.25</v>
      </c>
    </row>
    <row r="2272" spans="1:5" x14ac:dyDescent="0.3">
      <c r="A2272" s="11" t="s">
        <v>1781</v>
      </c>
      <c r="B2272" s="12">
        <v>152</v>
      </c>
      <c r="C2272" s="12">
        <v>11923</v>
      </c>
      <c r="E2272">
        <f t="shared" si="35"/>
        <v>78.440789473684205</v>
      </c>
    </row>
    <row r="2273" spans="1:5" x14ac:dyDescent="0.3">
      <c r="A2273" s="11" t="s">
        <v>2468</v>
      </c>
      <c r="B2273" s="12">
        <v>43</v>
      </c>
      <c r="C2273" s="12">
        <v>1185</v>
      </c>
      <c r="E2273">
        <f t="shared" si="35"/>
        <v>27.558139534883722</v>
      </c>
    </row>
    <row r="2274" spans="1:5" x14ac:dyDescent="0.3">
      <c r="A2274" s="11" t="s">
        <v>1770</v>
      </c>
      <c r="B2274" s="12">
        <v>22</v>
      </c>
      <c r="C2274" s="12">
        <v>1081</v>
      </c>
      <c r="E2274">
        <f t="shared" si="35"/>
        <v>49.136363636363633</v>
      </c>
    </row>
    <row r="2275" spans="1:5" x14ac:dyDescent="0.3">
      <c r="A2275" s="11" t="s">
        <v>2458</v>
      </c>
      <c r="B2275" s="12">
        <v>124</v>
      </c>
      <c r="C2275" s="12">
        <v>23530</v>
      </c>
      <c r="E2275">
        <f t="shared" si="35"/>
        <v>189.75806451612902</v>
      </c>
    </row>
    <row r="2276" spans="1:5" x14ac:dyDescent="0.3">
      <c r="A2276" s="11" t="s">
        <v>625</v>
      </c>
      <c r="B2276" s="12">
        <v>0</v>
      </c>
      <c r="C2276" s="12">
        <v>0</v>
      </c>
      <c r="E2276">
        <f t="shared" si="35"/>
        <v>0</v>
      </c>
    </row>
    <row r="2277" spans="1:5" x14ac:dyDescent="0.3">
      <c r="A2277" s="11" t="s">
        <v>294</v>
      </c>
      <c r="B2277" s="12">
        <v>131</v>
      </c>
      <c r="C2277" s="12">
        <v>26360</v>
      </c>
      <c r="E2277">
        <f t="shared" si="35"/>
        <v>201.22137404580153</v>
      </c>
    </row>
    <row r="2278" spans="1:5" x14ac:dyDescent="0.3">
      <c r="A2278" s="11" t="s">
        <v>1893</v>
      </c>
      <c r="B2278" s="12">
        <v>26</v>
      </c>
      <c r="C2278" s="12">
        <v>683</v>
      </c>
      <c r="E2278">
        <f t="shared" si="35"/>
        <v>26.26923076923077</v>
      </c>
    </row>
    <row r="2279" spans="1:5" x14ac:dyDescent="0.3">
      <c r="A2279" s="11" t="s">
        <v>659</v>
      </c>
      <c r="B2279" s="12">
        <v>276</v>
      </c>
      <c r="C2279" s="12">
        <v>30177</v>
      </c>
      <c r="E2279">
        <f t="shared" si="35"/>
        <v>109.33695652173913</v>
      </c>
    </row>
    <row r="2280" spans="1:5" x14ac:dyDescent="0.3">
      <c r="A2280" s="11" t="s">
        <v>167</v>
      </c>
      <c r="B2280" s="12">
        <v>0</v>
      </c>
      <c r="C2280" s="12">
        <v>0</v>
      </c>
      <c r="E2280">
        <f t="shared" si="35"/>
        <v>0</v>
      </c>
    </row>
    <row r="2281" spans="1:5" x14ac:dyDescent="0.3">
      <c r="A2281" s="11" t="s">
        <v>326</v>
      </c>
      <c r="B2281" s="12">
        <v>736</v>
      </c>
      <c r="C2281" s="12">
        <v>52198</v>
      </c>
      <c r="E2281">
        <f t="shared" si="35"/>
        <v>70.921195652173907</v>
      </c>
    </row>
    <row r="2282" spans="1:5" x14ac:dyDescent="0.3">
      <c r="A2282" s="11" t="s">
        <v>2069</v>
      </c>
      <c r="B2282" s="12">
        <v>76</v>
      </c>
      <c r="C2282" s="12">
        <v>26305.97</v>
      </c>
      <c r="E2282">
        <f t="shared" si="35"/>
        <v>346.13118421052633</v>
      </c>
    </row>
    <row r="2283" spans="1:5" x14ac:dyDescent="0.3">
      <c r="A2283" s="11" t="s">
        <v>2320</v>
      </c>
      <c r="B2283" s="12">
        <v>77</v>
      </c>
      <c r="C2283" s="12">
        <v>3231</v>
      </c>
      <c r="E2283">
        <f t="shared" si="35"/>
        <v>41.961038961038959</v>
      </c>
    </row>
    <row r="2284" spans="1:5" x14ac:dyDescent="0.3">
      <c r="A2284" s="11" t="s">
        <v>1546</v>
      </c>
      <c r="B2284" s="12">
        <v>1</v>
      </c>
      <c r="C2284" s="12">
        <v>1</v>
      </c>
      <c r="E2284">
        <f t="shared" si="35"/>
        <v>1</v>
      </c>
    </row>
    <row r="2285" spans="1:5" x14ac:dyDescent="0.3">
      <c r="A2285" s="11" t="s">
        <v>1614</v>
      </c>
      <c r="B2285" s="12">
        <v>26</v>
      </c>
      <c r="C2285" s="12">
        <v>1015</v>
      </c>
      <c r="E2285">
        <f t="shared" si="35"/>
        <v>39.03846153846154</v>
      </c>
    </row>
    <row r="2286" spans="1:5" x14ac:dyDescent="0.3">
      <c r="A2286" s="11" t="s">
        <v>2469</v>
      </c>
      <c r="B2286" s="12">
        <v>58</v>
      </c>
      <c r="C2286" s="12">
        <v>2144.34</v>
      </c>
      <c r="E2286">
        <f t="shared" si="35"/>
        <v>36.97137931034483</v>
      </c>
    </row>
    <row r="2287" spans="1:5" x14ac:dyDescent="0.3">
      <c r="A2287" s="11" t="s">
        <v>2401</v>
      </c>
      <c r="B2287" s="12">
        <v>0</v>
      </c>
      <c r="C2287" s="12">
        <v>0</v>
      </c>
      <c r="E2287">
        <f t="shared" si="35"/>
        <v>0</v>
      </c>
    </row>
    <row r="2288" spans="1:5" x14ac:dyDescent="0.3">
      <c r="A2288" s="11" t="s">
        <v>1728</v>
      </c>
      <c r="B2288" s="12">
        <v>1</v>
      </c>
      <c r="C2288" s="12">
        <v>1</v>
      </c>
      <c r="E2288">
        <f t="shared" si="35"/>
        <v>1</v>
      </c>
    </row>
    <row r="2289" spans="1:5" x14ac:dyDescent="0.3">
      <c r="A2289" s="11" t="s">
        <v>787</v>
      </c>
      <c r="B2289" s="12">
        <v>44</v>
      </c>
      <c r="C2289" s="12">
        <v>7140</v>
      </c>
      <c r="E2289">
        <f t="shared" si="35"/>
        <v>162.27272727272728</v>
      </c>
    </row>
    <row r="2290" spans="1:5" x14ac:dyDescent="0.3">
      <c r="A2290" s="11" t="s">
        <v>1659</v>
      </c>
      <c r="B2290" s="12">
        <v>107</v>
      </c>
      <c r="C2290" s="12">
        <v>7934</v>
      </c>
      <c r="E2290">
        <f t="shared" si="35"/>
        <v>74.149532710280369</v>
      </c>
    </row>
    <row r="2291" spans="1:5" x14ac:dyDescent="0.3">
      <c r="A2291" s="11" t="s">
        <v>3001</v>
      </c>
      <c r="B2291" s="12">
        <v>175</v>
      </c>
      <c r="C2291" s="12">
        <v>22991.01</v>
      </c>
      <c r="E2291">
        <f t="shared" si="35"/>
        <v>131.37719999999999</v>
      </c>
    </row>
    <row r="2292" spans="1:5" x14ac:dyDescent="0.3">
      <c r="A2292" s="11" t="s">
        <v>3958</v>
      </c>
      <c r="B2292" s="12">
        <v>2</v>
      </c>
      <c r="C2292" s="12">
        <v>21</v>
      </c>
      <c r="E2292">
        <f t="shared" si="35"/>
        <v>10.5</v>
      </c>
    </row>
    <row r="2293" spans="1:5" x14ac:dyDescent="0.3">
      <c r="A2293" s="11" t="s">
        <v>48</v>
      </c>
      <c r="B2293" s="12">
        <v>45</v>
      </c>
      <c r="C2293" s="12">
        <v>8750</v>
      </c>
      <c r="E2293">
        <f t="shared" si="35"/>
        <v>194.44444444444446</v>
      </c>
    </row>
    <row r="2294" spans="1:5" x14ac:dyDescent="0.3">
      <c r="A2294" s="11" t="s">
        <v>1079</v>
      </c>
      <c r="B2294" s="12">
        <v>5</v>
      </c>
      <c r="C2294" s="12">
        <v>45</v>
      </c>
      <c r="E2294">
        <f t="shared" si="35"/>
        <v>9</v>
      </c>
    </row>
    <row r="2295" spans="1:5" x14ac:dyDescent="0.3">
      <c r="A2295" s="11" t="s">
        <v>875</v>
      </c>
      <c r="B2295" s="12">
        <v>21</v>
      </c>
      <c r="C2295" s="12">
        <v>730</v>
      </c>
      <c r="E2295">
        <f t="shared" si="35"/>
        <v>34.761904761904759</v>
      </c>
    </row>
    <row r="2296" spans="1:5" x14ac:dyDescent="0.3">
      <c r="A2296" s="11" t="s">
        <v>2497</v>
      </c>
      <c r="B2296" s="12">
        <v>56</v>
      </c>
      <c r="C2296" s="12">
        <v>4510.8599999999997</v>
      </c>
      <c r="E2296">
        <f t="shared" si="35"/>
        <v>80.551071428571419</v>
      </c>
    </row>
    <row r="2297" spans="1:5" x14ac:dyDescent="0.3">
      <c r="A2297" s="11" t="s">
        <v>1932</v>
      </c>
      <c r="B2297" s="12">
        <v>50</v>
      </c>
      <c r="C2297" s="12">
        <v>2412.02</v>
      </c>
      <c r="E2297">
        <f t="shared" si="35"/>
        <v>48.240400000000001</v>
      </c>
    </row>
    <row r="2298" spans="1:5" x14ac:dyDescent="0.3">
      <c r="A2298" s="11" t="s">
        <v>1135</v>
      </c>
      <c r="B2298" s="12">
        <v>1</v>
      </c>
      <c r="C2298" s="12">
        <v>1</v>
      </c>
      <c r="E2298">
        <f t="shared" si="35"/>
        <v>1</v>
      </c>
    </row>
    <row r="2299" spans="1:5" x14ac:dyDescent="0.3">
      <c r="A2299" s="11" t="s">
        <v>336</v>
      </c>
      <c r="B2299" s="12">
        <v>80</v>
      </c>
      <c r="C2299" s="12">
        <v>8735</v>
      </c>
      <c r="E2299">
        <f t="shared" si="35"/>
        <v>109.1875</v>
      </c>
    </row>
    <row r="2300" spans="1:5" x14ac:dyDescent="0.3">
      <c r="A2300" s="11" t="s">
        <v>1391</v>
      </c>
      <c r="B2300" s="12">
        <v>19</v>
      </c>
      <c r="C2300" s="12">
        <v>3055</v>
      </c>
      <c r="E2300">
        <f t="shared" si="35"/>
        <v>160.78947368421052</v>
      </c>
    </row>
    <row r="2301" spans="1:5" x14ac:dyDescent="0.3">
      <c r="A2301" s="11" t="s">
        <v>1608</v>
      </c>
      <c r="B2301" s="12">
        <v>205</v>
      </c>
      <c r="C2301" s="12">
        <v>14511</v>
      </c>
      <c r="E2301">
        <f t="shared" si="35"/>
        <v>70.785365853658533</v>
      </c>
    </row>
    <row r="2302" spans="1:5" x14ac:dyDescent="0.3">
      <c r="A2302" s="11" t="s">
        <v>1264</v>
      </c>
      <c r="B2302" s="12">
        <v>41</v>
      </c>
      <c r="C2302" s="12">
        <v>1785</v>
      </c>
      <c r="E2302">
        <f t="shared" si="35"/>
        <v>43.536585365853661</v>
      </c>
    </row>
    <row r="2303" spans="1:5" x14ac:dyDescent="0.3">
      <c r="A2303" s="11" t="s">
        <v>3420</v>
      </c>
      <c r="B2303" s="12">
        <v>98</v>
      </c>
      <c r="C2303" s="12">
        <v>10115</v>
      </c>
      <c r="E2303">
        <f t="shared" si="35"/>
        <v>103.21428571428571</v>
      </c>
    </row>
    <row r="2304" spans="1:5" x14ac:dyDescent="0.3">
      <c r="A2304" s="11" t="s">
        <v>1691</v>
      </c>
      <c r="B2304" s="12">
        <v>11</v>
      </c>
      <c r="C2304" s="12">
        <v>635</v>
      </c>
      <c r="E2304">
        <f t="shared" si="35"/>
        <v>57.727272727272727</v>
      </c>
    </row>
    <row r="2305" spans="1:5" x14ac:dyDescent="0.3">
      <c r="A2305" s="11" t="s">
        <v>4025</v>
      </c>
      <c r="B2305" s="12">
        <v>0</v>
      </c>
      <c r="C2305" s="12">
        <v>0</v>
      </c>
      <c r="E2305">
        <f t="shared" si="35"/>
        <v>0</v>
      </c>
    </row>
    <row r="2306" spans="1:5" x14ac:dyDescent="0.3">
      <c r="A2306" s="11" t="s">
        <v>3533</v>
      </c>
      <c r="B2306" s="12">
        <v>204</v>
      </c>
      <c r="C2306" s="12">
        <v>7810</v>
      </c>
      <c r="E2306">
        <f t="shared" si="35"/>
        <v>38.284313725490193</v>
      </c>
    </row>
    <row r="2307" spans="1:5" x14ac:dyDescent="0.3">
      <c r="A2307" s="11" t="s">
        <v>1106</v>
      </c>
      <c r="B2307" s="12">
        <v>20</v>
      </c>
      <c r="C2307" s="12">
        <v>1431</v>
      </c>
      <c r="E2307">
        <f t="shared" si="35"/>
        <v>71.55</v>
      </c>
    </row>
    <row r="2308" spans="1:5" x14ac:dyDescent="0.3">
      <c r="A2308" s="11" t="s">
        <v>2083</v>
      </c>
      <c r="B2308" s="12">
        <v>38</v>
      </c>
      <c r="C2308" s="12">
        <v>1661</v>
      </c>
      <c r="E2308">
        <f t="shared" si="35"/>
        <v>43.710526315789473</v>
      </c>
    </row>
    <row r="2309" spans="1:5" x14ac:dyDescent="0.3">
      <c r="A2309" s="11" t="s">
        <v>2158</v>
      </c>
      <c r="B2309" s="12">
        <v>57</v>
      </c>
      <c r="C2309" s="12">
        <v>21144</v>
      </c>
      <c r="E2309">
        <f t="shared" ref="E2309:E2372" si="36">IF(B2309=0, 0, C2309/B2309)</f>
        <v>370.94736842105266</v>
      </c>
    </row>
    <row r="2310" spans="1:5" x14ac:dyDescent="0.3">
      <c r="A2310" s="11" t="s">
        <v>200</v>
      </c>
      <c r="B2310" s="12">
        <v>6</v>
      </c>
      <c r="C2310" s="12">
        <v>279</v>
      </c>
      <c r="E2310">
        <f t="shared" si="36"/>
        <v>46.5</v>
      </c>
    </row>
    <row r="2311" spans="1:5" x14ac:dyDescent="0.3">
      <c r="A2311" s="11" t="s">
        <v>1403</v>
      </c>
      <c r="B2311" s="12">
        <v>113</v>
      </c>
      <c r="C2311" s="12">
        <v>2729</v>
      </c>
      <c r="E2311">
        <f t="shared" si="36"/>
        <v>24.150442477876105</v>
      </c>
    </row>
    <row r="2312" spans="1:5" x14ac:dyDescent="0.3">
      <c r="A2312" s="11" t="s">
        <v>2449</v>
      </c>
      <c r="B2312" s="12">
        <v>9</v>
      </c>
      <c r="C2312" s="12">
        <v>430</v>
      </c>
      <c r="E2312">
        <f t="shared" si="36"/>
        <v>47.777777777777779</v>
      </c>
    </row>
    <row r="2313" spans="1:5" x14ac:dyDescent="0.3">
      <c r="A2313" s="11" t="s">
        <v>1953</v>
      </c>
      <c r="B2313" s="12">
        <v>682</v>
      </c>
      <c r="C2313" s="12">
        <v>69465.33</v>
      </c>
      <c r="E2313">
        <f t="shared" si="36"/>
        <v>101.85532258064516</v>
      </c>
    </row>
    <row r="2314" spans="1:5" x14ac:dyDescent="0.3">
      <c r="A2314" s="11" t="s">
        <v>397</v>
      </c>
      <c r="B2314" s="12">
        <v>196</v>
      </c>
      <c r="C2314" s="12">
        <v>16000</v>
      </c>
      <c r="E2314">
        <f t="shared" si="36"/>
        <v>81.632653061224488</v>
      </c>
    </row>
    <row r="2315" spans="1:5" x14ac:dyDescent="0.3">
      <c r="A2315" s="11" t="s">
        <v>1290</v>
      </c>
      <c r="B2315" s="12">
        <v>52</v>
      </c>
      <c r="C2315" s="12">
        <v>1876</v>
      </c>
      <c r="E2315">
        <f t="shared" si="36"/>
        <v>36.07692307692308</v>
      </c>
    </row>
    <row r="2316" spans="1:5" x14ac:dyDescent="0.3">
      <c r="A2316" s="11" t="s">
        <v>1805</v>
      </c>
      <c r="B2316" s="12">
        <v>52</v>
      </c>
      <c r="C2316" s="12">
        <v>5452</v>
      </c>
      <c r="E2316">
        <f t="shared" si="36"/>
        <v>104.84615384615384</v>
      </c>
    </row>
    <row r="2317" spans="1:5" x14ac:dyDescent="0.3">
      <c r="A2317" s="11" t="s">
        <v>2906</v>
      </c>
      <c r="B2317" s="12">
        <v>7</v>
      </c>
      <c r="C2317" s="12">
        <v>565</v>
      </c>
      <c r="E2317">
        <f t="shared" si="36"/>
        <v>80.714285714285708</v>
      </c>
    </row>
    <row r="2318" spans="1:5" x14ac:dyDescent="0.3">
      <c r="A2318" s="11" t="s">
        <v>3779</v>
      </c>
      <c r="B2318" s="12">
        <v>27</v>
      </c>
      <c r="C2318" s="12">
        <v>2035</v>
      </c>
      <c r="E2318">
        <f t="shared" si="36"/>
        <v>75.370370370370367</v>
      </c>
    </row>
    <row r="2319" spans="1:5" x14ac:dyDescent="0.3">
      <c r="A2319" s="11" t="s">
        <v>359</v>
      </c>
      <c r="B2319" s="12">
        <v>267</v>
      </c>
      <c r="C2319" s="12">
        <v>51544</v>
      </c>
      <c r="E2319">
        <f t="shared" si="36"/>
        <v>193.04868913857678</v>
      </c>
    </row>
    <row r="2320" spans="1:5" x14ac:dyDescent="0.3">
      <c r="A2320" s="11" t="s">
        <v>2178</v>
      </c>
      <c r="B2320" s="12">
        <v>38</v>
      </c>
      <c r="C2320" s="12">
        <v>2503</v>
      </c>
      <c r="E2320">
        <f t="shared" si="36"/>
        <v>65.868421052631575</v>
      </c>
    </row>
    <row r="2321" spans="1:5" x14ac:dyDescent="0.3">
      <c r="A2321" s="11" t="s">
        <v>1138</v>
      </c>
      <c r="B2321" s="12">
        <v>39</v>
      </c>
      <c r="C2321" s="12">
        <v>9875</v>
      </c>
      <c r="E2321">
        <f t="shared" si="36"/>
        <v>253.2051282051282</v>
      </c>
    </row>
    <row r="2322" spans="1:5" x14ac:dyDescent="0.3">
      <c r="A2322" s="11" t="s">
        <v>50</v>
      </c>
      <c r="B2322" s="12">
        <v>38</v>
      </c>
      <c r="C2322" s="12">
        <v>2159</v>
      </c>
      <c r="E2322">
        <f t="shared" si="36"/>
        <v>56.815789473684212</v>
      </c>
    </row>
    <row r="2323" spans="1:5" x14ac:dyDescent="0.3">
      <c r="A2323" s="11" t="s">
        <v>686</v>
      </c>
      <c r="B2323" s="12">
        <v>10</v>
      </c>
      <c r="C2323" s="12">
        <v>553</v>
      </c>
      <c r="E2323">
        <f t="shared" si="36"/>
        <v>55.3</v>
      </c>
    </row>
    <row r="2324" spans="1:5" x14ac:dyDescent="0.3">
      <c r="A2324" s="11" t="s">
        <v>2706</v>
      </c>
      <c r="B2324" s="12">
        <v>263</v>
      </c>
      <c r="C2324" s="12">
        <v>39304</v>
      </c>
      <c r="E2324">
        <f t="shared" si="36"/>
        <v>149.44486692015209</v>
      </c>
    </row>
    <row r="2325" spans="1:5" x14ac:dyDescent="0.3">
      <c r="A2325" s="11" t="s">
        <v>1560</v>
      </c>
      <c r="B2325" s="12">
        <v>1</v>
      </c>
      <c r="C2325" s="12">
        <v>50</v>
      </c>
      <c r="E2325">
        <f t="shared" si="36"/>
        <v>50</v>
      </c>
    </row>
    <row r="2326" spans="1:5" x14ac:dyDescent="0.3">
      <c r="A2326" s="11" t="s">
        <v>1350</v>
      </c>
      <c r="B2326" s="12">
        <v>172</v>
      </c>
      <c r="C2326" s="12">
        <v>10210</v>
      </c>
      <c r="E2326">
        <f t="shared" si="36"/>
        <v>59.360465116279073</v>
      </c>
    </row>
    <row r="2327" spans="1:5" x14ac:dyDescent="0.3">
      <c r="A2327" s="11" t="s">
        <v>4039</v>
      </c>
      <c r="B2327" s="12">
        <v>0</v>
      </c>
      <c r="C2327" s="12">
        <v>0</v>
      </c>
      <c r="E2327">
        <f t="shared" si="36"/>
        <v>0</v>
      </c>
    </row>
    <row r="2328" spans="1:5" x14ac:dyDescent="0.3">
      <c r="A2328" s="11" t="s">
        <v>3282</v>
      </c>
      <c r="B2328" s="12">
        <v>237</v>
      </c>
      <c r="C2328" s="12">
        <v>31820.5</v>
      </c>
      <c r="E2328">
        <f t="shared" si="36"/>
        <v>134.26371308016877</v>
      </c>
    </row>
    <row r="2329" spans="1:5" x14ac:dyDescent="0.3">
      <c r="A2329" s="11" t="s">
        <v>3492</v>
      </c>
      <c r="B2329" s="12">
        <v>29</v>
      </c>
      <c r="C2329" s="12">
        <v>1500</v>
      </c>
      <c r="E2329">
        <f t="shared" si="36"/>
        <v>51.724137931034484</v>
      </c>
    </row>
    <row r="2330" spans="1:5" x14ac:dyDescent="0.3">
      <c r="A2330" s="11" t="s">
        <v>3201</v>
      </c>
      <c r="B2330" s="12">
        <v>2</v>
      </c>
      <c r="C2330" s="12">
        <v>25</v>
      </c>
      <c r="E2330">
        <f t="shared" si="36"/>
        <v>12.5</v>
      </c>
    </row>
    <row r="2331" spans="1:5" x14ac:dyDescent="0.3">
      <c r="A2331" s="11" t="s">
        <v>1281</v>
      </c>
      <c r="B2331" s="12">
        <v>130</v>
      </c>
      <c r="C2331" s="12">
        <v>16636.78</v>
      </c>
      <c r="E2331">
        <f t="shared" si="36"/>
        <v>127.97523076923076</v>
      </c>
    </row>
    <row r="2332" spans="1:5" x14ac:dyDescent="0.3">
      <c r="A2332" s="11" t="s">
        <v>3094</v>
      </c>
      <c r="B2332" s="12">
        <v>1</v>
      </c>
      <c r="C2332" s="12">
        <v>25</v>
      </c>
      <c r="E2332">
        <f t="shared" si="36"/>
        <v>25</v>
      </c>
    </row>
    <row r="2333" spans="1:5" x14ac:dyDescent="0.3">
      <c r="A2333" s="11" t="s">
        <v>1174</v>
      </c>
      <c r="B2333" s="12">
        <v>1</v>
      </c>
      <c r="C2333" s="12">
        <v>30</v>
      </c>
      <c r="E2333">
        <f t="shared" si="36"/>
        <v>30</v>
      </c>
    </row>
    <row r="2334" spans="1:5" x14ac:dyDescent="0.3">
      <c r="A2334" s="11" t="s">
        <v>1052</v>
      </c>
      <c r="B2334" s="12">
        <v>0</v>
      </c>
      <c r="C2334" s="12">
        <v>0</v>
      </c>
      <c r="E2334">
        <f t="shared" si="36"/>
        <v>0</v>
      </c>
    </row>
    <row r="2335" spans="1:5" x14ac:dyDescent="0.3">
      <c r="A2335" s="11" t="s">
        <v>3987</v>
      </c>
      <c r="B2335" s="12">
        <v>1</v>
      </c>
      <c r="C2335" s="12">
        <v>100</v>
      </c>
      <c r="E2335">
        <f t="shared" si="36"/>
        <v>100</v>
      </c>
    </row>
    <row r="2336" spans="1:5" x14ac:dyDescent="0.3">
      <c r="A2336" s="11" t="s">
        <v>1954</v>
      </c>
      <c r="B2336" s="12">
        <v>147</v>
      </c>
      <c r="C2336" s="12">
        <v>33892</v>
      </c>
      <c r="E2336">
        <f t="shared" si="36"/>
        <v>230.55782312925169</v>
      </c>
    </row>
    <row r="2337" spans="1:5" x14ac:dyDescent="0.3">
      <c r="A2337" s="11" t="s">
        <v>3352</v>
      </c>
      <c r="B2337" s="12">
        <v>44</v>
      </c>
      <c r="C2337" s="12">
        <v>1575</v>
      </c>
      <c r="E2337">
        <f t="shared" si="36"/>
        <v>35.795454545454547</v>
      </c>
    </row>
    <row r="2338" spans="1:5" x14ac:dyDescent="0.3">
      <c r="A2338" s="11" t="s">
        <v>2002</v>
      </c>
      <c r="B2338" s="12">
        <v>1637</v>
      </c>
      <c r="C2338" s="12">
        <v>210171</v>
      </c>
      <c r="E2338">
        <f t="shared" si="36"/>
        <v>128.38790470372632</v>
      </c>
    </row>
    <row r="2339" spans="1:5" x14ac:dyDescent="0.3">
      <c r="A2339" s="11" t="s">
        <v>385</v>
      </c>
      <c r="B2339" s="12">
        <v>383</v>
      </c>
      <c r="C2339" s="12">
        <v>22421</v>
      </c>
      <c r="E2339">
        <f t="shared" si="36"/>
        <v>58.540469973890339</v>
      </c>
    </row>
    <row r="2340" spans="1:5" x14ac:dyDescent="0.3">
      <c r="A2340" s="11" t="s">
        <v>3158</v>
      </c>
      <c r="B2340" s="12">
        <v>69</v>
      </c>
      <c r="C2340" s="12">
        <v>5700</v>
      </c>
      <c r="E2340">
        <f t="shared" si="36"/>
        <v>82.608695652173907</v>
      </c>
    </row>
    <row r="2341" spans="1:5" x14ac:dyDescent="0.3">
      <c r="A2341" s="11" t="s">
        <v>2210</v>
      </c>
      <c r="B2341" s="12">
        <v>15</v>
      </c>
      <c r="C2341" s="12">
        <v>754</v>
      </c>
      <c r="E2341">
        <f t="shared" si="36"/>
        <v>50.266666666666666</v>
      </c>
    </row>
    <row r="2342" spans="1:5" x14ac:dyDescent="0.3">
      <c r="A2342" s="11" t="s">
        <v>238</v>
      </c>
      <c r="B2342" s="12">
        <v>0</v>
      </c>
      <c r="C2342" s="12">
        <v>0</v>
      </c>
      <c r="E2342">
        <f t="shared" si="36"/>
        <v>0</v>
      </c>
    </row>
    <row r="2343" spans="1:5" x14ac:dyDescent="0.3">
      <c r="A2343" s="11" t="s">
        <v>2352</v>
      </c>
      <c r="B2343" s="12">
        <v>7</v>
      </c>
      <c r="C2343" s="12">
        <v>108</v>
      </c>
      <c r="E2343">
        <f t="shared" si="36"/>
        <v>15.428571428571429</v>
      </c>
    </row>
    <row r="2344" spans="1:5" x14ac:dyDescent="0.3">
      <c r="A2344" s="11" t="s">
        <v>4046</v>
      </c>
      <c r="B2344" s="12">
        <v>1</v>
      </c>
      <c r="C2344" s="12">
        <v>1</v>
      </c>
      <c r="E2344">
        <f t="shared" si="36"/>
        <v>1</v>
      </c>
    </row>
    <row r="2345" spans="1:5" x14ac:dyDescent="0.3">
      <c r="A2345" s="11" t="s">
        <v>1787</v>
      </c>
      <c r="B2345" s="12">
        <v>29</v>
      </c>
      <c r="C2345" s="12">
        <v>905</v>
      </c>
      <c r="E2345">
        <f t="shared" si="36"/>
        <v>31.206896551724139</v>
      </c>
    </row>
    <row r="2346" spans="1:5" x14ac:dyDescent="0.3">
      <c r="A2346" s="11" t="s">
        <v>2321</v>
      </c>
      <c r="B2346" s="12">
        <v>89</v>
      </c>
      <c r="C2346" s="12">
        <v>5433</v>
      </c>
      <c r="E2346">
        <f t="shared" si="36"/>
        <v>61.044943820224717</v>
      </c>
    </row>
    <row r="2347" spans="1:5" x14ac:dyDescent="0.3">
      <c r="A2347" s="11" t="s">
        <v>2669</v>
      </c>
      <c r="B2347" s="12">
        <v>11</v>
      </c>
      <c r="C2347" s="12">
        <v>1001</v>
      </c>
      <c r="E2347">
        <f t="shared" si="36"/>
        <v>91</v>
      </c>
    </row>
    <row r="2348" spans="1:5" x14ac:dyDescent="0.3">
      <c r="A2348" s="11" t="s">
        <v>3187</v>
      </c>
      <c r="B2348" s="12">
        <v>244</v>
      </c>
      <c r="C2348" s="12">
        <v>17444</v>
      </c>
      <c r="E2348">
        <f t="shared" si="36"/>
        <v>71.491803278688522</v>
      </c>
    </row>
    <row r="2349" spans="1:5" x14ac:dyDescent="0.3">
      <c r="A2349" s="11" t="s">
        <v>1987</v>
      </c>
      <c r="B2349" s="12">
        <v>1</v>
      </c>
      <c r="C2349" s="12">
        <v>1</v>
      </c>
      <c r="E2349">
        <f t="shared" si="36"/>
        <v>1</v>
      </c>
    </row>
    <row r="2350" spans="1:5" x14ac:dyDescent="0.3">
      <c r="A2350" s="11" t="s">
        <v>2040</v>
      </c>
      <c r="B2350" s="12">
        <v>379</v>
      </c>
      <c r="C2350" s="12">
        <v>170271</v>
      </c>
      <c r="E2350">
        <f t="shared" si="36"/>
        <v>449.26385224274406</v>
      </c>
    </row>
    <row r="2351" spans="1:5" x14ac:dyDescent="0.3">
      <c r="A2351" s="11" t="s">
        <v>2190</v>
      </c>
      <c r="B2351" s="12">
        <v>88</v>
      </c>
      <c r="C2351" s="12">
        <v>6039</v>
      </c>
      <c r="E2351">
        <f t="shared" si="36"/>
        <v>68.625</v>
      </c>
    </row>
    <row r="2352" spans="1:5" x14ac:dyDescent="0.3">
      <c r="A2352" s="11" t="s">
        <v>1630</v>
      </c>
      <c r="B2352" s="12">
        <v>82</v>
      </c>
      <c r="C2352" s="12">
        <v>6220</v>
      </c>
      <c r="E2352">
        <f t="shared" si="36"/>
        <v>75.853658536585371</v>
      </c>
    </row>
    <row r="2353" spans="1:5" x14ac:dyDescent="0.3">
      <c r="A2353" s="11" t="s">
        <v>1378</v>
      </c>
      <c r="B2353" s="12">
        <v>31</v>
      </c>
      <c r="C2353" s="12">
        <v>1510</v>
      </c>
      <c r="E2353">
        <f t="shared" si="36"/>
        <v>48.70967741935484</v>
      </c>
    </row>
    <row r="2354" spans="1:5" x14ac:dyDescent="0.3">
      <c r="A2354" s="11" t="s">
        <v>1755</v>
      </c>
      <c r="B2354" s="12">
        <v>90</v>
      </c>
      <c r="C2354" s="12">
        <v>9395</v>
      </c>
      <c r="E2354">
        <f t="shared" si="36"/>
        <v>104.38888888888889</v>
      </c>
    </row>
    <row r="2355" spans="1:5" x14ac:dyDescent="0.3">
      <c r="A2355" s="11" t="s">
        <v>1222</v>
      </c>
      <c r="B2355" s="12">
        <v>103</v>
      </c>
      <c r="C2355" s="12">
        <v>2451.0100000000002</v>
      </c>
      <c r="E2355">
        <f t="shared" si="36"/>
        <v>23.796213592233013</v>
      </c>
    </row>
    <row r="2356" spans="1:5" x14ac:dyDescent="0.3">
      <c r="A2356" s="11" t="s">
        <v>4068</v>
      </c>
      <c r="B2356" s="12">
        <v>2</v>
      </c>
      <c r="C2356" s="12">
        <v>4</v>
      </c>
      <c r="E2356">
        <f t="shared" si="36"/>
        <v>2</v>
      </c>
    </row>
    <row r="2357" spans="1:5" x14ac:dyDescent="0.3">
      <c r="A2357" s="11" t="s">
        <v>2530</v>
      </c>
      <c r="B2357" s="12">
        <v>48</v>
      </c>
      <c r="C2357" s="12">
        <v>6500</v>
      </c>
      <c r="E2357">
        <f t="shared" si="36"/>
        <v>135.41666666666666</v>
      </c>
    </row>
    <row r="2358" spans="1:5" x14ac:dyDescent="0.3">
      <c r="A2358" s="11" t="s">
        <v>1766</v>
      </c>
      <c r="B2358" s="12">
        <v>103</v>
      </c>
      <c r="C2358" s="12">
        <v>7433.48</v>
      </c>
      <c r="E2358">
        <f t="shared" si="36"/>
        <v>72.16970873786407</v>
      </c>
    </row>
    <row r="2359" spans="1:5" x14ac:dyDescent="0.3">
      <c r="A2359" s="11" t="s">
        <v>2451</v>
      </c>
      <c r="B2359" s="12">
        <v>102</v>
      </c>
      <c r="C2359" s="12">
        <v>15230.03</v>
      </c>
      <c r="E2359">
        <f t="shared" si="36"/>
        <v>149.31401960784314</v>
      </c>
    </row>
    <row r="2360" spans="1:5" x14ac:dyDescent="0.3">
      <c r="A2360" s="11" t="s">
        <v>3294</v>
      </c>
      <c r="B2360" s="12">
        <v>24</v>
      </c>
      <c r="C2360" s="12">
        <v>710</v>
      </c>
      <c r="E2360">
        <f t="shared" si="36"/>
        <v>29.583333333333332</v>
      </c>
    </row>
    <row r="2361" spans="1:5" x14ac:dyDescent="0.3">
      <c r="A2361" s="11" t="s">
        <v>3481</v>
      </c>
      <c r="B2361" s="12">
        <v>80</v>
      </c>
      <c r="C2361" s="12">
        <v>4150</v>
      </c>
      <c r="E2361">
        <f t="shared" si="36"/>
        <v>51.875</v>
      </c>
    </row>
    <row r="2362" spans="1:5" x14ac:dyDescent="0.3">
      <c r="A2362" s="11" t="s">
        <v>210</v>
      </c>
      <c r="B2362" s="12">
        <v>0</v>
      </c>
      <c r="C2362" s="12">
        <v>0</v>
      </c>
      <c r="E2362">
        <f t="shared" si="36"/>
        <v>0</v>
      </c>
    </row>
    <row r="2363" spans="1:5" x14ac:dyDescent="0.3">
      <c r="A2363" s="11" t="s">
        <v>999</v>
      </c>
      <c r="B2363" s="12">
        <v>229</v>
      </c>
      <c r="C2363" s="12">
        <v>35135</v>
      </c>
      <c r="E2363">
        <f t="shared" si="36"/>
        <v>153.42794759825327</v>
      </c>
    </row>
    <row r="2364" spans="1:5" x14ac:dyDescent="0.3">
      <c r="A2364" s="11" t="s">
        <v>528</v>
      </c>
      <c r="B2364" s="12">
        <v>158</v>
      </c>
      <c r="C2364" s="12">
        <v>10085</v>
      </c>
      <c r="E2364">
        <f t="shared" si="36"/>
        <v>63.829113924050631</v>
      </c>
    </row>
    <row r="2365" spans="1:5" x14ac:dyDescent="0.3">
      <c r="A2365" s="11" t="s">
        <v>833</v>
      </c>
      <c r="B2365" s="12">
        <v>154</v>
      </c>
      <c r="C2365" s="12">
        <v>15091.06</v>
      </c>
      <c r="E2365">
        <f t="shared" si="36"/>
        <v>97.993896103896105</v>
      </c>
    </row>
    <row r="2366" spans="1:5" x14ac:dyDescent="0.3">
      <c r="A2366" s="11" t="s">
        <v>947</v>
      </c>
      <c r="B2366" s="12">
        <v>5</v>
      </c>
      <c r="C2366" s="12">
        <v>286</v>
      </c>
      <c r="E2366">
        <f t="shared" si="36"/>
        <v>57.2</v>
      </c>
    </row>
    <row r="2367" spans="1:5" x14ac:dyDescent="0.3">
      <c r="A2367" s="11" t="s">
        <v>388</v>
      </c>
      <c r="B2367" s="12">
        <v>562</v>
      </c>
      <c r="C2367" s="12">
        <v>81316</v>
      </c>
      <c r="E2367">
        <f t="shared" si="36"/>
        <v>144.69039145907473</v>
      </c>
    </row>
    <row r="2368" spans="1:5" x14ac:dyDescent="0.3">
      <c r="A2368" s="11" t="s">
        <v>1454</v>
      </c>
      <c r="B2368" s="12">
        <v>0</v>
      </c>
      <c r="C2368" s="12">
        <v>0</v>
      </c>
      <c r="E2368">
        <f t="shared" si="36"/>
        <v>0</v>
      </c>
    </row>
    <row r="2369" spans="1:5" x14ac:dyDescent="0.3">
      <c r="A2369" s="11" t="s">
        <v>3451</v>
      </c>
      <c r="B2369" s="12">
        <v>37</v>
      </c>
      <c r="C2369" s="12">
        <v>1532</v>
      </c>
      <c r="E2369">
        <f t="shared" si="36"/>
        <v>41.405405405405403</v>
      </c>
    </row>
    <row r="2370" spans="1:5" x14ac:dyDescent="0.3">
      <c r="A2370" s="11" t="s">
        <v>1804</v>
      </c>
      <c r="B2370" s="12">
        <v>75</v>
      </c>
      <c r="C2370" s="12">
        <v>5390</v>
      </c>
      <c r="E2370">
        <f t="shared" si="36"/>
        <v>71.86666666666666</v>
      </c>
    </row>
    <row r="2371" spans="1:5" x14ac:dyDescent="0.3">
      <c r="A2371" s="11" t="s">
        <v>2797</v>
      </c>
      <c r="B2371" s="12">
        <v>94</v>
      </c>
      <c r="C2371" s="12">
        <v>8211.61</v>
      </c>
      <c r="E2371">
        <f t="shared" si="36"/>
        <v>87.357553191489373</v>
      </c>
    </row>
    <row r="2372" spans="1:5" x14ac:dyDescent="0.3">
      <c r="A2372" s="11" t="s">
        <v>1133</v>
      </c>
      <c r="B2372" s="12">
        <v>13</v>
      </c>
      <c r="C2372" s="12">
        <v>1438</v>
      </c>
      <c r="E2372">
        <f t="shared" si="36"/>
        <v>110.61538461538461</v>
      </c>
    </row>
    <row r="2373" spans="1:5" x14ac:dyDescent="0.3">
      <c r="A2373" s="11" t="s">
        <v>2963</v>
      </c>
      <c r="B2373" s="12">
        <v>98</v>
      </c>
      <c r="C2373" s="12">
        <v>10685</v>
      </c>
      <c r="E2373">
        <f t="shared" ref="E2373:E2436" si="37">IF(B2373=0, 0, C2373/B2373)</f>
        <v>109.03061224489795</v>
      </c>
    </row>
    <row r="2374" spans="1:5" x14ac:dyDescent="0.3">
      <c r="A2374" s="11" t="s">
        <v>3615</v>
      </c>
      <c r="B2374" s="12">
        <v>51</v>
      </c>
      <c r="C2374" s="12">
        <v>880</v>
      </c>
      <c r="E2374">
        <f t="shared" si="37"/>
        <v>17.254901960784313</v>
      </c>
    </row>
    <row r="2375" spans="1:5" x14ac:dyDescent="0.3">
      <c r="A2375" s="11" t="s">
        <v>1474</v>
      </c>
      <c r="B2375" s="12">
        <v>47</v>
      </c>
      <c r="C2375" s="12">
        <v>1807.74</v>
      </c>
      <c r="E2375">
        <f t="shared" si="37"/>
        <v>38.462553191489363</v>
      </c>
    </row>
    <row r="2376" spans="1:5" x14ac:dyDescent="0.3">
      <c r="A2376" s="11" t="s">
        <v>778</v>
      </c>
      <c r="B2376" s="12">
        <v>3</v>
      </c>
      <c r="C2376" s="12">
        <v>21</v>
      </c>
      <c r="E2376">
        <f t="shared" si="37"/>
        <v>7</v>
      </c>
    </row>
    <row r="2377" spans="1:5" x14ac:dyDescent="0.3">
      <c r="A2377" s="11" t="s">
        <v>3625</v>
      </c>
      <c r="B2377" s="12">
        <v>29</v>
      </c>
      <c r="C2377" s="12">
        <v>2000</v>
      </c>
      <c r="E2377">
        <f t="shared" si="37"/>
        <v>68.965517241379317</v>
      </c>
    </row>
    <row r="2378" spans="1:5" x14ac:dyDescent="0.3">
      <c r="A2378" s="11" t="s">
        <v>1137</v>
      </c>
      <c r="B2378" s="12">
        <v>6</v>
      </c>
      <c r="C2378" s="12">
        <v>270</v>
      </c>
      <c r="E2378">
        <f t="shared" si="37"/>
        <v>45</v>
      </c>
    </row>
    <row r="2379" spans="1:5" x14ac:dyDescent="0.3">
      <c r="A2379" s="11" t="s">
        <v>3357</v>
      </c>
      <c r="B2379" s="12">
        <v>162</v>
      </c>
      <c r="C2379" s="12">
        <v>10299</v>
      </c>
      <c r="E2379">
        <f t="shared" si="37"/>
        <v>63.574074074074076</v>
      </c>
    </row>
    <row r="2380" spans="1:5" x14ac:dyDescent="0.3">
      <c r="A2380" s="11" t="s">
        <v>2733</v>
      </c>
      <c r="B2380" s="12">
        <v>119</v>
      </c>
      <c r="C2380" s="12">
        <v>53769</v>
      </c>
      <c r="E2380">
        <f t="shared" si="37"/>
        <v>451.84033613445376</v>
      </c>
    </row>
    <row r="2381" spans="1:5" x14ac:dyDescent="0.3">
      <c r="A2381" s="11" t="s">
        <v>2954</v>
      </c>
      <c r="B2381" s="12">
        <v>0</v>
      </c>
      <c r="C2381" s="12">
        <v>0</v>
      </c>
      <c r="E2381">
        <f t="shared" si="37"/>
        <v>0</v>
      </c>
    </row>
    <row r="2382" spans="1:5" x14ac:dyDescent="0.3">
      <c r="A2382" s="11" t="s">
        <v>2358</v>
      </c>
      <c r="B2382" s="12">
        <v>0</v>
      </c>
      <c r="C2382" s="12">
        <v>0</v>
      </c>
      <c r="E2382">
        <f t="shared" si="37"/>
        <v>0</v>
      </c>
    </row>
    <row r="2383" spans="1:5" x14ac:dyDescent="0.3">
      <c r="A2383" s="11" t="s">
        <v>3366</v>
      </c>
      <c r="B2383" s="12">
        <v>30</v>
      </c>
      <c r="C2383" s="12">
        <v>890</v>
      </c>
      <c r="E2383">
        <f t="shared" si="37"/>
        <v>29.666666666666668</v>
      </c>
    </row>
    <row r="2384" spans="1:5" x14ac:dyDescent="0.3">
      <c r="A2384" s="11" t="s">
        <v>3006</v>
      </c>
      <c r="B2384" s="12">
        <v>97</v>
      </c>
      <c r="C2384" s="12">
        <v>8620</v>
      </c>
      <c r="E2384">
        <f t="shared" si="37"/>
        <v>88.865979381443296</v>
      </c>
    </row>
    <row r="2385" spans="1:5" x14ac:dyDescent="0.3">
      <c r="A2385" s="11" t="s">
        <v>1994</v>
      </c>
      <c r="B2385" s="12">
        <v>0</v>
      </c>
      <c r="C2385" s="12">
        <v>0</v>
      </c>
      <c r="E2385">
        <f t="shared" si="37"/>
        <v>0</v>
      </c>
    </row>
    <row r="2386" spans="1:5" x14ac:dyDescent="0.3">
      <c r="A2386" s="11" t="s">
        <v>771</v>
      </c>
      <c r="B2386" s="12">
        <v>0</v>
      </c>
      <c r="C2386" s="12">
        <v>0</v>
      </c>
      <c r="E2386">
        <f t="shared" si="37"/>
        <v>0</v>
      </c>
    </row>
    <row r="2387" spans="1:5" x14ac:dyDescent="0.3">
      <c r="A2387" s="11" t="s">
        <v>3738</v>
      </c>
      <c r="B2387" s="12">
        <v>0</v>
      </c>
      <c r="C2387" s="12">
        <v>0</v>
      </c>
      <c r="E2387">
        <f t="shared" si="37"/>
        <v>0</v>
      </c>
    </row>
    <row r="2388" spans="1:5" x14ac:dyDescent="0.3">
      <c r="A2388" s="11" t="s">
        <v>3247</v>
      </c>
      <c r="B2388" s="12">
        <v>57</v>
      </c>
      <c r="C2388" s="12">
        <v>2646.5</v>
      </c>
      <c r="E2388">
        <f t="shared" si="37"/>
        <v>46.429824561403507</v>
      </c>
    </row>
    <row r="2389" spans="1:5" x14ac:dyDescent="0.3">
      <c r="A2389" s="11" t="s">
        <v>2046</v>
      </c>
      <c r="B2389" s="12">
        <v>263</v>
      </c>
      <c r="C2389" s="12">
        <v>40140.01</v>
      </c>
      <c r="E2389">
        <f t="shared" si="37"/>
        <v>152.62361216730039</v>
      </c>
    </row>
    <row r="2390" spans="1:5" x14ac:dyDescent="0.3">
      <c r="A2390" s="11" t="s">
        <v>2736</v>
      </c>
      <c r="B2390" s="12">
        <v>58</v>
      </c>
      <c r="C2390" s="12">
        <v>9832</v>
      </c>
      <c r="E2390">
        <f t="shared" si="37"/>
        <v>169.51724137931035</v>
      </c>
    </row>
    <row r="2391" spans="1:5" x14ac:dyDescent="0.3">
      <c r="A2391" s="11" t="s">
        <v>3058</v>
      </c>
      <c r="B2391" s="12">
        <v>3</v>
      </c>
      <c r="C2391" s="12">
        <v>3</v>
      </c>
      <c r="E2391">
        <f t="shared" si="37"/>
        <v>1</v>
      </c>
    </row>
    <row r="2392" spans="1:5" x14ac:dyDescent="0.3">
      <c r="A2392" s="11" t="s">
        <v>2672</v>
      </c>
      <c r="B2392" s="12">
        <v>47</v>
      </c>
      <c r="C2392" s="12">
        <v>3319</v>
      </c>
      <c r="E2392">
        <f t="shared" si="37"/>
        <v>70.61702127659575</v>
      </c>
    </row>
    <row r="2393" spans="1:5" x14ac:dyDescent="0.3">
      <c r="A2393" s="11" t="s">
        <v>2036</v>
      </c>
      <c r="B2393" s="12">
        <v>644</v>
      </c>
      <c r="C2393" s="12">
        <v>168829.14</v>
      </c>
      <c r="E2393">
        <f t="shared" si="37"/>
        <v>262.15704968944101</v>
      </c>
    </row>
    <row r="2394" spans="1:5" x14ac:dyDescent="0.3">
      <c r="A2394" s="11" t="s">
        <v>3267</v>
      </c>
      <c r="B2394" s="12">
        <v>288</v>
      </c>
      <c r="C2394" s="12">
        <v>15315</v>
      </c>
      <c r="E2394">
        <f t="shared" si="37"/>
        <v>53.177083333333336</v>
      </c>
    </row>
    <row r="2395" spans="1:5" x14ac:dyDescent="0.3">
      <c r="A2395" s="11" t="s">
        <v>2787</v>
      </c>
      <c r="B2395" s="12">
        <v>38</v>
      </c>
      <c r="C2395" s="12">
        <v>1197</v>
      </c>
      <c r="E2395">
        <f t="shared" si="37"/>
        <v>31.5</v>
      </c>
    </row>
    <row r="2396" spans="1:5" x14ac:dyDescent="0.3">
      <c r="A2396" s="11" t="s">
        <v>665</v>
      </c>
      <c r="B2396" s="12">
        <v>29</v>
      </c>
      <c r="C2396" s="12">
        <v>904</v>
      </c>
      <c r="E2396">
        <f t="shared" si="37"/>
        <v>31.172413793103448</v>
      </c>
    </row>
    <row r="2397" spans="1:5" x14ac:dyDescent="0.3">
      <c r="A2397" s="11" t="s">
        <v>1768</v>
      </c>
      <c r="B2397" s="12">
        <v>39</v>
      </c>
      <c r="C2397" s="12">
        <v>2286</v>
      </c>
      <c r="E2397">
        <f t="shared" si="37"/>
        <v>58.615384615384613</v>
      </c>
    </row>
    <row r="2398" spans="1:5" x14ac:dyDescent="0.3">
      <c r="A2398" s="11" t="s">
        <v>1601</v>
      </c>
      <c r="B2398" s="12">
        <v>9</v>
      </c>
      <c r="C2398" s="12">
        <v>367</v>
      </c>
      <c r="E2398">
        <f t="shared" si="37"/>
        <v>40.777777777777779</v>
      </c>
    </row>
    <row r="2399" spans="1:5" x14ac:dyDescent="0.3">
      <c r="A2399" s="11" t="s">
        <v>1541</v>
      </c>
      <c r="B2399" s="12">
        <v>98</v>
      </c>
      <c r="C2399" s="12">
        <v>17680</v>
      </c>
      <c r="E2399">
        <f t="shared" si="37"/>
        <v>180.40816326530611</v>
      </c>
    </row>
    <row r="2400" spans="1:5" x14ac:dyDescent="0.3">
      <c r="A2400" s="11" t="s">
        <v>2333</v>
      </c>
      <c r="B2400" s="12">
        <v>352</v>
      </c>
      <c r="C2400" s="12">
        <v>26577</v>
      </c>
      <c r="E2400">
        <f t="shared" si="37"/>
        <v>75.502840909090907</v>
      </c>
    </row>
    <row r="2401" spans="1:5" x14ac:dyDescent="0.3">
      <c r="A2401" s="11" t="s">
        <v>886</v>
      </c>
      <c r="B2401" s="12">
        <v>21</v>
      </c>
      <c r="C2401" s="12">
        <v>750</v>
      </c>
      <c r="E2401">
        <f t="shared" si="37"/>
        <v>35.714285714285715</v>
      </c>
    </row>
    <row r="2402" spans="1:5" x14ac:dyDescent="0.3">
      <c r="A2402" s="11" t="s">
        <v>1955</v>
      </c>
      <c r="B2402" s="12">
        <v>415</v>
      </c>
      <c r="C2402" s="12">
        <v>349474</v>
      </c>
      <c r="E2402">
        <f t="shared" si="37"/>
        <v>842.10602409638557</v>
      </c>
    </row>
    <row r="2403" spans="1:5" x14ac:dyDescent="0.3">
      <c r="A2403" s="11" t="s">
        <v>3274</v>
      </c>
      <c r="B2403" s="12">
        <v>286</v>
      </c>
      <c r="C2403" s="12">
        <v>15705</v>
      </c>
      <c r="E2403">
        <f t="shared" si="37"/>
        <v>54.912587412587413</v>
      </c>
    </row>
    <row r="2404" spans="1:5" x14ac:dyDescent="0.3">
      <c r="A2404" s="11" t="s">
        <v>4069</v>
      </c>
      <c r="B2404" s="12">
        <v>2</v>
      </c>
      <c r="C2404" s="12">
        <v>37</v>
      </c>
      <c r="E2404">
        <f t="shared" si="37"/>
        <v>18.5</v>
      </c>
    </row>
    <row r="2405" spans="1:5" x14ac:dyDescent="0.3">
      <c r="A2405" s="11" t="s">
        <v>1193</v>
      </c>
      <c r="B2405" s="12">
        <v>15</v>
      </c>
      <c r="C2405" s="12">
        <v>290</v>
      </c>
      <c r="E2405">
        <f t="shared" si="37"/>
        <v>19.333333333333332</v>
      </c>
    </row>
    <row r="2406" spans="1:5" x14ac:dyDescent="0.3">
      <c r="A2406" s="11" t="s">
        <v>513</v>
      </c>
      <c r="B2406" s="12">
        <v>2</v>
      </c>
      <c r="C2406" s="12">
        <v>11</v>
      </c>
      <c r="E2406">
        <f t="shared" si="37"/>
        <v>5.5</v>
      </c>
    </row>
    <row r="2407" spans="1:5" x14ac:dyDescent="0.3">
      <c r="A2407" s="11" t="s">
        <v>2392</v>
      </c>
      <c r="B2407" s="12">
        <v>1</v>
      </c>
      <c r="C2407" s="12">
        <v>25</v>
      </c>
      <c r="E2407">
        <f t="shared" si="37"/>
        <v>25</v>
      </c>
    </row>
    <row r="2408" spans="1:5" x14ac:dyDescent="0.3">
      <c r="A2408" s="11" t="s">
        <v>1824</v>
      </c>
      <c r="B2408" s="12">
        <v>33</v>
      </c>
      <c r="C2408" s="12">
        <v>811</v>
      </c>
      <c r="E2408">
        <f t="shared" si="37"/>
        <v>24.575757575757574</v>
      </c>
    </row>
    <row r="2409" spans="1:5" x14ac:dyDescent="0.3">
      <c r="A2409" s="11" t="s">
        <v>3138</v>
      </c>
      <c r="B2409" s="12">
        <v>0</v>
      </c>
      <c r="C2409" s="12">
        <v>0</v>
      </c>
      <c r="E2409">
        <f t="shared" si="37"/>
        <v>0</v>
      </c>
    </row>
    <row r="2410" spans="1:5" x14ac:dyDescent="0.3">
      <c r="A2410" s="11" t="s">
        <v>59</v>
      </c>
      <c r="B2410" s="12">
        <v>69</v>
      </c>
      <c r="C2410" s="12">
        <v>15285</v>
      </c>
      <c r="E2410">
        <f t="shared" si="37"/>
        <v>221.52173913043478</v>
      </c>
    </row>
    <row r="2411" spans="1:5" x14ac:dyDescent="0.3">
      <c r="A2411" s="11" t="s">
        <v>3196</v>
      </c>
      <c r="B2411" s="12">
        <v>6</v>
      </c>
      <c r="C2411" s="12">
        <v>1800</v>
      </c>
      <c r="E2411">
        <f t="shared" si="37"/>
        <v>300</v>
      </c>
    </row>
    <row r="2412" spans="1:5" x14ac:dyDescent="0.3">
      <c r="A2412" s="11" t="s">
        <v>2779</v>
      </c>
      <c r="B2412" s="12">
        <v>1</v>
      </c>
      <c r="C2412" s="12">
        <v>53</v>
      </c>
      <c r="E2412">
        <f t="shared" si="37"/>
        <v>53</v>
      </c>
    </row>
    <row r="2413" spans="1:5" x14ac:dyDescent="0.3">
      <c r="A2413" s="11" t="s">
        <v>3644</v>
      </c>
      <c r="B2413" s="12">
        <v>8</v>
      </c>
      <c r="C2413" s="12">
        <v>481</v>
      </c>
      <c r="E2413">
        <f t="shared" si="37"/>
        <v>60.125</v>
      </c>
    </row>
    <row r="2414" spans="1:5" x14ac:dyDescent="0.3">
      <c r="A2414" s="11" t="s">
        <v>2082</v>
      </c>
      <c r="B2414" s="12">
        <v>55</v>
      </c>
      <c r="C2414" s="12">
        <v>4010</v>
      </c>
      <c r="E2414">
        <f t="shared" si="37"/>
        <v>72.909090909090907</v>
      </c>
    </row>
    <row r="2415" spans="1:5" x14ac:dyDescent="0.3">
      <c r="A2415" s="11" t="s">
        <v>1511</v>
      </c>
      <c r="B2415" s="12">
        <v>405</v>
      </c>
      <c r="C2415" s="12">
        <v>16165.6</v>
      </c>
      <c r="E2415">
        <f t="shared" si="37"/>
        <v>39.91506172839506</v>
      </c>
    </row>
    <row r="2416" spans="1:5" x14ac:dyDescent="0.3">
      <c r="A2416" s="11" t="s">
        <v>3888</v>
      </c>
      <c r="B2416" s="12">
        <v>7</v>
      </c>
      <c r="C2416" s="12">
        <v>260</v>
      </c>
      <c r="E2416">
        <f t="shared" si="37"/>
        <v>37.142857142857146</v>
      </c>
    </row>
    <row r="2417" spans="1:5" x14ac:dyDescent="0.3">
      <c r="A2417" s="11" t="s">
        <v>1803</v>
      </c>
      <c r="B2417" s="12">
        <v>18</v>
      </c>
      <c r="C2417" s="12">
        <v>1697</v>
      </c>
      <c r="E2417">
        <f t="shared" si="37"/>
        <v>94.277777777777771</v>
      </c>
    </row>
    <row r="2418" spans="1:5" x14ac:dyDescent="0.3">
      <c r="A2418" s="11" t="s">
        <v>3172</v>
      </c>
      <c r="B2418" s="12">
        <v>29</v>
      </c>
      <c r="C2418" s="12">
        <v>2300</v>
      </c>
      <c r="E2418">
        <f t="shared" si="37"/>
        <v>79.310344827586206</v>
      </c>
    </row>
    <row r="2419" spans="1:5" x14ac:dyDescent="0.3">
      <c r="A2419" s="11" t="s">
        <v>3003</v>
      </c>
      <c r="B2419" s="12">
        <v>17</v>
      </c>
      <c r="C2419" s="12">
        <v>3035</v>
      </c>
      <c r="E2419">
        <f t="shared" si="37"/>
        <v>178.52941176470588</v>
      </c>
    </row>
    <row r="2420" spans="1:5" x14ac:dyDescent="0.3">
      <c r="A2420" s="11" t="s">
        <v>1946</v>
      </c>
      <c r="B2420" s="12">
        <v>680</v>
      </c>
      <c r="C2420" s="12">
        <v>348018</v>
      </c>
      <c r="E2420">
        <f t="shared" si="37"/>
        <v>511.79117647058825</v>
      </c>
    </row>
    <row r="2421" spans="1:5" x14ac:dyDescent="0.3">
      <c r="A2421" s="11" t="s">
        <v>34</v>
      </c>
      <c r="B2421" s="12">
        <v>89</v>
      </c>
      <c r="C2421" s="12">
        <v>28520</v>
      </c>
      <c r="E2421">
        <f t="shared" si="37"/>
        <v>320.44943820224717</v>
      </c>
    </row>
    <row r="2422" spans="1:5" x14ac:dyDescent="0.3">
      <c r="A2422" s="11" t="s">
        <v>3899</v>
      </c>
      <c r="B2422" s="12">
        <v>31</v>
      </c>
      <c r="C2422" s="12">
        <v>1465</v>
      </c>
      <c r="E2422">
        <f t="shared" si="37"/>
        <v>47.258064516129032</v>
      </c>
    </row>
    <row r="2423" spans="1:5" x14ac:dyDescent="0.3">
      <c r="A2423" s="11" t="s">
        <v>3521</v>
      </c>
      <c r="B2423" s="12">
        <v>34</v>
      </c>
      <c r="C2423" s="12">
        <v>1395</v>
      </c>
      <c r="E2423">
        <f t="shared" si="37"/>
        <v>41.029411764705884</v>
      </c>
    </row>
    <row r="2424" spans="1:5" x14ac:dyDescent="0.3">
      <c r="A2424" s="11" t="s">
        <v>2191</v>
      </c>
      <c r="B2424" s="12">
        <v>537</v>
      </c>
      <c r="C2424" s="12">
        <v>35076</v>
      </c>
      <c r="E2424">
        <f t="shared" si="37"/>
        <v>65.318435754189949</v>
      </c>
    </row>
    <row r="2425" spans="1:5" x14ac:dyDescent="0.3">
      <c r="A2425" s="11" t="s">
        <v>3038</v>
      </c>
      <c r="B2425" s="12">
        <v>27</v>
      </c>
      <c r="C2425" s="12">
        <v>1005</v>
      </c>
      <c r="E2425">
        <f t="shared" si="37"/>
        <v>37.222222222222221</v>
      </c>
    </row>
    <row r="2426" spans="1:5" x14ac:dyDescent="0.3">
      <c r="A2426" s="11" t="s">
        <v>93</v>
      </c>
      <c r="B2426" s="12">
        <v>46</v>
      </c>
      <c r="C2426" s="12">
        <v>3600</v>
      </c>
      <c r="E2426">
        <f t="shared" si="37"/>
        <v>78.260869565217391</v>
      </c>
    </row>
    <row r="2427" spans="1:5" x14ac:dyDescent="0.3">
      <c r="A2427" s="11" t="s">
        <v>1019</v>
      </c>
      <c r="B2427" s="12">
        <v>7</v>
      </c>
      <c r="C2427" s="12">
        <v>621</v>
      </c>
      <c r="E2427">
        <f t="shared" si="37"/>
        <v>88.714285714285708</v>
      </c>
    </row>
    <row r="2428" spans="1:5" x14ac:dyDescent="0.3">
      <c r="A2428" s="11" t="s">
        <v>2039</v>
      </c>
      <c r="B2428" s="12">
        <v>204</v>
      </c>
      <c r="C2428" s="12">
        <v>33641</v>
      </c>
      <c r="E2428">
        <f t="shared" si="37"/>
        <v>164.90686274509804</v>
      </c>
    </row>
    <row r="2429" spans="1:5" x14ac:dyDescent="0.3">
      <c r="A2429" s="11" t="s">
        <v>289</v>
      </c>
      <c r="B2429" s="12">
        <v>447</v>
      </c>
      <c r="C2429" s="12">
        <v>51605.31</v>
      </c>
      <c r="E2429">
        <f t="shared" si="37"/>
        <v>115.44812080536913</v>
      </c>
    </row>
    <row r="2430" spans="1:5" x14ac:dyDescent="0.3">
      <c r="A2430" s="11" t="s">
        <v>1780</v>
      </c>
      <c r="B2430" s="12">
        <v>38</v>
      </c>
      <c r="C2430" s="12">
        <v>3986</v>
      </c>
      <c r="E2430">
        <f t="shared" si="37"/>
        <v>104.89473684210526</v>
      </c>
    </row>
    <row r="2431" spans="1:5" x14ac:dyDescent="0.3">
      <c r="A2431" s="11" t="s">
        <v>3194</v>
      </c>
      <c r="B2431" s="12">
        <v>0</v>
      </c>
      <c r="C2431" s="12">
        <v>0</v>
      </c>
      <c r="E2431">
        <f t="shared" si="37"/>
        <v>0</v>
      </c>
    </row>
    <row r="2432" spans="1:5" x14ac:dyDescent="0.3">
      <c r="A2432" s="11" t="s">
        <v>703</v>
      </c>
      <c r="B2432" s="12">
        <v>37</v>
      </c>
      <c r="C2432" s="12">
        <v>4622.01</v>
      </c>
      <c r="E2432">
        <f t="shared" si="37"/>
        <v>124.9191891891892</v>
      </c>
    </row>
    <row r="2433" spans="1:5" x14ac:dyDescent="0.3">
      <c r="A2433" s="11" t="s">
        <v>652</v>
      </c>
      <c r="B2433" s="12">
        <v>105</v>
      </c>
      <c r="C2433" s="12">
        <v>25132</v>
      </c>
      <c r="E2433">
        <f t="shared" si="37"/>
        <v>239.35238095238094</v>
      </c>
    </row>
    <row r="2434" spans="1:5" x14ac:dyDescent="0.3">
      <c r="A2434" s="11" t="s">
        <v>3105</v>
      </c>
      <c r="B2434" s="12">
        <v>31</v>
      </c>
      <c r="C2434" s="12">
        <v>2476</v>
      </c>
      <c r="E2434">
        <f t="shared" si="37"/>
        <v>79.870967741935488</v>
      </c>
    </row>
    <row r="2435" spans="1:5" x14ac:dyDescent="0.3">
      <c r="A2435" s="11" t="s">
        <v>1790</v>
      </c>
      <c r="B2435" s="12">
        <v>4</v>
      </c>
      <c r="C2435" s="12">
        <v>40</v>
      </c>
      <c r="E2435">
        <f t="shared" si="37"/>
        <v>10</v>
      </c>
    </row>
    <row r="2436" spans="1:5" x14ac:dyDescent="0.3">
      <c r="A2436" s="11" t="s">
        <v>948</v>
      </c>
      <c r="B2436" s="12">
        <v>0</v>
      </c>
      <c r="C2436" s="12">
        <v>0</v>
      </c>
      <c r="E2436">
        <f t="shared" si="37"/>
        <v>0</v>
      </c>
    </row>
    <row r="2437" spans="1:5" x14ac:dyDescent="0.3">
      <c r="A2437" s="11" t="s">
        <v>3056</v>
      </c>
      <c r="B2437" s="12">
        <v>0</v>
      </c>
      <c r="C2437" s="12">
        <v>0</v>
      </c>
      <c r="E2437">
        <f t="shared" ref="E2437:E2500" si="38">IF(B2437=0, 0, C2437/B2437)</f>
        <v>0</v>
      </c>
    </row>
    <row r="2438" spans="1:5" x14ac:dyDescent="0.3">
      <c r="A2438" s="11" t="s">
        <v>2436</v>
      </c>
      <c r="B2438" s="12">
        <v>4</v>
      </c>
      <c r="C2438" s="12">
        <v>1224</v>
      </c>
      <c r="E2438">
        <f t="shared" si="38"/>
        <v>306</v>
      </c>
    </row>
    <row r="2439" spans="1:5" x14ac:dyDescent="0.3">
      <c r="A2439" s="11" t="s">
        <v>966</v>
      </c>
      <c r="B2439" s="12">
        <v>6</v>
      </c>
      <c r="C2439" s="12">
        <v>298</v>
      </c>
      <c r="E2439">
        <f t="shared" si="38"/>
        <v>49.666666666666664</v>
      </c>
    </row>
    <row r="2440" spans="1:5" x14ac:dyDescent="0.3">
      <c r="A2440" s="11" t="s">
        <v>1376</v>
      </c>
      <c r="B2440" s="12">
        <v>109</v>
      </c>
      <c r="C2440" s="12">
        <v>6853</v>
      </c>
      <c r="E2440">
        <f t="shared" si="38"/>
        <v>62.871559633027523</v>
      </c>
    </row>
    <row r="2441" spans="1:5" x14ac:dyDescent="0.3">
      <c r="A2441" s="11" t="s">
        <v>2421</v>
      </c>
      <c r="B2441" s="12">
        <v>36</v>
      </c>
      <c r="C2441" s="12">
        <v>2501</v>
      </c>
      <c r="E2441">
        <f t="shared" si="38"/>
        <v>69.472222222222229</v>
      </c>
    </row>
    <row r="2442" spans="1:5" x14ac:dyDescent="0.3">
      <c r="A2442" s="11" t="s">
        <v>3005</v>
      </c>
      <c r="B2442" s="12">
        <v>118</v>
      </c>
      <c r="C2442" s="12">
        <v>12772.6</v>
      </c>
      <c r="E2442">
        <f t="shared" si="38"/>
        <v>108.24237288135593</v>
      </c>
    </row>
    <row r="2443" spans="1:5" x14ac:dyDescent="0.3">
      <c r="A2443" s="11" t="s">
        <v>3085</v>
      </c>
      <c r="B2443" s="12">
        <v>9</v>
      </c>
      <c r="C2443" s="12">
        <v>610</v>
      </c>
      <c r="E2443">
        <f t="shared" si="38"/>
        <v>67.777777777777771</v>
      </c>
    </row>
    <row r="2444" spans="1:5" x14ac:dyDescent="0.3">
      <c r="A2444" s="11" t="s">
        <v>3256</v>
      </c>
      <c r="B2444" s="12">
        <v>176</v>
      </c>
      <c r="C2444" s="12">
        <v>12806</v>
      </c>
      <c r="E2444">
        <f t="shared" si="38"/>
        <v>72.76136363636364</v>
      </c>
    </row>
    <row r="2445" spans="1:5" x14ac:dyDescent="0.3">
      <c r="A2445" s="11" t="s">
        <v>514</v>
      </c>
      <c r="B2445" s="12">
        <v>68</v>
      </c>
      <c r="C2445" s="12">
        <v>6962</v>
      </c>
      <c r="E2445">
        <f t="shared" si="38"/>
        <v>102.38235294117646</v>
      </c>
    </row>
    <row r="2446" spans="1:5" x14ac:dyDescent="0.3">
      <c r="A2446" s="11" t="s">
        <v>3756</v>
      </c>
      <c r="B2446" s="12">
        <v>88</v>
      </c>
      <c r="C2446" s="12">
        <v>4409.7700000000004</v>
      </c>
      <c r="E2446">
        <f t="shared" si="38"/>
        <v>50.111022727272733</v>
      </c>
    </row>
    <row r="2447" spans="1:5" x14ac:dyDescent="0.3">
      <c r="A2447" s="11" t="s">
        <v>3535</v>
      </c>
      <c r="B2447" s="12">
        <v>17</v>
      </c>
      <c r="C2447" s="12">
        <v>230</v>
      </c>
      <c r="E2447">
        <f t="shared" si="38"/>
        <v>13.529411764705882</v>
      </c>
    </row>
    <row r="2448" spans="1:5" x14ac:dyDescent="0.3">
      <c r="A2448" s="11" t="s">
        <v>3599</v>
      </c>
      <c r="B2448" s="12">
        <v>4</v>
      </c>
      <c r="C2448" s="12">
        <v>13</v>
      </c>
      <c r="E2448">
        <f t="shared" si="38"/>
        <v>3.25</v>
      </c>
    </row>
    <row r="2449" spans="1:5" x14ac:dyDescent="0.3">
      <c r="A2449" s="11" t="s">
        <v>898</v>
      </c>
      <c r="B2449" s="12">
        <v>0</v>
      </c>
      <c r="C2449" s="12">
        <v>0</v>
      </c>
      <c r="E2449">
        <f t="shared" si="38"/>
        <v>0</v>
      </c>
    </row>
    <row r="2450" spans="1:5" x14ac:dyDescent="0.3">
      <c r="A2450" s="11" t="s">
        <v>6</v>
      </c>
      <c r="B2450" s="12">
        <v>284</v>
      </c>
      <c r="C2450" s="12">
        <v>54116.28</v>
      </c>
      <c r="E2450">
        <f t="shared" si="38"/>
        <v>190.55028169014085</v>
      </c>
    </row>
    <row r="2451" spans="1:5" x14ac:dyDescent="0.3">
      <c r="A2451" s="11" t="s">
        <v>2223</v>
      </c>
      <c r="B2451" s="12">
        <v>30</v>
      </c>
      <c r="C2451" s="12">
        <v>813</v>
      </c>
      <c r="E2451">
        <f t="shared" si="38"/>
        <v>27.1</v>
      </c>
    </row>
    <row r="2452" spans="1:5" x14ac:dyDescent="0.3">
      <c r="A2452" s="11" t="s">
        <v>169</v>
      </c>
      <c r="B2452" s="12">
        <v>2</v>
      </c>
      <c r="C2452" s="12">
        <v>11</v>
      </c>
      <c r="E2452">
        <f t="shared" si="38"/>
        <v>5.5</v>
      </c>
    </row>
    <row r="2453" spans="1:5" x14ac:dyDescent="0.3">
      <c r="A2453" s="11" t="s">
        <v>2505</v>
      </c>
      <c r="B2453" s="12">
        <v>0</v>
      </c>
      <c r="C2453" s="12">
        <v>0</v>
      </c>
      <c r="E2453">
        <f t="shared" si="38"/>
        <v>0</v>
      </c>
    </row>
    <row r="2454" spans="1:5" x14ac:dyDescent="0.3">
      <c r="A2454" s="11" t="s">
        <v>3452</v>
      </c>
      <c r="B2454" s="12">
        <v>14</v>
      </c>
      <c r="C2454" s="12">
        <v>385</v>
      </c>
      <c r="E2454">
        <f t="shared" si="38"/>
        <v>27.5</v>
      </c>
    </row>
    <row r="2455" spans="1:5" x14ac:dyDescent="0.3">
      <c r="A2455" s="11" t="s">
        <v>2554</v>
      </c>
      <c r="B2455" s="12">
        <v>67</v>
      </c>
      <c r="C2455" s="12">
        <v>3684</v>
      </c>
      <c r="E2455">
        <f t="shared" si="38"/>
        <v>54.985074626865675</v>
      </c>
    </row>
    <row r="2456" spans="1:5" x14ac:dyDescent="0.3">
      <c r="A2456" s="11" t="s">
        <v>426</v>
      </c>
      <c r="B2456" s="12">
        <v>2</v>
      </c>
      <c r="C2456" s="12">
        <v>6</v>
      </c>
      <c r="E2456">
        <f t="shared" si="38"/>
        <v>3</v>
      </c>
    </row>
    <row r="2457" spans="1:5" x14ac:dyDescent="0.3">
      <c r="A2457" s="11" t="s">
        <v>2591</v>
      </c>
      <c r="B2457" s="12">
        <v>2</v>
      </c>
      <c r="C2457" s="12">
        <v>26</v>
      </c>
      <c r="E2457">
        <f t="shared" si="38"/>
        <v>13</v>
      </c>
    </row>
    <row r="2458" spans="1:5" x14ac:dyDescent="0.3">
      <c r="A2458" s="11" t="s">
        <v>2523</v>
      </c>
      <c r="B2458" s="12">
        <v>26</v>
      </c>
      <c r="C2458" s="12">
        <v>1408</v>
      </c>
      <c r="E2458">
        <f t="shared" si="38"/>
        <v>54.153846153846153</v>
      </c>
    </row>
    <row r="2459" spans="1:5" x14ac:dyDescent="0.3">
      <c r="A2459" s="11" t="s">
        <v>1875</v>
      </c>
      <c r="B2459" s="12">
        <v>2</v>
      </c>
      <c r="C2459" s="12">
        <v>26</v>
      </c>
      <c r="E2459">
        <f t="shared" si="38"/>
        <v>13</v>
      </c>
    </row>
    <row r="2460" spans="1:5" x14ac:dyDescent="0.3">
      <c r="A2460" s="11" t="s">
        <v>1024</v>
      </c>
      <c r="B2460" s="12">
        <v>131</v>
      </c>
      <c r="C2460" s="12">
        <v>4743</v>
      </c>
      <c r="E2460">
        <f t="shared" si="38"/>
        <v>36.206106870229007</v>
      </c>
    </row>
    <row r="2461" spans="1:5" x14ac:dyDescent="0.3">
      <c r="A2461" s="11" t="s">
        <v>717</v>
      </c>
      <c r="B2461" s="12">
        <v>16</v>
      </c>
      <c r="C2461" s="12">
        <v>715</v>
      </c>
      <c r="E2461">
        <f t="shared" si="38"/>
        <v>44.6875</v>
      </c>
    </row>
    <row r="2462" spans="1:5" x14ac:dyDescent="0.3">
      <c r="A2462" s="11" t="s">
        <v>1227</v>
      </c>
      <c r="B2462" s="12">
        <v>40</v>
      </c>
      <c r="C2462" s="12">
        <v>1937</v>
      </c>
      <c r="E2462">
        <f t="shared" si="38"/>
        <v>48.424999999999997</v>
      </c>
    </row>
    <row r="2463" spans="1:5" x14ac:dyDescent="0.3">
      <c r="A2463" s="11" t="s">
        <v>956</v>
      </c>
      <c r="B2463" s="12">
        <v>93</v>
      </c>
      <c r="C2463" s="12">
        <v>16984</v>
      </c>
      <c r="E2463">
        <f t="shared" si="38"/>
        <v>182.6236559139785</v>
      </c>
    </row>
    <row r="2464" spans="1:5" x14ac:dyDescent="0.3">
      <c r="A2464" s="11" t="s">
        <v>3413</v>
      </c>
      <c r="B2464" s="12">
        <v>44</v>
      </c>
      <c r="C2464" s="12">
        <v>3105</v>
      </c>
      <c r="E2464">
        <f t="shared" si="38"/>
        <v>70.568181818181813</v>
      </c>
    </row>
    <row r="2465" spans="1:5" x14ac:dyDescent="0.3">
      <c r="A2465" s="11" t="s">
        <v>3476</v>
      </c>
      <c r="B2465" s="12">
        <v>39</v>
      </c>
      <c r="C2465" s="12">
        <v>2076</v>
      </c>
      <c r="E2465">
        <f t="shared" si="38"/>
        <v>53.230769230769234</v>
      </c>
    </row>
    <row r="2466" spans="1:5" x14ac:dyDescent="0.3">
      <c r="A2466" s="11" t="s">
        <v>2828</v>
      </c>
      <c r="B2466" s="12">
        <v>97</v>
      </c>
      <c r="C2466" s="12">
        <v>9536</v>
      </c>
      <c r="E2466">
        <f t="shared" si="38"/>
        <v>98.30927835051547</v>
      </c>
    </row>
    <row r="2467" spans="1:5" x14ac:dyDescent="0.3">
      <c r="A2467" s="11" t="s">
        <v>2038</v>
      </c>
      <c r="B2467" s="12">
        <v>429</v>
      </c>
      <c r="C2467" s="12">
        <v>30047.64</v>
      </c>
      <c r="E2467">
        <f t="shared" si="38"/>
        <v>70.041118881118877</v>
      </c>
    </row>
    <row r="2468" spans="1:5" x14ac:dyDescent="0.3">
      <c r="A2468" s="11" t="s">
        <v>2170</v>
      </c>
      <c r="B2468" s="12">
        <v>7</v>
      </c>
      <c r="C2468" s="12">
        <v>153</v>
      </c>
      <c r="E2468">
        <f t="shared" si="38"/>
        <v>21.857142857142858</v>
      </c>
    </row>
    <row r="2469" spans="1:5" x14ac:dyDescent="0.3">
      <c r="A2469" s="11" t="s">
        <v>842</v>
      </c>
      <c r="B2469" s="12">
        <v>94</v>
      </c>
      <c r="C2469" s="12">
        <v>5066</v>
      </c>
      <c r="E2469">
        <f t="shared" si="38"/>
        <v>53.893617021276597</v>
      </c>
    </row>
    <row r="2470" spans="1:5" x14ac:dyDescent="0.3">
      <c r="A2470" s="11" t="s">
        <v>2942</v>
      </c>
      <c r="B2470" s="12">
        <v>202</v>
      </c>
      <c r="C2470" s="12">
        <v>40850</v>
      </c>
      <c r="E2470">
        <f t="shared" si="38"/>
        <v>202.22772277227722</v>
      </c>
    </row>
    <row r="2471" spans="1:5" x14ac:dyDescent="0.3">
      <c r="A2471" s="11" t="s">
        <v>3702</v>
      </c>
      <c r="B2471" s="12">
        <v>35</v>
      </c>
      <c r="C2471" s="12">
        <v>2925</v>
      </c>
      <c r="E2471">
        <f t="shared" si="38"/>
        <v>83.571428571428569</v>
      </c>
    </row>
    <row r="2472" spans="1:5" x14ac:dyDescent="0.3">
      <c r="A2472" s="11" t="s">
        <v>2159</v>
      </c>
      <c r="B2472" s="12">
        <v>311</v>
      </c>
      <c r="C2472" s="12">
        <v>19770.11</v>
      </c>
      <c r="E2472">
        <f t="shared" si="38"/>
        <v>63.569485530546629</v>
      </c>
    </row>
    <row r="2473" spans="1:5" x14ac:dyDescent="0.3">
      <c r="A2473" s="11" t="s">
        <v>2534</v>
      </c>
      <c r="B2473" s="12">
        <v>14</v>
      </c>
      <c r="C2473" s="12">
        <v>2100</v>
      </c>
      <c r="E2473">
        <f t="shared" si="38"/>
        <v>150</v>
      </c>
    </row>
    <row r="2474" spans="1:5" x14ac:dyDescent="0.3">
      <c r="A2474" s="11" t="s">
        <v>3206</v>
      </c>
      <c r="B2474" s="12">
        <v>0</v>
      </c>
      <c r="C2474" s="12">
        <v>0</v>
      </c>
      <c r="E2474">
        <f t="shared" si="38"/>
        <v>0</v>
      </c>
    </row>
    <row r="2475" spans="1:5" x14ac:dyDescent="0.3">
      <c r="A2475" s="11" t="s">
        <v>3073</v>
      </c>
      <c r="B2475" s="12">
        <v>7</v>
      </c>
      <c r="C2475" s="12">
        <v>645</v>
      </c>
      <c r="E2475">
        <f t="shared" si="38"/>
        <v>92.142857142857139</v>
      </c>
    </row>
    <row r="2476" spans="1:5" x14ac:dyDescent="0.3">
      <c r="A2476" s="11" t="s">
        <v>1441</v>
      </c>
      <c r="B2476" s="12">
        <v>1</v>
      </c>
      <c r="C2476" s="12">
        <v>1</v>
      </c>
      <c r="E2476">
        <f t="shared" si="38"/>
        <v>1</v>
      </c>
    </row>
    <row r="2477" spans="1:5" x14ac:dyDescent="0.3">
      <c r="A2477" s="11" t="s">
        <v>1153</v>
      </c>
      <c r="B2477" s="12">
        <v>15</v>
      </c>
      <c r="C2477" s="12">
        <v>911</v>
      </c>
      <c r="E2477">
        <f t="shared" si="38"/>
        <v>60.733333333333334</v>
      </c>
    </row>
    <row r="2478" spans="1:5" x14ac:dyDescent="0.3">
      <c r="A2478" s="11" t="s">
        <v>4100</v>
      </c>
      <c r="B2478" s="12">
        <v>14</v>
      </c>
      <c r="C2478" s="12">
        <v>641</v>
      </c>
      <c r="E2478">
        <f t="shared" si="38"/>
        <v>45.785714285714285</v>
      </c>
    </row>
    <row r="2479" spans="1:5" x14ac:dyDescent="0.3">
      <c r="A2479" s="11" t="s">
        <v>3367</v>
      </c>
      <c r="B2479" s="12">
        <v>23</v>
      </c>
      <c r="C2479" s="12">
        <v>1046</v>
      </c>
      <c r="E2479">
        <f t="shared" si="38"/>
        <v>45.478260869565219</v>
      </c>
    </row>
    <row r="2480" spans="1:5" x14ac:dyDescent="0.3">
      <c r="A2480" s="11" t="s">
        <v>3773</v>
      </c>
      <c r="B2480" s="12">
        <v>94</v>
      </c>
      <c r="C2480" s="12">
        <v>8537</v>
      </c>
      <c r="E2480">
        <f t="shared" si="38"/>
        <v>90.819148936170208</v>
      </c>
    </row>
    <row r="2481" spans="1:5" x14ac:dyDescent="0.3">
      <c r="A2481" s="11" t="s">
        <v>810</v>
      </c>
      <c r="B2481" s="12">
        <v>52</v>
      </c>
      <c r="C2481" s="12">
        <v>4151</v>
      </c>
      <c r="E2481">
        <f t="shared" si="38"/>
        <v>79.82692307692308</v>
      </c>
    </row>
    <row r="2482" spans="1:5" x14ac:dyDescent="0.3">
      <c r="A2482" s="11" t="s">
        <v>3607</v>
      </c>
      <c r="B2482" s="12">
        <v>27</v>
      </c>
      <c r="C2482" s="12">
        <v>800</v>
      </c>
      <c r="E2482">
        <f t="shared" si="38"/>
        <v>29.62962962962963</v>
      </c>
    </row>
    <row r="2483" spans="1:5" x14ac:dyDescent="0.3">
      <c r="A2483" s="11" t="s">
        <v>4047</v>
      </c>
      <c r="B2483" s="12">
        <v>0</v>
      </c>
      <c r="C2483" s="12">
        <v>0</v>
      </c>
      <c r="E2483">
        <f t="shared" si="38"/>
        <v>0</v>
      </c>
    </row>
    <row r="2484" spans="1:5" x14ac:dyDescent="0.3">
      <c r="A2484" s="11" t="s">
        <v>1033</v>
      </c>
      <c r="B2484" s="12">
        <v>96</v>
      </c>
      <c r="C2484" s="12">
        <v>5858.84</v>
      </c>
      <c r="E2484">
        <f t="shared" si="38"/>
        <v>61.029583333333335</v>
      </c>
    </row>
    <row r="2485" spans="1:5" x14ac:dyDescent="0.3">
      <c r="A2485" s="11" t="s">
        <v>458</v>
      </c>
      <c r="B2485" s="12">
        <v>0</v>
      </c>
      <c r="C2485" s="12">
        <v>0</v>
      </c>
      <c r="E2485">
        <f t="shared" si="38"/>
        <v>0</v>
      </c>
    </row>
    <row r="2486" spans="1:5" x14ac:dyDescent="0.3">
      <c r="A2486" s="11" t="s">
        <v>1989</v>
      </c>
      <c r="B2486" s="12">
        <v>1</v>
      </c>
      <c r="C2486" s="12">
        <v>25</v>
      </c>
      <c r="E2486">
        <f t="shared" si="38"/>
        <v>25</v>
      </c>
    </row>
    <row r="2487" spans="1:5" x14ac:dyDescent="0.3">
      <c r="A2487" s="11" t="s">
        <v>910</v>
      </c>
      <c r="B2487" s="12">
        <v>8</v>
      </c>
      <c r="C2487" s="12">
        <v>520</v>
      </c>
      <c r="E2487">
        <f t="shared" si="38"/>
        <v>65</v>
      </c>
    </row>
    <row r="2488" spans="1:5" x14ac:dyDescent="0.3">
      <c r="A2488" s="11" t="s">
        <v>2189</v>
      </c>
      <c r="B2488" s="12">
        <v>514</v>
      </c>
      <c r="C2488" s="12">
        <v>22645</v>
      </c>
      <c r="E2488">
        <f t="shared" si="38"/>
        <v>44.056420233463037</v>
      </c>
    </row>
    <row r="2489" spans="1:5" x14ac:dyDescent="0.3">
      <c r="A2489" s="11" t="s">
        <v>2563</v>
      </c>
      <c r="B2489" s="12">
        <v>0</v>
      </c>
      <c r="C2489" s="12">
        <v>0</v>
      </c>
      <c r="E2489">
        <f t="shared" si="38"/>
        <v>0</v>
      </c>
    </row>
    <row r="2490" spans="1:5" x14ac:dyDescent="0.3">
      <c r="A2490" s="11" t="s">
        <v>644</v>
      </c>
      <c r="B2490" s="12">
        <v>152</v>
      </c>
      <c r="C2490" s="12">
        <v>26452</v>
      </c>
      <c r="E2490">
        <f t="shared" si="38"/>
        <v>174.02631578947367</v>
      </c>
    </row>
    <row r="2491" spans="1:5" x14ac:dyDescent="0.3">
      <c r="A2491" s="11" t="s">
        <v>2377</v>
      </c>
      <c r="B2491" s="12">
        <v>4</v>
      </c>
      <c r="C2491" s="12">
        <v>326.33</v>
      </c>
      <c r="E2491">
        <f t="shared" si="38"/>
        <v>81.582499999999996</v>
      </c>
    </row>
    <row r="2492" spans="1:5" x14ac:dyDescent="0.3">
      <c r="A2492" s="11" t="s">
        <v>1767</v>
      </c>
      <c r="B2492" s="12">
        <v>0</v>
      </c>
      <c r="C2492" s="12">
        <v>0</v>
      </c>
      <c r="E2492">
        <f t="shared" si="38"/>
        <v>0</v>
      </c>
    </row>
    <row r="2493" spans="1:5" x14ac:dyDescent="0.3">
      <c r="A2493" s="11" t="s">
        <v>1998</v>
      </c>
      <c r="B2493" s="12">
        <v>0</v>
      </c>
      <c r="C2493" s="12">
        <v>0</v>
      </c>
      <c r="E2493">
        <f t="shared" si="38"/>
        <v>0</v>
      </c>
    </row>
    <row r="2494" spans="1:5" x14ac:dyDescent="0.3">
      <c r="A2494" s="11" t="s">
        <v>1999</v>
      </c>
      <c r="B2494" s="12">
        <v>3</v>
      </c>
      <c r="C2494" s="12">
        <v>655</v>
      </c>
      <c r="E2494">
        <f t="shared" si="38"/>
        <v>218.33333333333334</v>
      </c>
    </row>
    <row r="2495" spans="1:5" x14ac:dyDescent="0.3">
      <c r="A2495" s="11" t="s">
        <v>2721</v>
      </c>
      <c r="B2495" s="12">
        <v>269</v>
      </c>
      <c r="C2495" s="12">
        <v>10965</v>
      </c>
      <c r="E2495">
        <f t="shared" si="38"/>
        <v>40.762081784386616</v>
      </c>
    </row>
    <row r="2496" spans="1:5" x14ac:dyDescent="0.3">
      <c r="A2496" s="11" t="s">
        <v>1977</v>
      </c>
      <c r="B2496" s="12">
        <v>473</v>
      </c>
      <c r="C2496" s="12">
        <v>13864</v>
      </c>
      <c r="E2496">
        <f t="shared" si="38"/>
        <v>29.310782241014799</v>
      </c>
    </row>
    <row r="2497" spans="1:5" x14ac:dyDescent="0.3">
      <c r="A2497" s="11" t="s">
        <v>2080</v>
      </c>
      <c r="B2497" s="12">
        <v>607</v>
      </c>
      <c r="C2497" s="12">
        <v>28817</v>
      </c>
      <c r="E2497">
        <f t="shared" si="38"/>
        <v>47.474464579901152</v>
      </c>
    </row>
    <row r="2498" spans="1:5" x14ac:dyDescent="0.3">
      <c r="A2498" s="11" t="s">
        <v>2735</v>
      </c>
      <c r="B2498" s="12">
        <v>339</v>
      </c>
      <c r="C2498" s="12">
        <v>7336.01</v>
      </c>
      <c r="E2498">
        <f t="shared" si="38"/>
        <v>21.640147492625371</v>
      </c>
    </row>
    <row r="2499" spans="1:5" x14ac:dyDescent="0.3">
      <c r="A2499" s="11" t="s">
        <v>1706</v>
      </c>
      <c r="B2499" s="12">
        <v>0</v>
      </c>
      <c r="C2499" s="12">
        <v>0</v>
      </c>
      <c r="E2499">
        <f t="shared" si="38"/>
        <v>0</v>
      </c>
    </row>
    <row r="2500" spans="1:5" x14ac:dyDescent="0.3">
      <c r="A2500" s="11" t="s">
        <v>2031</v>
      </c>
      <c r="B2500" s="12">
        <v>625</v>
      </c>
      <c r="C2500" s="12">
        <v>74134</v>
      </c>
      <c r="E2500">
        <f t="shared" si="38"/>
        <v>118.6144</v>
      </c>
    </row>
    <row r="2501" spans="1:5" x14ac:dyDescent="0.3">
      <c r="A2501" s="11" t="s">
        <v>3726</v>
      </c>
      <c r="B2501" s="12">
        <v>5</v>
      </c>
      <c r="C2501" s="12">
        <v>362</v>
      </c>
      <c r="E2501">
        <f t="shared" ref="E2501:E2564" si="39">IF(B2501=0, 0, C2501/B2501)</f>
        <v>72.400000000000006</v>
      </c>
    </row>
    <row r="2502" spans="1:5" x14ac:dyDescent="0.3">
      <c r="A2502" s="11" t="s">
        <v>2273</v>
      </c>
      <c r="B2502" s="12">
        <v>944</v>
      </c>
      <c r="C2502" s="12">
        <v>13566</v>
      </c>
      <c r="E2502">
        <f t="shared" si="39"/>
        <v>14.370762711864407</v>
      </c>
    </row>
    <row r="2503" spans="1:5" x14ac:dyDescent="0.3">
      <c r="A2503" s="11" t="s">
        <v>3049</v>
      </c>
      <c r="B2503" s="12">
        <v>54</v>
      </c>
      <c r="C2503" s="12">
        <v>4000</v>
      </c>
      <c r="E2503">
        <f t="shared" si="39"/>
        <v>74.074074074074076</v>
      </c>
    </row>
    <row r="2504" spans="1:5" x14ac:dyDescent="0.3">
      <c r="A2504" s="11" t="s">
        <v>399</v>
      </c>
      <c r="B2504" s="12">
        <v>67</v>
      </c>
      <c r="C2504" s="12">
        <v>9387</v>
      </c>
      <c r="E2504">
        <f t="shared" si="39"/>
        <v>140.1044776119403</v>
      </c>
    </row>
    <row r="2505" spans="1:5" x14ac:dyDescent="0.3">
      <c r="A2505" s="11" t="s">
        <v>2838</v>
      </c>
      <c r="B2505" s="12">
        <v>54</v>
      </c>
      <c r="C2505" s="12">
        <v>2405</v>
      </c>
      <c r="E2505">
        <f t="shared" si="39"/>
        <v>44.537037037037038</v>
      </c>
    </row>
    <row r="2506" spans="1:5" x14ac:dyDescent="0.3">
      <c r="A2506" s="11" t="s">
        <v>2335</v>
      </c>
      <c r="B2506" s="12">
        <v>67</v>
      </c>
      <c r="C2506" s="12">
        <v>4078</v>
      </c>
      <c r="E2506">
        <f t="shared" si="39"/>
        <v>60.865671641791046</v>
      </c>
    </row>
    <row r="2507" spans="1:5" x14ac:dyDescent="0.3">
      <c r="A2507" s="11" t="s">
        <v>2808</v>
      </c>
      <c r="B2507" s="12">
        <v>69</v>
      </c>
      <c r="C2507" s="12">
        <v>4511</v>
      </c>
      <c r="E2507">
        <f t="shared" si="39"/>
        <v>65.376811594202906</v>
      </c>
    </row>
    <row r="2508" spans="1:5" x14ac:dyDescent="0.3">
      <c r="A2508" s="11" t="s">
        <v>1594</v>
      </c>
      <c r="B2508" s="12">
        <v>3</v>
      </c>
      <c r="C2508" s="12">
        <v>3</v>
      </c>
      <c r="E2508">
        <f t="shared" si="39"/>
        <v>1</v>
      </c>
    </row>
    <row r="2509" spans="1:5" x14ac:dyDescent="0.3">
      <c r="A2509" s="11" t="s">
        <v>2727</v>
      </c>
      <c r="B2509" s="12">
        <v>707</v>
      </c>
      <c r="C2509" s="12">
        <v>49321</v>
      </c>
      <c r="E2509">
        <f t="shared" si="39"/>
        <v>69.760961810466767</v>
      </c>
    </row>
    <row r="2510" spans="1:5" x14ac:dyDescent="0.3">
      <c r="A2510" s="11" t="s">
        <v>2628</v>
      </c>
      <c r="B2510" s="12">
        <v>21</v>
      </c>
      <c r="C2510" s="12">
        <v>926</v>
      </c>
      <c r="E2510">
        <f t="shared" si="39"/>
        <v>44.095238095238095</v>
      </c>
    </row>
    <row r="2511" spans="1:5" x14ac:dyDescent="0.3">
      <c r="A2511" s="11" t="s">
        <v>2638</v>
      </c>
      <c r="B2511" s="12">
        <v>14</v>
      </c>
      <c r="C2511" s="12">
        <v>353</v>
      </c>
      <c r="E2511">
        <f t="shared" si="39"/>
        <v>25.214285714285715</v>
      </c>
    </row>
    <row r="2512" spans="1:5" x14ac:dyDescent="0.3">
      <c r="A2512" s="11" t="s">
        <v>2208</v>
      </c>
      <c r="B2512" s="12">
        <v>7</v>
      </c>
      <c r="C2512" s="12">
        <v>2000</v>
      </c>
      <c r="E2512">
        <f t="shared" si="39"/>
        <v>285.71428571428572</v>
      </c>
    </row>
    <row r="2513" spans="1:5" x14ac:dyDescent="0.3">
      <c r="A2513" s="11" t="s">
        <v>2325</v>
      </c>
      <c r="B2513" s="12">
        <v>61</v>
      </c>
      <c r="C2513" s="12">
        <v>1555</v>
      </c>
      <c r="E2513">
        <f t="shared" si="39"/>
        <v>25.491803278688526</v>
      </c>
    </row>
    <row r="2514" spans="1:5" x14ac:dyDescent="0.3">
      <c r="A2514" s="11" t="s">
        <v>3500</v>
      </c>
      <c r="B2514" s="12">
        <v>42</v>
      </c>
      <c r="C2514" s="12">
        <v>1510</v>
      </c>
      <c r="E2514">
        <f t="shared" si="39"/>
        <v>35.952380952380949</v>
      </c>
    </row>
    <row r="2515" spans="1:5" x14ac:dyDescent="0.3">
      <c r="A2515" s="11" t="s">
        <v>1324</v>
      </c>
      <c r="B2515" s="12">
        <v>44</v>
      </c>
      <c r="C2515" s="12">
        <v>1332</v>
      </c>
      <c r="E2515">
        <f t="shared" si="39"/>
        <v>30.272727272727273</v>
      </c>
    </row>
    <row r="2516" spans="1:5" x14ac:dyDescent="0.3">
      <c r="A2516" s="11" t="s">
        <v>2440</v>
      </c>
      <c r="B2516" s="12">
        <v>0</v>
      </c>
      <c r="C2516" s="12">
        <v>0</v>
      </c>
      <c r="E2516">
        <f t="shared" si="39"/>
        <v>0</v>
      </c>
    </row>
    <row r="2517" spans="1:5" x14ac:dyDescent="0.3">
      <c r="A2517" s="11" t="s">
        <v>378</v>
      </c>
      <c r="B2517" s="12">
        <v>133</v>
      </c>
      <c r="C2517" s="12">
        <v>13728</v>
      </c>
      <c r="E2517">
        <f t="shared" si="39"/>
        <v>103.21804511278195</v>
      </c>
    </row>
    <row r="2518" spans="1:5" x14ac:dyDescent="0.3">
      <c r="A2518" s="11" t="s">
        <v>2235</v>
      </c>
      <c r="B2518" s="12">
        <v>28</v>
      </c>
      <c r="C2518" s="12">
        <v>1165</v>
      </c>
      <c r="E2518">
        <f t="shared" si="39"/>
        <v>41.607142857142854</v>
      </c>
    </row>
    <row r="2519" spans="1:5" x14ac:dyDescent="0.3">
      <c r="A2519" s="11" t="s">
        <v>1134</v>
      </c>
      <c r="B2519" s="12">
        <v>1</v>
      </c>
      <c r="C2519" s="12">
        <v>20</v>
      </c>
      <c r="E2519">
        <f t="shared" si="39"/>
        <v>20</v>
      </c>
    </row>
    <row r="2520" spans="1:5" x14ac:dyDescent="0.3">
      <c r="A2520" s="11" t="s">
        <v>3600</v>
      </c>
      <c r="B2520" s="12">
        <v>53</v>
      </c>
      <c r="C2520" s="12">
        <v>2087</v>
      </c>
      <c r="E2520">
        <f t="shared" si="39"/>
        <v>39.377358490566039</v>
      </c>
    </row>
    <row r="2521" spans="1:5" x14ac:dyDescent="0.3">
      <c r="A2521" s="11" t="s">
        <v>2045</v>
      </c>
      <c r="B2521" s="12">
        <v>180</v>
      </c>
      <c r="C2521" s="12">
        <v>16232</v>
      </c>
      <c r="E2521">
        <f t="shared" si="39"/>
        <v>90.177777777777777</v>
      </c>
    </row>
    <row r="2522" spans="1:5" x14ac:dyDescent="0.3">
      <c r="A2522" s="11" t="s">
        <v>1771</v>
      </c>
      <c r="B2522" s="12">
        <v>92</v>
      </c>
      <c r="C2522" s="12">
        <v>13846</v>
      </c>
      <c r="E2522">
        <f t="shared" si="39"/>
        <v>150.5</v>
      </c>
    </row>
    <row r="2523" spans="1:5" x14ac:dyDescent="0.3">
      <c r="A2523" s="11" t="s">
        <v>635</v>
      </c>
      <c r="B2523" s="12">
        <v>1</v>
      </c>
      <c r="C2523" s="12">
        <v>1</v>
      </c>
      <c r="E2523">
        <f t="shared" si="39"/>
        <v>1</v>
      </c>
    </row>
    <row r="2524" spans="1:5" x14ac:dyDescent="0.3">
      <c r="A2524" s="11" t="s">
        <v>1320</v>
      </c>
      <c r="B2524" s="12">
        <v>9</v>
      </c>
      <c r="C2524" s="12">
        <v>876</v>
      </c>
      <c r="E2524">
        <f t="shared" si="39"/>
        <v>97.333333333333329</v>
      </c>
    </row>
    <row r="2525" spans="1:5" x14ac:dyDescent="0.3">
      <c r="A2525" s="11" t="s">
        <v>616</v>
      </c>
      <c r="B2525" s="12">
        <v>0</v>
      </c>
      <c r="C2525" s="12">
        <v>0</v>
      </c>
      <c r="E2525">
        <f t="shared" si="39"/>
        <v>0</v>
      </c>
    </row>
    <row r="2526" spans="1:5" x14ac:dyDescent="0.3">
      <c r="A2526" s="11" t="s">
        <v>2169</v>
      </c>
      <c r="B2526" s="12">
        <v>340</v>
      </c>
      <c r="C2526" s="12">
        <v>21884.69</v>
      </c>
      <c r="E2526">
        <f t="shared" si="39"/>
        <v>64.366735294117646</v>
      </c>
    </row>
    <row r="2527" spans="1:5" x14ac:dyDescent="0.3">
      <c r="A2527" s="11" t="s">
        <v>2976</v>
      </c>
      <c r="B2527" s="12">
        <v>14</v>
      </c>
      <c r="C2527" s="12">
        <v>120</v>
      </c>
      <c r="E2527">
        <f t="shared" si="39"/>
        <v>8.5714285714285712</v>
      </c>
    </row>
    <row r="2528" spans="1:5" x14ac:dyDescent="0.3">
      <c r="A2528" s="11" t="s">
        <v>3508</v>
      </c>
      <c r="B2528" s="12">
        <v>33</v>
      </c>
      <c r="C2528" s="12">
        <v>3190</v>
      </c>
      <c r="E2528">
        <f t="shared" si="39"/>
        <v>96.666666666666671</v>
      </c>
    </row>
    <row r="2529" spans="1:5" x14ac:dyDescent="0.3">
      <c r="A2529" s="11" t="s">
        <v>2168</v>
      </c>
      <c r="B2529" s="12">
        <v>8</v>
      </c>
      <c r="C2529" s="12">
        <v>180</v>
      </c>
      <c r="E2529">
        <f t="shared" si="39"/>
        <v>22.5</v>
      </c>
    </row>
    <row r="2530" spans="1:5" x14ac:dyDescent="0.3">
      <c r="A2530" s="11" t="s">
        <v>436</v>
      </c>
      <c r="B2530" s="12">
        <v>3</v>
      </c>
      <c r="C2530" s="12">
        <v>3</v>
      </c>
      <c r="E2530">
        <f t="shared" si="39"/>
        <v>1</v>
      </c>
    </row>
    <row r="2531" spans="1:5" x14ac:dyDescent="0.3">
      <c r="A2531" s="11" t="s">
        <v>1479</v>
      </c>
      <c r="B2531" s="12">
        <v>20242</v>
      </c>
      <c r="C2531" s="12">
        <v>590807.11</v>
      </c>
      <c r="E2531">
        <f t="shared" si="39"/>
        <v>29.187190495010373</v>
      </c>
    </row>
    <row r="2532" spans="1:5" x14ac:dyDescent="0.3">
      <c r="A2532" s="11" t="s">
        <v>1121</v>
      </c>
      <c r="B2532" s="12">
        <v>0</v>
      </c>
      <c r="C2532" s="12">
        <v>0</v>
      </c>
      <c r="E2532">
        <f t="shared" si="39"/>
        <v>0</v>
      </c>
    </row>
    <row r="2533" spans="1:5" x14ac:dyDescent="0.3">
      <c r="A2533" s="11" t="s">
        <v>569</v>
      </c>
      <c r="B2533" s="12">
        <v>5</v>
      </c>
      <c r="C2533" s="12">
        <v>245</v>
      </c>
      <c r="E2533">
        <f t="shared" si="39"/>
        <v>49</v>
      </c>
    </row>
    <row r="2534" spans="1:5" x14ac:dyDescent="0.3">
      <c r="A2534" s="11" t="s">
        <v>2000</v>
      </c>
      <c r="B2534" s="12">
        <v>7</v>
      </c>
      <c r="C2534" s="12">
        <v>236</v>
      </c>
      <c r="E2534">
        <f t="shared" si="39"/>
        <v>33.714285714285715</v>
      </c>
    </row>
    <row r="2535" spans="1:5" x14ac:dyDescent="0.3">
      <c r="A2535" s="11" t="s">
        <v>3331</v>
      </c>
      <c r="B2535" s="12">
        <v>65</v>
      </c>
      <c r="C2535" s="12">
        <v>5226</v>
      </c>
      <c r="E2535">
        <f t="shared" si="39"/>
        <v>80.400000000000006</v>
      </c>
    </row>
    <row r="2536" spans="1:5" x14ac:dyDescent="0.3">
      <c r="A2536" s="11" t="s">
        <v>636</v>
      </c>
      <c r="B2536" s="12">
        <v>1</v>
      </c>
      <c r="C2536" s="12">
        <v>2</v>
      </c>
      <c r="E2536">
        <f t="shared" si="39"/>
        <v>2</v>
      </c>
    </row>
    <row r="2537" spans="1:5" x14ac:dyDescent="0.3">
      <c r="A2537" s="11" t="s">
        <v>3868</v>
      </c>
      <c r="B2537" s="12">
        <v>3</v>
      </c>
      <c r="C2537" s="12">
        <v>40</v>
      </c>
      <c r="E2537">
        <f t="shared" si="39"/>
        <v>13.333333333333334</v>
      </c>
    </row>
    <row r="2538" spans="1:5" x14ac:dyDescent="0.3">
      <c r="A2538" s="11" t="s">
        <v>2033</v>
      </c>
      <c r="B2538" s="12">
        <v>531</v>
      </c>
      <c r="C2538" s="12">
        <v>76047</v>
      </c>
      <c r="E2538">
        <f t="shared" si="39"/>
        <v>143.21468926553672</v>
      </c>
    </row>
    <row r="2539" spans="1:5" x14ac:dyDescent="0.3">
      <c r="A2539" s="11" t="s">
        <v>1045</v>
      </c>
      <c r="B2539" s="12">
        <v>2</v>
      </c>
      <c r="C2539" s="12">
        <v>6</v>
      </c>
      <c r="E2539">
        <f t="shared" si="39"/>
        <v>3</v>
      </c>
    </row>
    <row r="2540" spans="1:5" x14ac:dyDescent="0.3">
      <c r="A2540" s="11" t="s">
        <v>3637</v>
      </c>
      <c r="B2540" s="12">
        <v>1</v>
      </c>
      <c r="C2540" s="12">
        <v>1</v>
      </c>
      <c r="E2540">
        <f t="shared" si="39"/>
        <v>1</v>
      </c>
    </row>
    <row r="2541" spans="1:5" x14ac:dyDescent="0.3">
      <c r="A2541" s="11" t="s">
        <v>8</v>
      </c>
      <c r="B2541" s="12">
        <v>58</v>
      </c>
      <c r="C2541" s="12">
        <v>8519</v>
      </c>
      <c r="E2541">
        <f t="shared" si="39"/>
        <v>146.87931034482759</v>
      </c>
    </row>
    <row r="2542" spans="1:5" x14ac:dyDescent="0.3">
      <c r="A2542" s="11" t="s">
        <v>465</v>
      </c>
      <c r="B2542" s="12">
        <v>1</v>
      </c>
      <c r="C2542" s="12">
        <v>1</v>
      </c>
      <c r="E2542">
        <f t="shared" si="39"/>
        <v>1</v>
      </c>
    </row>
    <row r="2543" spans="1:5" x14ac:dyDescent="0.3">
      <c r="A2543" s="11" t="s">
        <v>3356</v>
      </c>
      <c r="B2543" s="12">
        <v>21</v>
      </c>
      <c r="C2543" s="12">
        <v>2020</v>
      </c>
      <c r="E2543">
        <f t="shared" si="39"/>
        <v>96.19047619047619</v>
      </c>
    </row>
    <row r="2544" spans="1:5" x14ac:dyDescent="0.3">
      <c r="A2544" s="11" t="s">
        <v>3990</v>
      </c>
      <c r="B2544" s="12">
        <v>2</v>
      </c>
      <c r="C2544" s="12">
        <v>10</v>
      </c>
      <c r="E2544">
        <f t="shared" si="39"/>
        <v>5</v>
      </c>
    </row>
    <row r="2545" spans="1:5" x14ac:dyDescent="0.3">
      <c r="A2545" s="11" t="s">
        <v>2278</v>
      </c>
      <c r="B2545" s="12">
        <v>207</v>
      </c>
      <c r="C2545" s="12">
        <v>11992</v>
      </c>
      <c r="E2545">
        <f t="shared" si="39"/>
        <v>57.932367149758456</v>
      </c>
    </row>
    <row r="2546" spans="1:5" x14ac:dyDescent="0.3">
      <c r="A2546" s="11" t="s">
        <v>1782</v>
      </c>
      <c r="B2546" s="12">
        <v>24</v>
      </c>
      <c r="C2546" s="12">
        <v>1417</v>
      </c>
      <c r="E2546">
        <f t="shared" si="39"/>
        <v>59.041666666666664</v>
      </c>
    </row>
    <row r="2547" spans="1:5" x14ac:dyDescent="0.3">
      <c r="A2547" s="11" t="s">
        <v>2350</v>
      </c>
      <c r="B2547" s="12">
        <v>0</v>
      </c>
      <c r="C2547" s="12">
        <v>0</v>
      </c>
      <c r="E2547">
        <f t="shared" si="39"/>
        <v>0</v>
      </c>
    </row>
    <row r="2548" spans="1:5" x14ac:dyDescent="0.3">
      <c r="A2548" s="11" t="s">
        <v>1643</v>
      </c>
      <c r="B2548" s="12">
        <v>28</v>
      </c>
      <c r="C2548" s="12">
        <v>1200</v>
      </c>
      <c r="E2548">
        <f t="shared" si="39"/>
        <v>42.857142857142854</v>
      </c>
    </row>
    <row r="2549" spans="1:5" x14ac:dyDescent="0.3">
      <c r="A2549" s="11" t="s">
        <v>3749</v>
      </c>
      <c r="B2549" s="12">
        <v>15</v>
      </c>
      <c r="C2549" s="12">
        <v>565</v>
      </c>
      <c r="E2549">
        <f t="shared" si="39"/>
        <v>37.666666666666664</v>
      </c>
    </row>
    <row r="2550" spans="1:5" x14ac:dyDescent="0.3">
      <c r="A2550" s="11" t="s">
        <v>3445</v>
      </c>
      <c r="B2550" s="12">
        <v>25</v>
      </c>
      <c r="C2550" s="12">
        <v>1082</v>
      </c>
      <c r="E2550">
        <f t="shared" si="39"/>
        <v>43.28</v>
      </c>
    </row>
    <row r="2551" spans="1:5" x14ac:dyDescent="0.3">
      <c r="A2551" s="11" t="s">
        <v>3885</v>
      </c>
      <c r="B2551" s="12">
        <v>14</v>
      </c>
      <c r="C2551" s="12">
        <v>542</v>
      </c>
      <c r="E2551">
        <f t="shared" si="39"/>
        <v>38.714285714285715</v>
      </c>
    </row>
    <row r="2552" spans="1:5" x14ac:dyDescent="0.3">
      <c r="A2552" s="11" t="s">
        <v>2119</v>
      </c>
      <c r="B2552" s="12">
        <v>17</v>
      </c>
      <c r="C2552" s="12">
        <v>1346.11</v>
      </c>
      <c r="E2552">
        <f t="shared" si="39"/>
        <v>79.182941176470578</v>
      </c>
    </row>
    <row r="2553" spans="1:5" x14ac:dyDescent="0.3">
      <c r="A2553" s="11" t="s">
        <v>2014</v>
      </c>
      <c r="B2553" s="12">
        <v>4562</v>
      </c>
      <c r="C2553" s="12">
        <v>791862</v>
      </c>
      <c r="E2553">
        <f t="shared" si="39"/>
        <v>173.57781674704077</v>
      </c>
    </row>
    <row r="2554" spans="1:5" x14ac:dyDescent="0.3">
      <c r="A2554" s="11" t="s">
        <v>732</v>
      </c>
      <c r="B2554" s="12">
        <v>71</v>
      </c>
      <c r="C2554" s="12">
        <v>6300</v>
      </c>
      <c r="E2554">
        <f t="shared" si="39"/>
        <v>88.732394366197184</v>
      </c>
    </row>
    <row r="2555" spans="1:5" x14ac:dyDescent="0.3">
      <c r="A2555" s="11" t="s">
        <v>1779</v>
      </c>
      <c r="B2555" s="12">
        <v>15</v>
      </c>
      <c r="C2555" s="12">
        <v>995</v>
      </c>
      <c r="E2555">
        <f t="shared" si="39"/>
        <v>66.333333333333329</v>
      </c>
    </row>
    <row r="2556" spans="1:5" x14ac:dyDescent="0.3">
      <c r="A2556" s="11" t="s">
        <v>1761</v>
      </c>
      <c r="B2556" s="12">
        <v>102</v>
      </c>
      <c r="C2556" s="12">
        <v>8272</v>
      </c>
      <c r="E2556">
        <f t="shared" si="39"/>
        <v>81.098039215686271</v>
      </c>
    </row>
    <row r="2557" spans="1:5" x14ac:dyDescent="0.3">
      <c r="A2557" s="11" t="s">
        <v>1992</v>
      </c>
      <c r="B2557" s="12">
        <v>3</v>
      </c>
      <c r="C2557" s="12">
        <v>140</v>
      </c>
      <c r="E2557">
        <f t="shared" si="39"/>
        <v>46.666666666666664</v>
      </c>
    </row>
    <row r="2558" spans="1:5" x14ac:dyDescent="0.3">
      <c r="A2558" s="11" t="s">
        <v>1715</v>
      </c>
      <c r="B2558" s="12">
        <v>17</v>
      </c>
      <c r="C2558" s="12">
        <v>1967</v>
      </c>
      <c r="E2558">
        <f t="shared" si="39"/>
        <v>115.70588235294117</v>
      </c>
    </row>
    <row r="2559" spans="1:5" x14ac:dyDescent="0.3">
      <c r="A2559" s="11" t="s">
        <v>681</v>
      </c>
      <c r="B2559" s="12">
        <v>129</v>
      </c>
      <c r="C2559" s="12">
        <v>19434</v>
      </c>
      <c r="E2559">
        <f t="shared" si="39"/>
        <v>150.65116279069767</v>
      </c>
    </row>
    <row r="2560" spans="1:5" x14ac:dyDescent="0.3">
      <c r="A2560" s="11" t="s">
        <v>3936</v>
      </c>
      <c r="B2560" s="12">
        <v>1</v>
      </c>
      <c r="C2560" s="12">
        <v>5</v>
      </c>
      <c r="E2560">
        <f t="shared" si="39"/>
        <v>5</v>
      </c>
    </row>
    <row r="2561" spans="1:5" x14ac:dyDescent="0.3">
      <c r="A2561" s="11" t="s">
        <v>257</v>
      </c>
      <c r="B2561" s="12">
        <v>275</v>
      </c>
      <c r="C2561" s="12">
        <v>18083</v>
      </c>
      <c r="E2561">
        <f t="shared" si="39"/>
        <v>65.756363636363631</v>
      </c>
    </row>
    <row r="2562" spans="1:5" x14ac:dyDescent="0.3">
      <c r="A2562" s="11" t="s">
        <v>688</v>
      </c>
      <c r="B2562" s="12">
        <v>6</v>
      </c>
      <c r="C2562" s="12">
        <v>3550</v>
      </c>
      <c r="E2562">
        <f t="shared" si="39"/>
        <v>591.66666666666663</v>
      </c>
    </row>
    <row r="2563" spans="1:5" x14ac:dyDescent="0.3">
      <c r="A2563" s="11" t="s">
        <v>990</v>
      </c>
      <c r="B2563" s="12">
        <v>32</v>
      </c>
      <c r="C2563" s="12">
        <v>1677</v>
      </c>
      <c r="E2563">
        <f t="shared" si="39"/>
        <v>52.40625</v>
      </c>
    </row>
    <row r="2564" spans="1:5" x14ac:dyDescent="0.3">
      <c r="A2564" s="11" t="s">
        <v>857</v>
      </c>
      <c r="B2564" s="12">
        <v>28</v>
      </c>
      <c r="C2564" s="12">
        <v>545</v>
      </c>
      <c r="E2564">
        <f t="shared" si="39"/>
        <v>19.464285714285715</v>
      </c>
    </row>
    <row r="2565" spans="1:5" x14ac:dyDescent="0.3">
      <c r="A2565" s="11" t="s">
        <v>1709</v>
      </c>
      <c r="B2565" s="12">
        <v>0</v>
      </c>
      <c r="C2565" s="12">
        <v>0</v>
      </c>
      <c r="E2565">
        <f t="shared" ref="E2565:E2628" si="40">IF(B2565=0, 0, C2565/B2565)</f>
        <v>0</v>
      </c>
    </row>
    <row r="2566" spans="1:5" x14ac:dyDescent="0.3">
      <c r="A2566" s="11" t="s">
        <v>3583</v>
      </c>
      <c r="B2566" s="12">
        <v>112</v>
      </c>
      <c r="C2566" s="12">
        <v>3465</v>
      </c>
      <c r="E2566">
        <f t="shared" si="40"/>
        <v>30.9375</v>
      </c>
    </row>
    <row r="2567" spans="1:5" x14ac:dyDescent="0.3">
      <c r="A2567" s="11" t="s">
        <v>694</v>
      </c>
      <c r="B2567" s="12">
        <v>296</v>
      </c>
      <c r="C2567" s="12">
        <v>35338</v>
      </c>
      <c r="E2567">
        <f t="shared" si="40"/>
        <v>119.38513513513513</v>
      </c>
    </row>
    <row r="2568" spans="1:5" x14ac:dyDescent="0.3">
      <c r="A2568" s="11" t="s">
        <v>1616</v>
      </c>
      <c r="B2568" s="12">
        <v>136</v>
      </c>
      <c r="C2568" s="12">
        <v>9130</v>
      </c>
      <c r="E2568">
        <f t="shared" si="40"/>
        <v>67.132352941176464</v>
      </c>
    </row>
    <row r="2569" spans="1:5" x14ac:dyDescent="0.3">
      <c r="A2569" s="11" t="s">
        <v>139</v>
      </c>
      <c r="B2569" s="12">
        <v>0</v>
      </c>
      <c r="C2569" s="12">
        <v>0</v>
      </c>
      <c r="E2569">
        <f t="shared" si="40"/>
        <v>0</v>
      </c>
    </row>
    <row r="2570" spans="1:5" x14ac:dyDescent="0.3">
      <c r="A2570" s="11" t="s">
        <v>2135</v>
      </c>
      <c r="B2570" s="12">
        <v>3</v>
      </c>
      <c r="C2570" s="12">
        <v>104</v>
      </c>
      <c r="E2570">
        <f t="shared" si="40"/>
        <v>34.666666666666664</v>
      </c>
    </row>
    <row r="2571" spans="1:5" x14ac:dyDescent="0.3">
      <c r="A2571" s="11" t="s">
        <v>2429</v>
      </c>
      <c r="B2571" s="12">
        <v>1</v>
      </c>
      <c r="C2571" s="12">
        <v>1</v>
      </c>
      <c r="E2571">
        <f t="shared" si="40"/>
        <v>1</v>
      </c>
    </row>
    <row r="2572" spans="1:5" x14ac:dyDescent="0.3">
      <c r="A2572" s="11" t="s">
        <v>1390</v>
      </c>
      <c r="B2572" s="12">
        <v>34</v>
      </c>
      <c r="C2572" s="12">
        <v>727</v>
      </c>
      <c r="E2572">
        <f t="shared" si="40"/>
        <v>21.382352941176471</v>
      </c>
    </row>
    <row r="2573" spans="1:5" x14ac:dyDescent="0.3">
      <c r="A2573" s="11" t="s">
        <v>715</v>
      </c>
      <c r="B2573" s="12">
        <v>28</v>
      </c>
      <c r="C2573" s="12">
        <v>2249</v>
      </c>
      <c r="E2573">
        <f t="shared" si="40"/>
        <v>80.321428571428569</v>
      </c>
    </row>
    <row r="2574" spans="1:5" x14ac:dyDescent="0.3">
      <c r="A2574" s="11" t="s">
        <v>213</v>
      </c>
      <c r="B2574" s="12">
        <v>12</v>
      </c>
      <c r="C2574" s="12">
        <v>2230</v>
      </c>
      <c r="E2574">
        <f t="shared" si="40"/>
        <v>185.83333333333334</v>
      </c>
    </row>
    <row r="2575" spans="1:5" x14ac:dyDescent="0.3">
      <c r="A2575" s="11" t="s">
        <v>402</v>
      </c>
      <c r="B2575" s="12">
        <v>73</v>
      </c>
      <c r="C2575" s="12">
        <v>51906</v>
      </c>
      <c r="E2575">
        <f t="shared" si="40"/>
        <v>711.04109589041093</v>
      </c>
    </row>
    <row r="2576" spans="1:5" x14ac:dyDescent="0.3">
      <c r="A2576" s="11" t="s">
        <v>1723</v>
      </c>
      <c r="B2576" s="12">
        <v>1</v>
      </c>
      <c r="C2576" s="12">
        <v>1</v>
      </c>
      <c r="E2576">
        <f t="shared" si="40"/>
        <v>1</v>
      </c>
    </row>
    <row r="2577" spans="1:5" x14ac:dyDescent="0.3">
      <c r="A2577" s="11" t="s">
        <v>2289</v>
      </c>
      <c r="B2577" s="12">
        <v>25</v>
      </c>
      <c r="C2577" s="12">
        <v>1001</v>
      </c>
      <c r="E2577">
        <f t="shared" si="40"/>
        <v>40.04</v>
      </c>
    </row>
    <row r="2578" spans="1:5" x14ac:dyDescent="0.3">
      <c r="A2578" s="11" t="s">
        <v>2205</v>
      </c>
      <c r="B2578" s="12">
        <v>73</v>
      </c>
      <c r="C2578" s="12">
        <v>1993</v>
      </c>
      <c r="E2578">
        <f t="shared" si="40"/>
        <v>27.301369863013697</v>
      </c>
    </row>
    <row r="2579" spans="1:5" x14ac:dyDescent="0.3">
      <c r="A2579" s="11" t="s">
        <v>278</v>
      </c>
      <c r="B2579" s="12">
        <v>951</v>
      </c>
      <c r="C2579" s="12">
        <v>71748</v>
      </c>
      <c r="E2579">
        <f t="shared" si="40"/>
        <v>75.444794952681391</v>
      </c>
    </row>
    <row r="2580" spans="1:5" x14ac:dyDescent="0.3">
      <c r="A2580" s="11" t="s">
        <v>168</v>
      </c>
      <c r="B2580" s="12">
        <v>1</v>
      </c>
      <c r="C2580" s="12">
        <v>3000</v>
      </c>
      <c r="E2580">
        <f t="shared" si="40"/>
        <v>3000</v>
      </c>
    </row>
    <row r="2581" spans="1:5" x14ac:dyDescent="0.3">
      <c r="A2581" s="11" t="s">
        <v>3359</v>
      </c>
      <c r="B2581" s="12">
        <v>72</v>
      </c>
      <c r="C2581" s="12">
        <v>9124</v>
      </c>
      <c r="E2581">
        <f t="shared" si="40"/>
        <v>126.72222222222223</v>
      </c>
    </row>
    <row r="2582" spans="1:5" x14ac:dyDescent="0.3">
      <c r="A2582" s="11" t="s">
        <v>2130</v>
      </c>
      <c r="B2582" s="12">
        <v>12</v>
      </c>
      <c r="C2582" s="12">
        <v>236</v>
      </c>
      <c r="E2582">
        <f t="shared" si="40"/>
        <v>19.666666666666668</v>
      </c>
    </row>
    <row r="2583" spans="1:5" x14ac:dyDescent="0.3">
      <c r="A2583" s="11" t="s">
        <v>109</v>
      </c>
      <c r="B2583" s="12">
        <v>69</v>
      </c>
      <c r="C2583" s="12">
        <v>7685</v>
      </c>
      <c r="E2583">
        <f t="shared" si="40"/>
        <v>111.37681159420291</v>
      </c>
    </row>
    <row r="2584" spans="1:5" x14ac:dyDescent="0.3">
      <c r="A2584" s="11" t="s">
        <v>1071</v>
      </c>
      <c r="B2584" s="12">
        <v>2</v>
      </c>
      <c r="C2584" s="12">
        <v>70</v>
      </c>
      <c r="E2584">
        <f t="shared" si="40"/>
        <v>35</v>
      </c>
    </row>
    <row r="2585" spans="1:5" x14ac:dyDescent="0.3">
      <c r="A2585" s="11" t="s">
        <v>349</v>
      </c>
      <c r="B2585" s="12">
        <v>119</v>
      </c>
      <c r="C2585" s="12">
        <v>10300</v>
      </c>
      <c r="E2585">
        <f t="shared" si="40"/>
        <v>86.554621848739501</v>
      </c>
    </row>
    <row r="2586" spans="1:5" x14ac:dyDescent="0.3">
      <c r="A2586" s="11" t="s">
        <v>2356</v>
      </c>
      <c r="B2586" s="12">
        <v>2</v>
      </c>
      <c r="C2586" s="12">
        <v>55</v>
      </c>
      <c r="E2586">
        <f t="shared" si="40"/>
        <v>27.5</v>
      </c>
    </row>
    <row r="2587" spans="1:5" x14ac:dyDescent="0.3">
      <c r="A2587" s="11" t="s">
        <v>3020</v>
      </c>
      <c r="B2587" s="12">
        <v>30</v>
      </c>
      <c r="C2587" s="12">
        <v>7040</v>
      </c>
      <c r="E2587">
        <f t="shared" si="40"/>
        <v>234.66666666666666</v>
      </c>
    </row>
    <row r="2588" spans="1:5" x14ac:dyDescent="0.3">
      <c r="A2588" s="11" t="s">
        <v>2803</v>
      </c>
      <c r="B2588" s="12">
        <v>141</v>
      </c>
      <c r="C2588" s="12">
        <v>12795</v>
      </c>
      <c r="E2588">
        <f t="shared" si="40"/>
        <v>90.744680851063833</v>
      </c>
    </row>
    <row r="2589" spans="1:5" x14ac:dyDescent="0.3">
      <c r="A2589" s="11" t="s">
        <v>3240</v>
      </c>
      <c r="B2589" s="12">
        <v>34</v>
      </c>
      <c r="C2589" s="12">
        <v>3017</v>
      </c>
      <c r="E2589">
        <f t="shared" si="40"/>
        <v>88.735294117647058</v>
      </c>
    </row>
    <row r="2590" spans="1:5" x14ac:dyDescent="0.3">
      <c r="A2590" s="11" t="s">
        <v>1623</v>
      </c>
      <c r="B2590" s="12">
        <v>65</v>
      </c>
      <c r="C2590" s="12">
        <v>7019</v>
      </c>
      <c r="E2590">
        <f t="shared" si="40"/>
        <v>107.98461538461538</v>
      </c>
    </row>
    <row r="2591" spans="1:5" x14ac:dyDescent="0.3">
      <c r="A2591" s="11" t="s">
        <v>2005</v>
      </c>
      <c r="B2591" s="12">
        <v>354</v>
      </c>
      <c r="C2591" s="12">
        <v>117210.24000000001</v>
      </c>
      <c r="E2591">
        <f t="shared" si="40"/>
        <v>331.10237288135596</v>
      </c>
    </row>
    <row r="2592" spans="1:5" x14ac:dyDescent="0.3">
      <c r="A2592" s="11" t="s">
        <v>2758</v>
      </c>
      <c r="B2592" s="12">
        <v>6</v>
      </c>
      <c r="C2592" s="12">
        <v>234</v>
      </c>
      <c r="E2592">
        <f t="shared" si="40"/>
        <v>39</v>
      </c>
    </row>
    <row r="2593" spans="1:5" x14ac:dyDescent="0.3">
      <c r="A2593" s="11" t="s">
        <v>1044</v>
      </c>
      <c r="B2593" s="12">
        <v>292</v>
      </c>
      <c r="C2593" s="12">
        <v>8537</v>
      </c>
      <c r="E2593">
        <f t="shared" si="40"/>
        <v>29.236301369863014</v>
      </c>
    </row>
    <row r="2594" spans="1:5" x14ac:dyDescent="0.3">
      <c r="A2594" s="11" t="s">
        <v>3262</v>
      </c>
      <c r="B2594" s="12">
        <v>134</v>
      </c>
      <c r="C2594" s="12">
        <v>12571</v>
      </c>
      <c r="E2594">
        <f t="shared" si="40"/>
        <v>93.81343283582089</v>
      </c>
    </row>
    <row r="2595" spans="1:5" x14ac:dyDescent="0.3">
      <c r="A2595" s="11" t="s">
        <v>628</v>
      </c>
      <c r="B2595" s="12">
        <v>1</v>
      </c>
      <c r="C2595" s="12">
        <v>90</v>
      </c>
      <c r="E2595">
        <f t="shared" si="40"/>
        <v>90</v>
      </c>
    </row>
    <row r="2596" spans="1:5" x14ac:dyDescent="0.3">
      <c r="A2596" s="11" t="s">
        <v>602</v>
      </c>
      <c r="B2596" s="12">
        <v>6</v>
      </c>
      <c r="C2596" s="12">
        <v>140</v>
      </c>
      <c r="E2596">
        <f t="shared" si="40"/>
        <v>23.333333333333332</v>
      </c>
    </row>
    <row r="2597" spans="1:5" x14ac:dyDescent="0.3">
      <c r="A2597" s="11" t="s">
        <v>2240</v>
      </c>
      <c r="B2597" s="12">
        <v>426</v>
      </c>
      <c r="C2597" s="12">
        <v>32006.67</v>
      </c>
      <c r="E2597">
        <f t="shared" si="40"/>
        <v>75.133028169014082</v>
      </c>
    </row>
    <row r="2598" spans="1:5" x14ac:dyDescent="0.3">
      <c r="A2598" s="11" t="s">
        <v>4064</v>
      </c>
      <c r="B2598" s="12">
        <v>1</v>
      </c>
      <c r="C2598" s="12">
        <v>34.950000000000003</v>
      </c>
      <c r="E2598">
        <f t="shared" si="40"/>
        <v>34.950000000000003</v>
      </c>
    </row>
    <row r="2599" spans="1:5" x14ac:dyDescent="0.3">
      <c r="A2599" s="11" t="s">
        <v>4057</v>
      </c>
      <c r="B2599" s="12">
        <v>0</v>
      </c>
      <c r="C2599" s="12">
        <v>0</v>
      </c>
      <c r="E2599">
        <f t="shared" si="40"/>
        <v>0</v>
      </c>
    </row>
    <row r="2600" spans="1:5" x14ac:dyDescent="0.3">
      <c r="A2600" s="11" t="s">
        <v>1711</v>
      </c>
      <c r="B2600" s="12">
        <v>1</v>
      </c>
      <c r="C2600" s="12">
        <v>34</v>
      </c>
      <c r="E2600">
        <f t="shared" si="40"/>
        <v>34</v>
      </c>
    </row>
    <row r="2601" spans="1:5" x14ac:dyDescent="0.3">
      <c r="A2601" s="11" t="s">
        <v>3103</v>
      </c>
      <c r="B2601" s="12">
        <v>2</v>
      </c>
      <c r="C2601" s="12">
        <v>11</v>
      </c>
      <c r="E2601">
        <f t="shared" si="40"/>
        <v>5.5</v>
      </c>
    </row>
    <row r="2602" spans="1:5" x14ac:dyDescent="0.3">
      <c r="A2602" s="11" t="s">
        <v>4075</v>
      </c>
      <c r="B2602" s="12">
        <v>1</v>
      </c>
      <c r="C2602" s="12">
        <v>5</v>
      </c>
      <c r="E2602">
        <f t="shared" si="40"/>
        <v>5</v>
      </c>
    </row>
    <row r="2603" spans="1:5" x14ac:dyDescent="0.3">
      <c r="A2603" s="11" t="s">
        <v>661</v>
      </c>
      <c r="B2603" s="12">
        <v>18</v>
      </c>
      <c r="C2603" s="12">
        <v>1529</v>
      </c>
      <c r="E2603">
        <f t="shared" si="40"/>
        <v>84.944444444444443</v>
      </c>
    </row>
    <row r="2604" spans="1:5" x14ac:dyDescent="0.3">
      <c r="A2604" s="11" t="s">
        <v>2041</v>
      </c>
      <c r="B2604" s="12">
        <v>271</v>
      </c>
      <c r="C2604" s="12">
        <v>7445.14</v>
      </c>
      <c r="E2604">
        <f t="shared" si="40"/>
        <v>27.472841328413285</v>
      </c>
    </row>
    <row r="2605" spans="1:5" x14ac:dyDescent="0.3">
      <c r="A2605" s="11" t="s">
        <v>1424</v>
      </c>
      <c r="B2605" s="12">
        <v>1</v>
      </c>
      <c r="C2605" s="12">
        <v>100</v>
      </c>
      <c r="E2605">
        <f t="shared" si="40"/>
        <v>100</v>
      </c>
    </row>
    <row r="2606" spans="1:5" x14ac:dyDescent="0.3">
      <c r="A2606" s="11" t="s">
        <v>2561</v>
      </c>
      <c r="B2606" s="12">
        <v>0</v>
      </c>
      <c r="C2606" s="12">
        <v>0</v>
      </c>
      <c r="E2606">
        <f t="shared" si="40"/>
        <v>0</v>
      </c>
    </row>
    <row r="2607" spans="1:5" x14ac:dyDescent="0.3">
      <c r="A2607" s="11" t="s">
        <v>2643</v>
      </c>
      <c r="B2607" s="12">
        <v>1501</v>
      </c>
      <c r="C2607" s="12">
        <v>335597.31</v>
      </c>
      <c r="E2607">
        <f t="shared" si="40"/>
        <v>223.58248500999335</v>
      </c>
    </row>
    <row r="2608" spans="1:5" x14ac:dyDescent="0.3">
      <c r="A2608" s="11" t="s">
        <v>2629</v>
      </c>
      <c r="B2608" s="12">
        <v>100</v>
      </c>
      <c r="C2608" s="12">
        <v>6387</v>
      </c>
      <c r="E2608">
        <f t="shared" si="40"/>
        <v>63.87</v>
      </c>
    </row>
    <row r="2609" spans="1:5" x14ac:dyDescent="0.3">
      <c r="A2609" s="11" t="s">
        <v>2150</v>
      </c>
      <c r="B2609" s="12">
        <v>0</v>
      </c>
      <c r="C2609" s="12">
        <v>0</v>
      </c>
      <c r="E2609">
        <f t="shared" si="40"/>
        <v>0</v>
      </c>
    </row>
    <row r="2610" spans="1:5" x14ac:dyDescent="0.3">
      <c r="A2610" s="11" t="s">
        <v>3636</v>
      </c>
      <c r="B2610" s="12">
        <v>2</v>
      </c>
      <c r="C2610" s="12">
        <v>216</v>
      </c>
      <c r="E2610">
        <f t="shared" si="40"/>
        <v>108</v>
      </c>
    </row>
    <row r="2611" spans="1:5" x14ac:dyDescent="0.3">
      <c r="A2611" s="11" t="s">
        <v>491</v>
      </c>
      <c r="B2611" s="12">
        <v>0</v>
      </c>
      <c r="C2611" s="12">
        <v>0</v>
      </c>
      <c r="E2611">
        <f t="shared" si="40"/>
        <v>0</v>
      </c>
    </row>
    <row r="2612" spans="1:5" x14ac:dyDescent="0.3">
      <c r="A2612" s="11" t="s">
        <v>421</v>
      </c>
      <c r="B2612" s="12">
        <v>3</v>
      </c>
      <c r="C2612" s="12">
        <v>14.5</v>
      </c>
      <c r="E2612">
        <f t="shared" si="40"/>
        <v>4.833333333333333</v>
      </c>
    </row>
    <row r="2613" spans="1:5" x14ac:dyDescent="0.3">
      <c r="A2613" s="11" t="s">
        <v>1223</v>
      </c>
      <c r="B2613" s="12">
        <v>138</v>
      </c>
      <c r="C2613" s="12">
        <v>11215</v>
      </c>
      <c r="E2613">
        <f t="shared" si="40"/>
        <v>81.268115942028984</v>
      </c>
    </row>
    <row r="2614" spans="1:5" x14ac:dyDescent="0.3">
      <c r="A2614" s="11" t="s">
        <v>376</v>
      </c>
      <c r="B2614" s="12">
        <v>14</v>
      </c>
      <c r="C2614" s="12">
        <v>600</v>
      </c>
      <c r="E2614">
        <f t="shared" si="40"/>
        <v>42.857142857142854</v>
      </c>
    </row>
    <row r="2615" spans="1:5" x14ac:dyDescent="0.3">
      <c r="A2615" s="11" t="s">
        <v>901</v>
      </c>
      <c r="B2615" s="12">
        <v>2</v>
      </c>
      <c r="C2615" s="12">
        <v>21</v>
      </c>
      <c r="E2615">
        <f t="shared" si="40"/>
        <v>10.5</v>
      </c>
    </row>
    <row r="2616" spans="1:5" x14ac:dyDescent="0.3">
      <c r="A2616" s="11" t="s">
        <v>1096</v>
      </c>
      <c r="B2616" s="12">
        <v>94</v>
      </c>
      <c r="C2616" s="12">
        <v>25174</v>
      </c>
      <c r="E2616">
        <f t="shared" si="40"/>
        <v>267.80851063829789</v>
      </c>
    </row>
    <row r="2617" spans="1:5" x14ac:dyDescent="0.3">
      <c r="A2617" s="11" t="s">
        <v>2145</v>
      </c>
      <c r="B2617" s="12">
        <v>24</v>
      </c>
      <c r="C2617" s="12">
        <v>607</v>
      </c>
      <c r="E2617">
        <f t="shared" si="40"/>
        <v>25.291666666666668</v>
      </c>
    </row>
    <row r="2618" spans="1:5" x14ac:dyDescent="0.3">
      <c r="A2618" s="11" t="s">
        <v>2634</v>
      </c>
      <c r="B2618" s="12">
        <v>25</v>
      </c>
      <c r="C2618" s="12">
        <v>986</v>
      </c>
      <c r="E2618">
        <f t="shared" si="40"/>
        <v>39.44</v>
      </c>
    </row>
    <row r="2619" spans="1:5" x14ac:dyDescent="0.3">
      <c r="A2619" s="11" t="s">
        <v>2645</v>
      </c>
      <c r="B2619" s="12">
        <v>23</v>
      </c>
      <c r="C2619" s="12">
        <v>2100</v>
      </c>
      <c r="E2619">
        <f t="shared" si="40"/>
        <v>91.304347826086953</v>
      </c>
    </row>
    <row r="2620" spans="1:5" x14ac:dyDescent="0.3">
      <c r="A2620" s="11" t="s">
        <v>75</v>
      </c>
      <c r="B2620" s="12">
        <v>18</v>
      </c>
      <c r="C2620" s="12">
        <v>900</v>
      </c>
      <c r="E2620">
        <f t="shared" si="40"/>
        <v>50</v>
      </c>
    </row>
    <row r="2621" spans="1:5" x14ac:dyDescent="0.3">
      <c r="A2621" s="11" t="s">
        <v>1864</v>
      </c>
      <c r="B2621" s="12">
        <v>2</v>
      </c>
      <c r="C2621" s="12">
        <v>10</v>
      </c>
      <c r="E2621">
        <f t="shared" si="40"/>
        <v>5</v>
      </c>
    </row>
    <row r="2622" spans="1:5" x14ac:dyDescent="0.3">
      <c r="A2622" s="11" t="s">
        <v>2085</v>
      </c>
      <c r="B2622" s="12">
        <v>46</v>
      </c>
      <c r="C2622" s="12">
        <v>3250</v>
      </c>
      <c r="E2622">
        <f t="shared" si="40"/>
        <v>70.652173913043484</v>
      </c>
    </row>
    <row r="2623" spans="1:5" x14ac:dyDescent="0.3">
      <c r="A2623" s="11" t="s">
        <v>493</v>
      </c>
      <c r="B2623" s="12">
        <v>0</v>
      </c>
      <c r="C2623" s="12">
        <v>0</v>
      </c>
      <c r="E2623">
        <f t="shared" si="40"/>
        <v>0</v>
      </c>
    </row>
    <row r="2624" spans="1:5" x14ac:dyDescent="0.3">
      <c r="A2624" s="11" t="s">
        <v>2372</v>
      </c>
      <c r="B2624" s="12">
        <v>0</v>
      </c>
      <c r="C2624" s="12">
        <v>0</v>
      </c>
      <c r="E2624">
        <f t="shared" si="40"/>
        <v>0</v>
      </c>
    </row>
    <row r="2625" spans="1:5" x14ac:dyDescent="0.3">
      <c r="A2625" s="11" t="s">
        <v>2397</v>
      </c>
      <c r="B2625" s="12">
        <v>1</v>
      </c>
      <c r="C2625" s="12">
        <v>10</v>
      </c>
      <c r="E2625">
        <f t="shared" si="40"/>
        <v>10</v>
      </c>
    </row>
    <row r="2626" spans="1:5" x14ac:dyDescent="0.3">
      <c r="A2626" s="11" t="s">
        <v>3598</v>
      </c>
      <c r="B2626" s="12">
        <v>17</v>
      </c>
      <c r="C2626" s="12">
        <v>1010</v>
      </c>
      <c r="E2626">
        <f t="shared" si="40"/>
        <v>59.411764705882355</v>
      </c>
    </row>
    <row r="2627" spans="1:5" x14ac:dyDescent="0.3">
      <c r="A2627" s="11" t="s">
        <v>2657</v>
      </c>
      <c r="B2627" s="12">
        <v>59</v>
      </c>
      <c r="C2627" s="12">
        <v>5621.38</v>
      </c>
      <c r="E2627">
        <f t="shared" si="40"/>
        <v>95.277627118644077</v>
      </c>
    </row>
    <row r="2628" spans="1:5" x14ac:dyDescent="0.3">
      <c r="A2628" s="11" t="s">
        <v>827</v>
      </c>
      <c r="B2628" s="12">
        <v>49</v>
      </c>
      <c r="C2628" s="12">
        <v>5580</v>
      </c>
      <c r="E2628">
        <f t="shared" si="40"/>
        <v>113.87755102040816</v>
      </c>
    </row>
    <row r="2629" spans="1:5" x14ac:dyDescent="0.3">
      <c r="A2629" s="11" t="s">
        <v>3519</v>
      </c>
      <c r="B2629" s="12">
        <v>21</v>
      </c>
      <c r="C2629" s="12">
        <v>2015</v>
      </c>
      <c r="E2629">
        <f t="shared" ref="E2629:E2692" si="41">IF(B2629=0, 0, C2629/B2629)</f>
        <v>95.952380952380949</v>
      </c>
    </row>
    <row r="2630" spans="1:5" x14ac:dyDescent="0.3">
      <c r="A2630" s="11" t="s">
        <v>3666</v>
      </c>
      <c r="B2630" s="12">
        <v>17</v>
      </c>
      <c r="C2630" s="12">
        <v>1382</v>
      </c>
      <c r="E2630">
        <f t="shared" si="41"/>
        <v>81.294117647058826</v>
      </c>
    </row>
    <row r="2631" spans="1:5" x14ac:dyDescent="0.3">
      <c r="A2631" s="11" t="s">
        <v>2044</v>
      </c>
      <c r="B2631" s="12">
        <v>193</v>
      </c>
      <c r="C2631" s="12">
        <v>7011</v>
      </c>
      <c r="E2631">
        <f t="shared" si="41"/>
        <v>36.326424870466319</v>
      </c>
    </row>
    <row r="2632" spans="1:5" x14ac:dyDescent="0.3">
      <c r="A2632" s="11" t="s">
        <v>1710</v>
      </c>
      <c r="B2632" s="12">
        <v>4</v>
      </c>
      <c r="C2632" s="12">
        <v>85</v>
      </c>
      <c r="E2632">
        <f t="shared" si="41"/>
        <v>21.25</v>
      </c>
    </row>
    <row r="2633" spans="1:5" x14ac:dyDescent="0.3">
      <c r="A2633" s="11" t="s">
        <v>1111</v>
      </c>
      <c r="B2633" s="12">
        <v>11</v>
      </c>
      <c r="C2633" s="12">
        <v>255</v>
      </c>
      <c r="E2633">
        <f t="shared" si="41"/>
        <v>23.181818181818183</v>
      </c>
    </row>
    <row r="2634" spans="1:5" x14ac:dyDescent="0.3">
      <c r="A2634" s="11" t="s">
        <v>1580</v>
      </c>
      <c r="B2634" s="12">
        <v>2</v>
      </c>
      <c r="C2634" s="12">
        <v>28</v>
      </c>
      <c r="E2634">
        <f t="shared" si="41"/>
        <v>14</v>
      </c>
    </row>
    <row r="2635" spans="1:5" x14ac:dyDescent="0.3">
      <c r="A2635" s="11" t="s">
        <v>3719</v>
      </c>
      <c r="B2635" s="12">
        <v>35</v>
      </c>
      <c r="C2635" s="12">
        <v>1668</v>
      </c>
      <c r="E2635">
        <f t="shared" si="41"/>
        <v>47.657142857142858</v>
      </c>
    </row>
    <row r="2636" spans="1:5" x14ac:dyDescent="0.3">
      <c r="A2636" s="11" t="s">
        <v>3783</v>
      </c>
      <c r="B2636" s="12">
        <v>71</v>
      </c>
      <c r="C2636" s="12">
        <v>6658</v>
      </c>
      <c r="E2636">
        <f t="shared" si="41"/>
        <v>93.774647887323937</v>
      </c>
    </row>
    <row r="2637" spans="1:5" x14ac:dyDescent="0.3">
      <c r="A2637" s="11" t="s">
        <v>3641</v>
      </c>
      <c r="B2637" s="12">
        <v>0</v>
      </c>
      <c r="C2637" s="12">
        <v>0</v>
      </c>
      <c r="E2637">
        <f t="shared" si="41"/>
        <v>0</v>
      </c>
    </row>
    <row r="2638" spans="1:5" x14ac:dyDescent="0.3">
      <c r="A2638" s="11" t="s">
        <v>1962</v>
      </c>
      <c r="B2638" s="12">
        <v>1633</v>
      </c>
      <c r="C2638" s="12">
        <v>110538.12</v>
      </c>
      <c r="E2638">
        <f t="shared" si="41"/>
        <v>67.690214329454989</v>
      </c>
    </row>
    <row r="2639" spans="1:5" x14ac:dyDescent="0.3">
      <c r="A2639" s="11" t="s">
        <v>3467</v>
      </c>
      <c r="B2639" s="12">
        <v>17</v>
      </c>
      <c r="C2639" s="12">
        <v>12178</v>
      </c>
      <c r="E2639">
        <f t="shared" si="41"/>
        <v>716.35294117647061</v>
      </c>
    </row>
    <row r="2640" spans="1:5" x14ac:dyDescent="0.3">
      <c r="A2640" s="11" t="s">
        <v>759</v>
      </c>
      <c r="B2640" s="12">
        <v>19</v>
      </c>
      <c r="C2640" s="12">
        <v>2550</v>
      </c>
      <c r="E2640">
        <f t="shared" si="41"/>
        <v>134.21052631578948</v>
      </c>
    </row>
    <row r="2641" spans="1:5" x14ac:dyDescent="0.3">
      <c r="A2641" s="11" t="s">
        <v>1491</v>
      </c>
      <c r="B2641" s="12">
        <v>19</v>
      </c>
      <c r="C2641" s="12">
        <v>895</v>
      </c>
      <c r="E2641">
        <f t="shared" si="41"/>
        <v>47.10526315789474</v>
      </c>
    </row>
    <row r="2642" spans="1:5" x14ac:dyDescent="0.3">
      <c r="A2642" s="11" t="s">
        <v>1432</v>
      </c>
      <c r="B2642" s="12">
        <v>47</v>
      </c>
      <c r="C2642" s="12">
        <v>5431</v>
      </c>
      <c r="E2642">
        <f t="shared" si="41"/>
        <v>115.55319148936171</v>
      </c>
    </row>
    <row r="2643" spans="1:5" x14ac:dyDescent="0.3">
      <c r="A2643" s="11" t="s">
        <v>1970</v>
      </c>
      <c r="B2643" s="12">
        <v>1887</v>
      </c>
      <c r="C2643" s="12">
        <v>115816</v>
      </c>
      <c r="E2643">
        <f t="shared" si="41"/>
        <v>61.375728669846318</v>
      </c>
    </row>
    <row r="2644" spans="1:5" x14ac:dyDescent="0.3">
      <c r="A2644" s="11" t="s">
        <v>2953</v>
      </c>
      <c r="B2644" s="12">
        <v>3</v>
      </c>
      <c r="C2644" s="12">
        <v>605</v>
      </c>
      <c r="E2644">
        <f t="shared" si="41"/>
        <v>201.66666666666666</v>
      </c>
    </row>
    <row r="2645" spans="1:5" x14ac:dyDescent="0.3">
      <c r="A2645" s="11" t="s">
        <v>2964</v>
      </c>
      <c r="B2645" s="12">
        <v>196</v>
      </c>
      <c r="C2645" s="12">
        <v>5035.6899999999996</v>
      </c>
      <c r="E2645">
        <f t="shared" si="41"/>
        <v>25.692295918367346</v>
      </c>
    </row>
    <row r="2646" spans="1:5" x14ac:dyDescent="0.3">
      <c r="A2646" s="11" t="s">
        <v>2488</v>
      </c>
      <c r="B2646" s="12">
        <v>65</v>
      </c>
      <c r="C2646" s="12">
        <v>3201</v>
      </c>
      <c r="E2646">
        <f t="shared" si="41"/>
        <v>49.246153846153845</v>
      </c>
    </row>
    <row r="2647" spans="1:5" x14ac:dyDescent="0.3">
      <c r="A2647" s="11" t="s">
        <v>3715</v>
      </c>
      <c r="B2647" s="12">
        <v>46</v>
      </c>
      <c r="C2647" s="12">
        <v>1197</v>
      </c>
      <c r="E2647">
        <f t="shared" si="41"/>
        <v>26.021739130434781</v>
      </c>
    </row>
    <row r="2648" spans="1:5" x14ac:dyDescent="0.3">
      <c r="A2648" s="11" t="s">
        <v>2253</v>
      </c>
      <c r="B2648" s="12">
        <v>249</v>
      </c>
      <c r="C2648" s="12">
        <v>24505</v>
      </c>
      <c r="E2648">
        <f t="shared" si="41"/>
        <v>98.413654618473899</v>
      </c>
    </row>
    <row r="2649" spans="1:5" x14ac:dyDescent="0.3">
      <c r="A2649" s="11" t="s">
        <v>2196</v>
      </c>
      <c r="B2649" s="12">
        <v>115</v>
      </c>
      <c r="C2649" s="12">
        <v>5535</v>
      </c>
      <c r="E2649">
        <f t="shared" si="41"/>
        <v>48.130434782608695</v>
      </c>
    </row>
    <row r="2650" spans="1:5" x14ac:dyDescent="0.3">
      <c r="A2650" s="11" t="s">
        <v>1863</v>
      </c>
      <c r="B2650" s="12">
        <v>16</v>
      </c>
      <c r="C2650" s="12">
        <v>1455</v>
      </c>
      <c r="E2650">
        <f t="shared" si="41"/>
        <v>90.9375</v>
      </c>
    </row>
    <row r="2651" spans="1:5" x14ac:dyDescent="0.3">
      <c r="A2651" s="11" t="s">
        <v>3070</v>
      </c>
      <c r="B2651" s="12">
        <v>16</v>
      </c>
      <c r="C2651" s="12">
        <v>334</v>
      </c>
      <c r="E2651">
        <f t="shared" si="41"/>
        <v>20.875</v>
      </c>
    </row>
    <row r="2652" spans="1:5" x14ac:dyDescent="0.3">
      <c r="A2652" s="11" t="s">
        <v>1352</v>
      </c>
      <c r="B2652" s="12">
        <v>120</v>
      </c>
      <c r="C2652" s="12">
        <v>20253</v>
      </c>
      <c r="E2652">
        <f t="shared" si="41"/>
        <v>168.77500000000001</v>
      </c>
    </row>
    <row r="2653" spans="1:5" x14ac:dyDescent="0.3">
      <c r="A2653" s="11" t="s">
        <v>3459</v>
      </c>
      <c r="B2653" s="12">
        <v>19</v>
      </c>
      <c r="C2653" s="12">
        <v>950</v>
      </c>
      <c r="E2653">
        <f t="shared" si="41"/>
        <v>50</v>
      </c>
    </row>
    <row r="2654" spans="1:5" x14ac:dyDescent="0.3">
      <c r="A2654" s="11" t="s">
        <v>2936</v>
      </c>
      <c r="B2654" s="12">
        <v>34</v>
      </c>
      <c r="C2654" s="12">
        <v>1280</v>
      </c>
      <c r="E2654">
        <f t="shared" si="41"/>
        <v>37.647058823529413</v>
      </c>
    </row>
    <row r="2655" spans="1:5" x14ac:dyDescent="0.3">
      <c r="A2655" s="11" t="s">
        <v>3010</v>
      </c>
      <c r="B2655" s="12">
        <v>15</v>
      </c>
      <c r="C2655" s="12">
        <v>2370</v>
      </c>
      <c r="E2655">
        <f t="shared" si="41"/>
        <v>158</v>
      </c>
    </row>
    <row r="2656" spans="1:5" x14ac:dyDescent="0.3">
      <c r="A2656" s="11" t="s">
        <v>3440</v>
      </c>
      <c r="B2656" s="12">
        <v>43</v>
      </c>
      <c r="C2656" s="12">
        <v>2565</v>
      </c>
      <c r="E2656">
        <f t="shared" si="41"/>
        <v>59.651162790697676</v>
      </c>
    </row>
    <row r="2657" spans="1:5" x14ac:dyDescent="0.3">
      <c r="A2657" s="11" t="s">
        <v>1122</v>
      </c>
      <c r="B2657" s="12">
        <v>5</v>
      </c>
      <c r="C2657" s="12">
        <v>29</v>
      </c>
      <c r="E2657">
        <f t="shared" si="41"/>
        <v>5.8</v>
      </c>
    </row>
    <row r="2658" spans="1:5" x14ac:dyDescent="0.3">
      <c r="A2658" s="11" t="s">
        <v>1162</v>
      </c>
      <c r="B2658" s="12">
        <v>0</v>
      </c>
      <c r="C2658" s="12">
        <v>0</v>
      </c>
      <c r="E2658">
        <f t="shared" si="41"/>
        <v>0</v>
      </c>
    </row>
    <row r="2659" spans="1:5" x14ac:dyDescent="0.3">
      <c r="A2659" s="11" t="s">
        <v>156</v>
      </c>
      <c r="B2659" s="12">
        <v>3</v>
      </c>
      <c r="C2659" s="12">
        <v>40</v>
      </c>
      <c r="E2659">
        <f t="shared" si="41"/>
        <v>13.333333333333334</v>
      </c>
    </row>
    <row r="2660" spans="1:5" x14ac:dyDescent="0.3">
      <c r="A2660" s="11" t="s">
        <v>474</v>
      </c>
      <c r="B2660" s="12">
        <v>14</v>
      </c>
      <c r="C2660" s="12">
        <v>861</v>
      </c>
      <c r="E2660">
        <f t="shared" si="41"/>
        <v>61.5</v>
      </c>
    </row>
    <row r="2661" spans="1:5" x14ac:dyDescent="0.3">
      <c r="A2661" s="11" t="s">
        <v>1860</v>
      </c>
      <c r="B2661" s="12">
        <v>56</v>
      </c>
      <c r="C2661" s="12">
        <v>3955</v>
      </c>
      <c r="E2661">
        <f t="shared" si="41"/>
        <v>70.625</v>
      </c>
    </row>
    <row r="2662" spans="1:5" x14ac:dyDescent="0.3">
      <c r="A2662" s="11" t="s">
        <v>339</v>
      </c>
      <c r="B2662" s="12">
        <v>236</v>
      </c>
      <c r="C2662" s="12">
        <v>16520.04</v>
      </c>
      <c r="E2662">
        <f t="shared" si="41"/>
        <v>70.000169491525426</v>
      </c>
    </row>
    <row r="2663" spans="1:5" x14ac:dyDescent="0.3">
      <c r="A2663" s="11" t="s">
        <v>1117</v>
      </c>
      <c r="B2663" s="12">
        <v>10</v>
      </c>
      <c r="C2663" s="12">
        <v>178.52</v>
      </c>
      <c r="E2663">
        <f t="shared" si="41"/>
        <v>17.852</v>
      </c>
    </row>
    <row r="2664" spans="1:5" x14ac:dyDescent="0.3">
      <c r="A2664" s="11" t="s">
        <v>1490</v>
      </c>
      <c r="B2664" s="12">
        <v>0</v>
      </c>
      <c r="C2664" s="12">
        <v>0</v>
      </c>
      <c r="E2664">
        <f t="shared" si="41"/>
        <v>0</v>
      </c>
    </row>
    <row r="2665" spans="1:5" x14ac:dyDescent="0.3">
      <c r="A2665" s="11" t="s">
        <v>1396</v>
      </c>
      <c r="B2665" s="12">
        <v>82</v>
      </c>
      <c r="C2665" s="12">
        <v>3916</v>
      </c>
      <c r="E2665">
        <f t="shared" si="41"/>
        <v>47.756097560975611</v>
      </c>
    </row>
    <row r="2666" spans="1:5" x14ac:dyDescent="0.3">
      <c r="A2666" s="11" t="s">
        <v>377</v>
      </c>
      <c r="B2666" s="12">
        <v>48</v>
      </c>
      <c r="C2666" s="12">
        <v>2596</v>
      </c>
      <c r="E2666">
        <f t="shared" si="41"/>
        <v>54.083333333333336</v>
      </c>
    </row>
    <row r="2667" spans="1:5" x14ac:dyDescent="0.3">
      <c r="A2667" s="11" t="s">
        <v>1297</v>
      </c>
      <c r="B2667" s="12">
        <v>23</v>
      </c>
      <c r="C2667" s="12">
        <v>1200</v>
      </c>
      <c r="E2667">
        <f t="shared" si="41"/>
        <v>52.173913043478258</v>
      </c>
    </row>
    <row r="2668" spans="1:5" x14ac:dyDescent="0.3">
      <c r="A2668" s="11" t="s">
        <v>3973</v>
      </c>
      <c r="B2668" s="12">
        <v>10</v>
      </c>
      <c r="C2668" s="12">
        <v>620</v>
      </c>
      <c r="E2668">
        <f t="shared" si="41"/>
        <v>62</v>
      </c>
    </row>
    <row r="2669" spans="1:5" x14ac:dyDescent="0.3">
      <c r="A2669" s="11" t="s">
        <v>2025</v>
      </c>
      <c r="B2669" s="12">
        <v>105</v>
      </c>
      <c r="C2669" s="12">
        <v>23414</v>
      </c>
      <c r="E2669">
        <f t="shared" si="41"/>
        <v>222.99047619047619</v>
      </c>
    </row>
    <row r="2670" spans="1:5" x14ac:dyDescent="0.3">
      <c r="A2670" s="11" t="s">
        <v>1098</v>
      </c>
      <c r="B2670" s="12">
        <v>7</v>
      </c>
      <c r="C2670" s="12">
        <v>47</v>
      </c>
      <c r="E2670">
        <f t="shared" si="41"/>
        <v>6.7142857142857144</v>
      </c>
    </row>
    <row r="2671" spans="1:5" x14ac:dyDescent="0.3">
      <c r="A2671" s="11" t="s">
        <v>2498</v>
      </c>
      <c r="B2671" s="12">
        <v>20</v>
      </c>
      <c r="C2671" s="12">
        <v>1056</v>
      </c>
      <c r="E2671">
        <f t="shared" si="41"/>
        <v>52.8</v>
      </c>
    </row>
    <row r="2672" spans="1:5" x14ac:dyDescent="0.3">
      <c r="A2672" s="11" t="s">
        <v>2070</v>
      </c>
      <c r="B2672" s="12">
        <v>263</v>
      </c>
      <c r="C2672" s="12">
        <v>64203.33</v>
      </c>
      <c r="E2672">
        <f t="shared" si="41"/>
        <v>244.11912547528519</v>
      </c>
    </row>
    <row r="2673" spans="1:5" x14ac:dyDescent="0.3">
      <c r="A2673" s="11" t="s">
        <v>1515</v>
      </c>
      <c r="B2673" s="12">
        <v>176</v>
      </c>
      <c r="C2673" s="12">
        <v>26619</v>
      </c>
      <c r="E2673">
        <f t="shared" si="41"/>
        <v>151.24431818181819</v>
      </c>
    </row>
    <row r="2674" spans="1:5" x14ac:dyDescent="0.3">
      <c r="A2674" s="11" t="s">
        <v>1468</v>
      </c>
      <c r="B2674" s="12">
        <v>600</v>
      </c>
      <c r="C2674" s="12">
        <v>46032</v>
      </c>
      <c r="E2674">
        <f t="shared" si="41"/>
        <v>76.72</v>
      </c>
    </row>
    <row r="2675" spans="1:5" x14ac:dyDescent="0.3">
      <c r="A2675" s="11" t="s">
        <v>1853</v>
      </c>
      <c r="B2675" s="12">
        <v>131</v>
      </c>
      <c r="C2675" s="12">
        <v>17545</v>
      </c>
      <c r="E2675">
        <f t="shared" si="41"/>
        <v>133.93129770992365</v>
      </c>
    </row>
    <row r="2676" spans="1:5" x14ac:dyDescent="0.3">
      <c r="A2676" s="11" t="s">
        <v>834</v>
      </c>
      <c r="B2676" s="12">
        <v>41</v>
      </c>
      <c r="C2676" s="12">
        <v>6100</v>
      </c>
      <c r="E2676">
        <f t="shared" si="41"/>
        <v>148.78048780487805</v>
      </c>
    </row>
    <row r="2677" spans="1:5" x14ac:dyDescent="0.3">
      <c r="A2677" s="11" t="s">
        <v>2982</v>
      </c>
      <c r="B2677" s="12">
        <v>59</v>
      </c>
      <c r="C2677" s="12">
        <v>5103</v>
      </c>
      <c r="E2677">
        <f t="shared" si="41"/>
        <v>86.491525423728817</v>
      </c>
    </row>
    <row r="2678" spans="1:5" x14ac:dyDescent="0.3">
      <c r="A2678" s="11" t="s">
        <v>3896</v>
      </c>
      <c r="B2678" s="12">
        <v>2</v>
      </c>
      <c r="C2678" s="12">
        <v>125</v>
      </c>
      <c r="E2678">
        <f t="shared" si="41"/>
        <v>62.5</v>
      </c>
    </row>
    <row r="2679" spans="1:5" x14ac:dyDescent="0.3">
      <c r="A2679" s="11" t="s">
        <v>1074</v>
      </c>
      <c r="B2679" s="12">
        <v>1</v>
      </c>
      <c r="C2679" s="12">
        <v>10</v>
      </c>
      <c r="E2679">
        <f t="shared" si="41"/>
        <v>10</v>
      </c>
    </row>
    <row r="2680" spans="1:5" x14ac:dyDescent="0.3">
      <c r="A2680" s="11" t="s">
        <v>3395</v>
      </c>
      <c r="B2680" s="12">
        <v>28</v>
      </c>
      <c r="C2680" s="12">
        <v>1565</v>
      </c>
      <c r="E2680">
        <f t="shared" si="41"/>
        <v>55.892857142857146</v>
      </c>
    </row>
    <row r="2681" spans="1:5" x14ac:dyDescent="0.3">
      <c r="A2681" s="11" t="s">
        <v>130</v>
      </c>
      <c r="B2681" s="12">
        <v>6</v>
      </c>
      <c r="C2681" s="12">
        <v>1867</v>
      </c>
      <c r="E2681">
        <f t="shared" si="41"/>
        <v>311.16666666666669</v>
      </c>
    </row>
    <row r="2682" spans="1:5" x14ac:dyDescent="0.3">
      <c r="A2682" s="11" t="s">
        <v>27</v>
      </c>
      <c r="B2682" s="12">
        <v>14</v>
      </c>
      <c r="C2682" s="12">
        <v>800</v>
      </c>
      <c r="E2682">
        <f t="shared" si="41"/>
        <v>57.142857142857146</v>
      </c>
    </row>
    <row r="2683" spans="1:5" x14ac:dyDescent="0.3">
      <c r="A2683" s="11" t="s">
        <v>761</v>
      </c>
      <c r="B2683" s="12">
        <v>0</v>
      </c>
      <c r="C2683" s="12">
        <v>0</v>
      </c>
      <c r="E2683">
        <f t="shared" si="41"/>
        <v>0</v>
      </c>
    </row>
    <row r="2684" spans="1:5" x14ac:dyDescent="0.3">
      <c r="A2684" s="11" t="s">
        <v>3686</v>
      </c>
      <c r="B2684" s="12">
        <v>62</v>
      </c>
      <c r="C2684" s="12">
        <v>3550</v>
      </c>
      <c r="E2684">
        <f t="shared" si="41"/>
        <v>57.258064516129032</v>
      </c>
    </row>
    <row r="2685" spans="1:5" x14ac:dyDescent="0.3">
      <c r="A2685" s="11" t="s">
        <v>604</v>
      </c>
      <c r="B2685" s="12">
        <v>13</v>
      </c>
      <c r="C2685" s="12">
        <v>590.02</v>
      </c>
      <c r="E2685">
        <f t="shared" si="41"/>
        <v>45.386153846153846</v>
      </c>
    </row>
    <row r="2686" spans="1:5" x14ac:dyDescent="0.3">
      <c r="A2686" s="11" t="s">
        <v>1552</v>
      </c>
      <c r="B2686" s="12">
        <v>0</v>
      </c>
      <c r="C2686" s="12">
        <v>0</v>
      </c>
      <c r="E2686">
        <f t="shared" si="41"/>
        <v>0</v>
      </c>
    </row>
    <row r="2687" spans="1:5" x14ac:dyDescent="0.3">
      <c r="A2687" s="11" t="s">
        <v>2722</v>
      </c>
      <c r="B2687" s="12">
        <v>185</v>
      </c>
      <c r="C2687" s="12">
        <v>12627</v>
      </c>
      <c r="E2687">
        <f t="shared" si="41"/>
        <v>68.254054054054052</v>
      </c>
    </row>
    <row r="2688" spans="1:5" x14ac:dyDescent="0.3">
      <c r="A2688" s="11" t="s">
        <v>2769</v>
      </c>
      <c r="B2688" s="12">
        <v>2</v>
      </c>
      <c r="C2688" s="12">
        <v>2</v>
      </c>
      <c r="E2688">
        <f t="shared" si="41"/>
        <v>1</v>
      </c>
    </row>
    <row r="2689" spans="1:5" x14ac:dyDescent="0.3">
      <c r="A2689" s="11" t="s">
        <v>1975</v>
      </c>
      <c r="B2689" s="12">
        <v>402</v>
      </c>
      <c r="C2689" s="12">
        <v>75099.199999999997</v>
      </c>
      <c r="E2689">
        <f t="shared" si="41"/>
        <v>186.81393034825871</v>
      </c>
    </row>
    <row r="2690" spans="1:5" x14ac:dyDescent="0.3">
      <c r="A2690" s="11" t="s">
        <v>2059</v>
      </c>
      <c r="B2690" s="12">
        <v>410</v>
      </c>
      <c r="C2690" s="12">
        <v>4308</v>
      </c>
      <c r="E2690">
        <f t="shared" si="41"/>
        <v>10.507317073170732</v>
      </c>
    </row>
    <row r="2691" spans="1:5" x14ac:dyDescent="0.3">
      <c r="A2691" s="11" t="s">
        <v>2724</v>
      </c>
      <c r="B2691" s="12">
        <v>1019</v>
      </c>
      <c r="C2691" s="12">
        <v>7326.88</v>
      </c>
      <c r="E2691">
        <f t="shared" si="41"/>
        <v>7.1902649656526005</v>
      </c>
    </row>
    <row r="2692" spans="1:5" x14ac:dyDescent="0.3">
      <c r="A2692" s="11" t="s">
        <v>2999</v>
      </c>
      <c r="B2692" s="12">
        <v>20</v>
      </c>
      <c r="C2692" s="12">
        <v>1605</v>
      </c>
      <c r="E2692">
        <f t="shared" si="41"/>
        <v>80.25</v>
      </c>
    </row>
    <row r="2693" spans="1:5" x14ac:dyDescent="0.3">
      <c r="A2693" s="11" t="s">
        <v>2811</v>
      </c>
      <c r="B2693" s="12">
        <v>108</v>
      </c>
      <c r="C2693" s="12">
        <v>10027</v>
      </c>
      <c r="E2693">
        <f t="shared" ref="E2693:E2756" si="42">IF(B2693=0, 0, C2693/B2693)</f>
        <v>92.842592592592595</v>
      </c>
    </row>
    <row r="2694" spans="1:5" x14ac:dyDescent="0.3">
      <c r="A2694" s="11" t="s">
        <v>1010</v>
      </c>
      <c r="B2694" s="12">
        <v>101</v>
      </c>
      <c r="C2694" s="12">
        <v>6565</v>
      </c>
      <c r="E2694">
        <f t="shared" si="42"/>
        <v>65</v>
      </c>
    </row>
    <row r="2695" spans="1:5" x14ac:dyDescent="0.3">
      <c r="A2695" s="11" t="s">
        <v>2985</v>
      </c>
      <c r="B2695" s="12">
        <v>111</v>
      </c>
      <c r="C2695" s="12">
        <v>12165</v>
      </c>
      <c r="E2695">
        <f t="shared" si="42"/>
        <v>109.5945945945946</v>
      </c>
    </row>
    <row r="2696" spans="1:5" x14ac:dyDescent="0.3">
      <c r="A2696" s="11" t="s">
        <v>3087</v>
      </c>
      <c r="B2696" s="12">
        <v>2</v>
      </c>
      <c r="C2696" s="12">
        <v>125</v>
      </c>
      <c r="E2696">
        <f t="shared" si="42"/>
        <v>62.5</v>
      </c>
    </row>
    <row r="2697" spans="1:5" x14ac:dyDescent="0.3">
      <c r="A2697" s="11" t="s">
        <v>3442</v>
      </c>
      <c r="B2697" s="12">
        <v>45</v>
      </c>
      <c r="C2697" s="12">
        <v>1855</v>
      </c>
      <c r="E2697">
        <f t="shared" si="42"/>
        <v>41.222222222222221</v>
      </c>
    </row>
    <row r="2698" spans="1:5" x14ac:dyDescent="0.3">
      <c r="A2698" s="11" t="s">
        <v>3858</v>
      </c>
      <c r="B2698" s="12">
        <v>1</v>
      </c>
      <c r="C2698" s="12">
        <v>100</v>
      </c>
      <c r="E2698">
        <f t="shared" si="42"/>
        <v>100</v>
      </c>
    </row>
    <row r="2699" spans="1:5" x14ac:dyDescent="0.3">
      <c r="A2699" s="11" t="s">
        <v>1419</v>
      </c>
      <c r="B2699" s="12">
        <v>1</v>
      </c>
      <c r="C2699" s="12">
        <v>6</v>
      </c>
      <c r="E2699">
        <f t="shared" si="42"/>
        <v>6</v>
      </c>
    </row>
    <row r="2700" spans="1:5" x14ac:dyDescent="0.3">
      <c r="A2700" s="11" t="s">
        <v>1061</v>
      </c>
      <c r="B2700" s="12">
        <v>1</v>
      </c>
      <c r="C2700" s="12">
        <v>50</v>
      </c>
      <c r="E2700">
        <f t="shared" si="42"/>
        <v>50</v>
      </c>
    </row>
    <row r="2701" spans="1:5" x14ac:dyDescent="0.3">
      <c r="A2701" s="11" t="s">
        <v>3656</v>
      </c>
      <c r="B2701" s="12">
        <v>13</v>
      </c>
      <c r="C2701" s="12">
        <v>3061</v>
      </c>
      <c r="E2701">
        <f t="shared" si="42"/>
        <v>235.46153846153845</v>
      </c>
    </row>
    <row r="2702" spans="1:5" x14ac:dyDescent="0.3">
      <c r="A2702" s="11" t="s">
        <v>2387</v>
      </c>
      <c r="B2702" s="12">
        <v>0</v>
      </c>
      <c r="C2702" s="12">
        <v>0</v>
      </c>
      <c r="E2702">
        <f t="shared" si="42"/>
        <v>0</v>
      </c>
    </row>
    <row r="2703" spans="1:5" x14ac:dyDescent="0.3">
      <c r="A2703" s="11" t="s">
        <v>3581</v>
      </c>
      <c r="B2703" s="12">
        <v>49</v>
      </c>
      <c r="C2703" s="12">
        <v>2870</v>
      </c>
      <c r="E2703">
        <f t="shared" si="42"/>
        <v>58.571428571428569</v>
      </c>
    </row>
    <row r="2704" spans="1:5" x14ac:dyDescent="0.3">
      <c r="A2704" s="11" t="s">
        <v>1204</v>
      </c>
      <c r="B2704" s="12">
        <v>101</v>
      </c>
      <c r="C2704" s="12">
        <v>16700</v>
      </c>
      <c r="E2704">
        <f t="shared" si="42"/>
        <v>165.34653465346534</v>
      </c>
    </row>
    <row r="2705" spans="1:5" x14ac:dyDescent="0.3">
      <c r="A2705" s="11" t="s">
        <v>3700</v>
      </c>
      <c r="B2705" s="12">
        <v>30</v>
      </c>
      <c r="C2705" s="12">
        <v>1296</v>
      </c>
      <c r="E2705">
        <f t="shared" si="42"/>
        <v>43.2</v>
      </c>
    </row>
    <row r="2706" spans="1:5" x14ac:dyDescent="0.3">
      <c r="A2706" s="11" t="s">
        <v>3475</v>
      </c>
      <c r="B2706" s="12">
        <v>6</v>
      </c>
      <c r="C2706" s="12">
        <v>312</v>
      </c>
      <c r="E2706">
        <f t="shared" si="42"/>
        <v>52</v>
      </c>
    </row>
    <row r="2707" spans="1:5" x14ac:dyDescent="0.3">
      <c r="A2707" s="11" t="s">
        <v>4107</v>
      </c>
      <c r="B2707" s="12">
        <v>6</v>
      </c>
      <c r="C2707" s="12">
        <v>94</v>
      </c>
      <c r="E2707">
        <f t="shared" si="42"/>
        <v>15.666666666666666</v>
      </c>
    </row>
    <row r="2708" spans="1:5" x14ac:dyDescent="0.3">
      <c r="A2708" s="11" t="s">
        <v>1741</v>
      </c>
      <c r="B2708" s="12">
        <v>0</v>
      </c>
      <c r="C2708" s="12">
        <v>0</v>
      </c>
      <c r="E2708">
        <f t="shared" si="42"/>
        <v>0</v>
      </c>
    </row>
    <row r="2709" spans="1:5" x14ac:dyDescent="0.3">
      <c r="A2709" s="11" t="s">
        <v>3315</v>
      </c>
      <c r="B2709" s="12">
        <v>89</v>
      </c>
      <c r="C2709" s="12">
        <v>4400</v>
      </c>
      <c r="E2709">
        <f t="shared" si="42"/>
        <v>49.438202247191015</v>
      </c>
    </row>
    <row r="2710" spans="1:5" x14ac:dyDescent="0.3">
      <c r="A2710" s="11" t="s">
        <v>3601</v>
      </c>
      <c r="B2710" s="12">
        <v>49</v>
      </c>
      <c r="C2710" s="12">
        <v>4002</v>
      </c>
      <c r="E2710">
        <f t="shared" si="42"/>
        <v>81.673469387755105</v>
      </c>
    </row>
    <row r="2711" spans="1:5" x14ac:dyDescent="0.3">
      <c r="A2711" s="11" t="s">
        <v>472</v>
      </c>
      <c r="B2711" s="12">
        <v>170</v>
      </c>
      <c r="C2711" s="12">
        <v>6541</v>
      </c>
      <c r="E2711">
        <f t="shared" si="42"/>
        <v>38.476470588235294</v>
      </c>
    </row>
    <row r="2712" spans="1:5" x14ac:dyDescent="0.3">
      <c r="A2712" s="11" t="s">
        <v>3370</v>
      </c>
      <c r="B2712" s="12">
        <v>9</v>
      </c>
      <c r="C2712" s="12">
        <v>277</v>
      </c>
      <c r="E2712">
        <f t="shared" si="42"/>
        <v>30.777777777777779</v>
      </c>
    </row>
    <row r="2713" spans="1:5" x14ac:dyDescent="0.3">
      <c r="A2713" s="11" t="s">
        <v>346</v>
      </c>
      <c r="B2713" s="12">
        <v>179</v>
      </c>
      <c r="C2713" s="12">
        <v>17875</v>
      </c>
      <c r="E2713">
        <f t="shared" si="42"/>
        <v>99.860335195530723</v>
      </c>
    </row>
    <row r="2714" spans="1:5" x14ac:dyDescent="0.3">
      <c r="A2714" s="11" t="s">
        <v>1712</v>
      </c>
      <c r="B2714" s="12">
        <v>2</v>
      </c>
      <c r="C2714" s="12">
        <v>1050</v>
      </c>
      <c r="E2714">
        <f t="shared" si="42"/>
        <v>525</v>
      </c>
    </row>
    <row r="2715" spans="1:5" x14ac:dyDescent="0.3">
      <c r="A2715" s="11" t="s">
        <v>86</v>
      </c>
      <c r="B2715" s="12">
        <v>7</v>
      </c>
      <c r="C2715" s="12">
        <v>500</v>
      </c>
      <c r="E2715">
        <f t="shared" si="42"/>
        <v>71.428571428571431</v>
      </c>
    </row>
    <row r="2716" spans="1:5" x14ac:dyDescent="0.3">
      <c r="A2716" s="11" t="s">
        <v>1626</v>
      </c>
      <c r="B2716" s="12">
        <v>104</v>
      </c>
      <c r="C2716" s="12">
        <v>11650</v>
      </c>
      <c r="E2716">
        <f t="shared" si="42"/>
        <v>112.01923076923077</v>
      </c>
    </row>
    <row r="2717" spans="1:5" x14ac:dyDescent="0.3">
      <c r="A2717" s="11" t="s">
        <v>2893</v>
      </c>
      <c r="B2717" s="12">
        <v>2</v>
      </c>
      <c r="C2717" s="12">
        <v>25</v>
      </c>
      <c r="E2717">
        <f t="shared" si="42"/>
        <v>12.5</v>
      </c>
    </row>
    <row r="2718" spans="1:5" x14ac:dyDescent="0.3">
      <c r="A2718" s="11" t="s">
        <v>1558</v>
      </c>
      <c r="B2718" s="12">
        <v>1</v>
      </c>
      <c r="C2718" s="12">
        <v>100</v>
      </c>
      <c r="E2718">
        <f t="shared" si="42"/>
        <v>100</v>
      </c>
    </row>
    <row r="2719" spans="1:5" x14ac:dyDescent="0.3">
      <c r="A2719" s="11" t="s">
        <v>42</v>
      </c>
      <c r="B2719" s="12">
        <v>16</v>
      </c>
      <c r="C2719" s="12">
        <v>2027</v>
      </c>
      <c r="E2719">
        <f t="shared" si="42"/>
        <v>126.6875</v>
      </c>
    </row>
    <row r="2720" spans="1:5" x14ac:dyDescent="0.3">
      <c r="A2720" s="11" t="s">
        <v>192</v>
      </c>
      <c r="B2720" s="12">
        <v>1</v>
      </c>
      <c r="C2720" s="12">
        <v>50</v>
      </c>
      <c r="E2720">
        <f t="shared" si="42"/>
        <v>50</v>
      </c>
    </row>
    <row r="2721" spans="1:5" x14ac:dyDescent="0.3">
      <c r="A2721" s="11" t="s">
        <v>1462</v>
      </c>
      <c r="B2721" s="12">
        <v>340</v>
      </c>
      <c r="C2721" s="12">
        <v>15186.69</v>
      </c>
      <c r="E2721">
        <f t="shared" si="42"/>
        <v>44.66673529411765</v>
      </c>
    </row>
    <row r="2722" spans="1:5" x14ac:dyDescent="0.3">
      <c r="A2722" s="11" t="s">
        <v>571</v>
      </c>
      <c r="B2722" s="12">
        <v>1</v>
      </c>
      <c r="C2722" s="12">
        <v>142</v>
      </c>
      <c r="E2722">
        <f t="shared" si="42"/>
        <v>142</v>
      </c>
    </row>
    <row r="2723" spans="1:5" x14ac:dyDescent="0.3">
      <c r="A2723" s="11" t="s">
        <v>1602</v>
      </c>
      <c r="B2723" s="12">
        <v>56</v>
      </c>
      <c r="C2723" s="12">
        <v>2706.23</v>
      </c>
      <c r="E2723">
        <f t="shared" si="42"/>
        <v>48.325535714285714</v>
      </c>
    </row>
    <row r="2724" spans="1:5" x14ac:dyDescent="0.3">
      <c r="A2724" s="11" t="s">
        <v>1850</v>
      </c>
      <c r="B2724" s="12">
        <v>8</v>
      </c>
      <c r="C2724" s="12">
        <v>301</v>
      </c>
      <c r="E2724">
        <f t="shared" si="42"/>
        <v>37.625</v>
      </c>
    </row>
    <row r="2725" spans="1:5" x14ac:dyDescent="0.3">
      <c r="A2725" s="11" t="s">
        <v>790</v>
      </c>
      <c r="B2725" s="12">
        <v>14</v>
      </c>
      <c r="C2725" s="12">
        <v>1860</v>
      </c>
      <c r="E2725">
        <f t="shared" si="42"/>
        <v>132.85714285714286</v>
      </c>
    </row>
    <row r="2726" spans="1:5" x14ac:dyDescent="0.3">
      <c r="A2726" s="11" t="s">
        <v>300</v>
      </c>
      <c r="B2726" s="12">
        <v>244</v>
      </c>
      <c r="C2726" s="12">
        <v>17895.25</v>
      </c>
      <c r="E2726">
        <f t="shared" si="42"/>
        <v>73.341188524590166</v>
      </c>
    </row>
    <row r="2727" spans="1:5" x14ac:dyDescent="0.3">
      <c r="A2727" s="11" t="s">
        <v>1253</v>
      </c>
      <c r="B2727" s="12">
        <v>141</v>
      </c>
      <c r="C2727" s="12">
        <v>4818</v>
      </c>
      <c r="E2727">
        <f t="shared" si="42"/>
        <v>34.170212765957444</v>
      </c>
    </row>
    <row r="2728" spans="1:5" x14ac:dyDescent="0.3">
      <c r="A2728" s="11" t="s">
        <v>3140</v>
      </c>
      <c r="B2728" s="12">
        <v>4</v>
      </c>
      <c r="C2728" s="12">
        <v>96</v>
      </c>
      <c r="E2728">
        <f t="shared" si="42"/>
        <v>24</v>
      </c>
    </row>
    <row r="2729" spans="1:5" x14ac:dyDescent="0.3">
      <c r="A2729" s="11" t="s">
        <v>1798</v>
      </c>
      <c r="B2729" s="12">
        <v>140</v>
      </c>
      <c r="C2729" s="12">
        <v>6755</v>
      </c>
      <c r="E2729">
        <f t="shared" si="42"/>
        <v>48.25</v>
      </c>
    </row>
    <row r="2730" spans="1:5" x14ac:dyDescent="0.3">
      <c r="A2730" s="11" t="s">
        <v>819</v>
      </c>
      <c r="B2730" s="12">
        <v>19</v>
      </c>
      <c r="C2730" s="12">
        <v>545</v>
      </c>
      <c r="E2730">
        <f t="shared" si="42"/>
        <v>28.684210526315791</v>
      </c>
    </row>
    <row r="2731" spans="1:5" x14ac:dyDescent="0.3">
      <c r="A2731" s="11" t="s">
        <v>3234</v>
      </c>
      <c r="B2731" s="12">
        <v>115</v>
      </c>
      <c r="C2731" s="12">
        <v>4015.71</v>
      </c>
      <c r="E2731">
        <f t="shared" si="42"/>
        <v>34.91921739130435</v>
      </c>
    </row>
    <row r="2732" spans="1:5" x14ac:dyDescent="0.3">
      <c r="A2732" s="11" t="s">
        <v>2176</v>
      </c>
      <c r="B2732" s="12">
        <v>26</v>
      </c>
      <c r="C2732" s="12">
        <v>1750</v>
      </c>
      <c r="E2732">
        <f t="shared" si="42"/>
        <v>67.307692307692307</v>
      </c>
    </row>
    <row r="2733" spans="1:5" x14ac:dyDescent="0.3">
      <c r="A2733" s="11" t="s">
        <v>1271</v>
      </c>
      <c r="B2733" s="12">
        <v>169</v>
      </c>
      <c r="C2733" s="12">
        <v>11472</v>
      </c>
      <c r="E2733">
        <f t="shared" si="42"/>
        <v>67.881656804733723</v>
      </c>
    </row>
    <row r="2734" spans="1:5" x14ac:dyDescent="0.3">
      <c r="A2734" s="11" t="s">
        <v>2020</v>
      </c>
      <c r="B2734" s="12">
        <v>1780</v>
      </c>
      <c r="C2734" s="12">
        <v>193963.9</v>
      </c>
      <c r="E2734">
        <f t="shared" si="42"/>
        <v>108.96848314606741</v>
      </c>
    </row>
    <row r="2735" spans="1:5" x14ac:dyDescent="0.3">
      <c r="A2735" s="11" t="s">
        <v>2550</v>
      </c>
      <c r="B2735" s="12">
        <v>150</v>
      </c>
      <c r="C2735" s="12">
        <v>6555</v>
      </c>
      <c r="E2735">
        <f t="shared" si="42"/>
        <v>43.7</v>
      </c>
    </row>
    <row r="2736" spans="1:5" x14ac:dyDescent="0.3">
      <c r="A2736" s="11" t="s">
        <v>2610</v>
      </c>
      <c r="B2736" s="12">
        <v>577</v>
      </c>
      <c r="C2736" s="12">
        <v>32172.66</v>
      </c>
      <c r="E2736">
        <f t="shared" si="42"/>
        <v>55.758509532062391</v>
      </c>
    </row>
    <row r="2737" spans="1:5" x14ac:dyDescent="0.3">
      <c r="A2737" s="11" t="s">
        <v>3495</v>
      </c>
      <c r="B2737" s="12">
        <v>78</v>
      </c>
      <c r="C2737" s="12">
        <v>3732</v>
      </c>
      <c r="E2737">
        <f t="shared" si="42"/>
        <v>47.846153846153847</v>
      </c>
    </row>
    <row r="2738" spans="1:5" x14ac:dyDescent="0.3">
      <c r="A2738" s="11" t="s">
        <v>3752</v>
      </c>
      <c r="B2738" s="12">
        <v>28</v>
      </c>
      <c r="C2738" s="12">
        <v>713</v>
      </c>
      <c r="E2738">
        <f t="shared" si="42"/>
        <v>25.464285714285715</v>
      </c>
    </row>
    <row r="2739" spans="1:5" x14ac:dyDescent="0.3">
      <c r="A2739" s="11" t="s">
        <v>1791</v>
      </c>
      <c r="B2739" s="12">
        <v>15</v>
      </c>
      <c r="C2739" s="12">
        <v>1636</v>
      </c>
      <c r="E2739">
        <f t="shared" si="42"/>
        <v>109.06666666666666</v>
      </c>
    </row>
    <row r="2740" spans="1:5" x14ac:dyDescent="0.3">
      <c r="A2740" s="11" t="s">
        <v>1063</v>
      </c>
      <c r="B2740" s="12">
        <v>4</v>
      </c>
      <c r="C2740" s="12">
        <v>190</v>
      </c>
      <c r="E2740">
        <f t="shared" si="42"/>
        <v>47.5</v>
      </c>
    </row>
    <row r="2741" spans="1:5" x14ac:dyDescent="0.3">
      <c r="A2741" s="11" t="s">
        <v>3826</v>
      </c>
      <c r="B2741" s="12">
        <v>8</v>
      </c>
      <c r="C2741" s="12">
        <v>501</v>
      </c>
      <c r="E2741">
        <f t="shared" si="42"/>
        <v>62.625</v>
      </c>
    </row>
    <row r="2742" spans="1:5" x14ac:dyDescent="0.3">
      <c r="A2742" s="11" t="s">
        <v>409</v>
      </c>
      <c r="B2742" s="12">
        <v>38</v>
      </c>
      <c r="C2742" s="12">
        <v>6086.26</v>
      </c>
      <c r="E2742">
        <f t="shared" si="42"/>
        <v>160.16473684210527</v>
      </c>
    </row>
    <row r="2743" spans="1:5" x14ac:dyDescent="0.3">
      <c r="A2743" s="11" t="s">
        <v>742</v>
      </c>
      <c r="B2743" s="12">
        <v>94</v>
      </c>
      <c r="C2743" s="12">
        <v>13293.8</v>
      </c>
      <c r="E2743">
        <f t="shared" si="42"/>
        <v>141.42340425531913</v>
      </c>
    </row>
    <row r="2744" spans="1:5" x14ac:dyDescent="0.3">
      <c r="A2744" s="11" t="s">
        <v>356</v>
      </c>
      <c r="B2744" s="12">
        <v>165</v>
      </c>
      <c r="C2744" s="12">
        <v>40690</v>
      </c>
      <c r="E2744">
        <f t="shared" si="42"/>
        <v>246.60606060606059</v>
      </c>
    </row>
    <row r="2745" spans="1:5" x14ac:dyDescent="0.3">
      <c r="A2745" s="11" t="s">
        <v>2063</v>
      </c>
      <c r="B2745" s="12">
        <v>203</v>
      </c>
      <c r="C2745" s="12">
        <v>114977</v>
      </c>
      <c r="E2745">
        <f t="shared" si="42"/>
        <v>566.38916256157631</v>
      </c>
    </row>
    <row r="2746" spans="1:5" x14ac:dyDescent="0.3">
      <c r="A2746" s="11" t="s">
        <v>2316</v>
      </c>
      <c r="B2746" s="12">
        <v>64</v>
      </c>
      <c r="C2746" s="12">
        <v>2565</v>
      </c>
      <c r="E2746">
        <f t="shared" si="42"/>
        <v>40.078125</v>
      </c>
    </row>
    <row r="2747" spans="1:5" x14ac:dyDescent="0.3">
      <c r="A2747" s="11" t="s">
        <v>3312</v>
      </c>
      <c r="B2747" s="12">
        <v>41</v>
      </c>
      <c r="C2747" s="12">
        <v>2501</v>
      </c>
      <c r="E2747">
        <f t="shared" si="42"/>
        <v>61</v>
      </c>
    </row>
    <row r="2748" spans="1:5" x14ac:dyDescent="0.3">
      <c r="A2748" s="11" t="s">
        <v>3137</v>
      </c>
      <c r="B2748" s="12">
        <v>1</v>
      </c>
      <c r="C2748" s="12">
        <v>50</v>
      </c>
      <c r="E2748">
        <f t="shared" si="42"/>
        <v>50</v>
      </c>
    </row>
    <row r="2749" spans="1:5" x14ac:dyDescent="0.3">
      <c r="A2749" s="11" t="s">
        <v>783</v>
      </c>
      <c r="B2749" s="12">
        <v>14</v>
      </c>
      <c r="C2749" s="12">
        <v>700</v>
      </c>
      <c r="E2749">
        <f t="shared" si="42"/>
        <v>50</v>
      </c>
    </row>
    <row r="2750" spans="1:5" x14ac:dyDescent="0.3">
      <c r="A2750" s="11" t="s">
        <v>1022</v>
      </c>
      <c r="B2750" s="12">
        <v>478</v>
      </c>
      <c r="C2750" s="12">
        <v>10554.11</v>
      </c>
      <c r="E2750">
        <f t="shared" si="42"/>
        <v>22.079728033472804</v>
      </c>
    </row>
    <row r="2751" spans="1:5" x14ac:dyDescent="0.3">
      <c r="A2751" s="11" t="s">
        <v>713</v>
      </c>
      <c r="B2751" s="12">
        <v>4</v>
      </c>
      <c r="C2751" s="12">
        <v>105</v>
      </c>
      <c r="E2751">
        <f t="shared" si="42"/>
        <v>26.25</v>
      </c>
    </row>
    <row r="2752" spans="1:5" x14ac:dyDescent="0.3">
      <c r="A2752" s="11" t="s">
        <v>2263</v>
      </c>
      <c r="B2752" s="12">
        <v>181</v>
      </c>
      <c r="C2752" s="12">
        <v>5087</v>
      </c>
      <c r="E2752">
        <f t="shared" si="42"/>
        <v>28.104972375690608</v>
      </c>
    </row>
    <row r="2753" spans="1:5" x14ac:dyDescent="0.3">
      <c r="A2753" s="11" t="s">
        <v>3301</v>
      </c>
      <c r="B2753" s="12">
        <v>70</v>
      </c>
      <c r="C2753" s="12">
        <v>4004</v>
      </c>
      <c r="E2753">
        <f t="shared" si="42"/>
        <v>57.2</v>
      </c>
    </row>
    <row r="2754" spans="1:5" x14ac:dyDescent="0.3">
      <c r="A2754" s="11" t="s">
        <v>2929</v>
      </c>
      <c r="B2754" s="12">
        <v>32</v>
      </c>
      <c r="C2754" s="12">
        <v>8165.55</v>
      </c>
      <c r="E2754">
        <f t="shared" si="42"/>
        <v>255.17343750000001</v>
      </c>
    </row>
    <row r="2755" spans="1:5" x14ac:dyDescent="0.3">
      <c r="A2755" s="11" t="s">
        <v>2875</v>
      </c>
      <c r="B2755" s="12">
        <v>3</v>
      </c>
      <c r="C2755" s="12">
        <v>7</v>
      </c>
      <c r="E2755">
        <f t="shared" si="42"/>
        <v>2.3333333333333335</v>
      </c>
    </row>
    <row r="2756" spans="1:5" x14ac:dyDescent="0.3">
      <c r="A2756" s="11" t="s">
        <v>2060</v>
      </c>
      <c r="B2756" s="12">
        <v>375</v>
      </c>
      <c r="C2756" s="12">
        <v>43037</v>
      </c>
      <c r="E2756">
        <f t="shared" si="42"/>
        <v>114.76533333333333</v>
      </c>
    </row>
    <row r="2757" spans="1:5" x14ac:dyDescent="0.3">
      <c r="A2757" s="11" t="s">
        <v>1338</v>
      </c>
      <c r="B2757" s="12">
        <v>140</v>
      </c>
      <c r="C2757" s="12">
        <v>24691</v>
      </c>
      <c r="E2757">
        <f t="shared" ref="E2757:E2820" si="43">IF(B2757=0, 0, C2757/B2757)</f>
        <v>176.36428571428573</v>
      </c>
    </row>
    <row r="2758" spans="1:5" x14ac:dyDescent="0.3">
      <c r="A2758" s="11" t="s">
        <v>860</v>
      </c>
      <c r="B2758" s="12">
        <v>98</v>
      </c>
      <c r="C2758" s="12">
        <v>4187</v>
      </c>
      <c r="E2758">
        <f t="shared" si="43"/>
        <v>42.724489795918366</v>
      </c>
    </row>
    <row r="2759" spans="1:5" x14ac:dyDescent="0.3">
      <c r="A2759" s="11" t="s">
        <v>1661</v>
      </c>
      <c r="B2759" s="12">
        <v>36</v>
      </c>
      <c r="C2759" s="12">
        <v>1003</v>
      </c>
      <c r="E2759">
        <f t="shared" si="43"/>
        <v>27.861111111111111</v>
      </c>
    </row>
    <row r="2760" spans="1:5" x14ac:dyDescent="0.3">
      <c r="A2760" s="11" t="s">
        <v>1011</v>
      </c>
      <c r="B2760" s="12">
        <v>4</v>
      </c>
      <c r="C2760" s="12">
        <v>220</v>
      </c>
      <c r="E2760">
        <f t="shared" si="43"/>
        <v>55</v>
      </c>
    </row>
    <row r="2761" spans="1:5" x14ac:dyDescent="0.3">
      <c r="A2761" s="11" t="s">
        <v>1001</v>
      </c>
      <c r="B2761" s="12">
        <v>6</v>
      </c>
      <c r="C2761" s="12">
        <v>19824</v>
      </c>
      <c r="E2761">
        <f t="shared" si="43"/>
        <v>3304</v>
      </c>
    </row>
    <row r="2762" spans="1:5" x14ac:dyDescent="0.3">
      <c r="A2762" s="11" t="s">
        <v>2199</v>
      </c>
      <c r="B2762" s="12">
        <v>651</v>
      </c>
      <c r="C2762" s="12">
        <v>53157</v>
      </c>
      <c r="E2762">
        <f t="shared" si="43"/>
        <v>81.654377880184327</v>
      </c>
    </row>
    <row r="2763" spans="1:5" x14ac:dyDescent="0.3">
      <c r="A2763" s="11" t="s">
        <v>1628</v>
      </c>
      <c r="B2763" s="12">
        <v>38</v>
      </c>
      <c r="C2763" s="12">
        <v>2340</v>
      </c>
      <c r="E2763">
        <f t="shared" si="43"/>
        <v>61.578947368421055</v>
      </c>
    </row>
    <row r="2764" spans="1:5" x14ac:dyDescent="0.3">
      <c r="A2764" s="11" t="s">
        <v>1190</v>
      </c>
      <c r="B2764" s="12">
        <v>86</v>
      </c>
      <c r="C2764" s="12">
        <v>9700</v>
      </c>
      <c r="E2764">
        <f t="shared" si="43"/>
        <v>112.79069767441861</v>
      </c>
    </row>
    <row r="2765" spans="1:5" x14ac:dyDescent="0.3">
      <c r="A2765" s="11" t="s">
        <v>3200</v>
      </c>
      <c r="B2765" s="12">
        <v>1</v>
      </c>
      <c r="C2765" s="12">
        <v>1</v>
      </c>
      <c r="E2765">
        <f t="shared" si="43"/>
        <v>1</v>
      </c>
    </row>
    <row r="2766" spans="1:5" x14ac:dyDescent="0.3">
      <c r="A2766" s="11" t="s">
        <v>945</v>
      </c>
      <c r="B2766" s="12">
        <v>96</v>
      </c>
      <c r="C2766" s="12">
        <v>6663</v>
      </c>
      <c r="E2766">
        <f t="shared" si="43"/>
        <v>69.40625</v>
      </c>
    </row>
    <row r="2767" spans="1:5" x14ac:dyDescent="0.3">
      <c r="A2767" s="11" t="s">
        <v>3849</v>
      </c>
      <c r="B2767" s="12">
        <v>2</v>
      </c>
      <c r="C2767" s="12">
        <v>20</v>
      </c>
      <c r="E2767">
        <f t="shared" si="43"/>
        <v>10</v>
      </c>
    </row>
    <row r="2768" spans="1:5" x14ac:dyDescent="0.3">
      <c r="A2768" s="11" t="s">
        <v>2569</v>
      </c>
      <c r="B2768" s="12">
        <v>2</v>
      </c>
      <c r="C2768" s="12">
        <v>145</v>
      </c>
      <c r="E2768">
        <f t="shared" si="43"/>
        <v>72.5</v>
      </c>
    </row>
    <row r="2769" spans="1:5" x14ac:dyDescent="0.3">
      <c r="A2769" s="11" t="s">
        <v>271</v>
      </c>
      <c r="B2769" s="12">
        <v>61</v>
      </c>
      <c r="C2769" s="12">
        <v>3510</v>
      </c>
      <c r="E2769">
        <f t="shared" si="43"/>
        <v>57.540983606557376</v>
      </c>
    </row>
    <row r="2770" spans="1:5" x14ac:dyDescent="0.3">
      <c r="A2770" s="11" t="s">
        <v>1400</v>
      </c>
      <c r="B2770" s="12">
        <v>184</v>
      </c>
      <c r="C2770" s="12">
        <v>11353</v>
      </c>
      <c r="E2770">
        <f t="shared" si="43"/>
        <v>61.701086956521742</v>
      </c>
    </row>
    <row r="2771" spans="1:5" x14ac:dyDescent="0.3">
      <c r="A2771" s="11" t="s">
        <v>296</v>
      </c>
      <c r="B2771" s="12">
        <v>665</v>
      </c>
      <c r="C2771" s="12">
        <v>66554.559999999998</v>
      </c>
      <c r="E2771">
        <f t="shared" si="43"/>
        <v>100.08204511278196</v>
      </c>
    </row>
    <row r="2772" spans="1:5" x14ac:dyDescent="0.3">
      <c r="A2772" s="11" t="s">
        <v>2399</v>
      </c>
      <c r="B2772" s="12">
        <v>0</v>
      </c>
      <c r="C2772" s="12">
        <v>0</v>
      </c>
      <c r="E2772">
        <f t="shared" si="43"/>
        <v>0</v>
      </c>
    </row>
    <row r="2773" spans="1:5" x14ac:dyDescent="0.3">
      <c r="A2773" s="11" t="s">
        <v>3507</v>
      </c>
      <c r="B2773" s="12">
        <v>15</v>
      </c>
      <c r="C2773" s="12">
        <v>180</v>
      </c>
      <c r="E2773">
        <f t="shared" si="43"/>
        <v>12</v>
      </c>
    </row>
    <row r="2774" spans="1:5" x14ac:dyDescent="0.3">
      <c r="A2774" s="11" t="s">
        <v>55</v>
      </c>
      <c r="B2774" s="12">
        <v>117</v>
      </c>
      <c r="C2774" s="12">
        <v>3289</v>
      </c>
      <c r="E2774">
        <f t="shared" si="43"/>
        <v>28.111111111111111</v>
      </c>
    </row>
    <row r="2775" spans="1:5" x14ac:dyDescent="0.3">
      <c r="A2775" s="11" t="s">
        <v>598</v>
      </c>
      <c r="B2775" s="12">
        <v>2</v>
      </c>
      <c r="C2775" s="12">
        <v>20</v>
      </c>
      <c r="E2775">
        <f t="shared" si="43"/>
        <v>10</v>
      </c>
    </row>
    <row r="2776" spans="1:5" x14ac:dyDescent="0.3">
      <c r="A2776" s="11" t="s">
        <v>141</v>
      </c>
      <c r="B2776" s="12">
        <v>1</v>
      </c>
      <c r="C2776" s="12">
        <v>500</v>
      </c>
      <c r="E2776">
        <f t="shared" si="43"/>
        <v>500</v>
      </c>
    </row>
    <row r="2777" spans="1:5" x14ac:dyDescent="0.3">
      <c r="A2777" s="11" t="s">
        <v>142</v>
      </c>
      <c r="B2777" s="12">
        <v>0</v>
      </c>
      <c r="C2777" s="12">
        <v>0</v>
      </c>
      <c r="E2777">
        <f t="shared" si="43"/>
        <v>0</v>
      </c>
    </row>
    <row r="2778" spans="1:5" x14ac:dyDescent="0.3">
      <c r="A2778" s="11" t="s">
        <v>3807</v>
      </c>
      <c r="B2778" s="12">
        <v>26</v>
      </c>
      <c r="C2778" s="12">
        <v>1826</v>
      </c>
      <c r="E2778">
        <f t="shared" si="43"/>
        <v>70.230769230769226</v>
      </c>
    </row>
    <row r="2779" spans="1:5" x14ac:dyDescent="0.3">
      <c r="A2779" s="11" t="s">
        <v>3176</v>
      </c>
      <c r="B2779" s="12">
        <v>55</v>
      </c>
      <c r="C2779" s="12">
        <v>2182</v>
      </c>
      <c r="E2779">
        <f t="shared" si="43"/>
        <v>39.672727272727272</v>
      </c>
    </row>
    <row r="2780" spans="1:5" x14ac:dyDescent="0.3">
      <c r="A2780" s="11" t="s">
        <v>3914</v>
      </c>
      <c r="B2780" s="12">
        <v>1</v>
      </c>
      <c r="C2780" s="12">
        <v>10</v>
      </c>
      <c r="E2780">
        <f t="shared" si="43"/>
        <v>10</v>
      </c>
    </row>
    <row r="2781" spans="1:5" x14ac:dyDescent="0.3">
      <c r="A2781" s="11" t="s">
        <v>2850</v>
      </c>
      <c r="B2781" s="12">
        <v>13</v>
      </c>
      <c r="C2781" s="12">
        <v>311</v>
      </c>
      <c r="E2781">
        <f t="shared" si="43"/>
        <v>23.923076923076923</v>
      </c>
    </row>
    <row r="2782" spans="1:5" x14ac:dyDescent="0.3">
      <c r="A2782" s="11" t="s">
        <v>3977</v>
      </c>
      <c r="B2782" s="12">
        <v>7</v>
      </c>
      <c r="C2782" s="12">
        <v>450</v>
      </c>
      <c r="E2782">
        <f t="shared" si="43"/>
        <v>64.285714285714292</v>
      </c>
    </row>
    <row r="2783" spans="1:5" x14ac:dyDescent="0.3">
      <c r="A2783" s="11" t="s">
        <v>3318</v>
      </c>
      <c r="B2783" s="12">
        <v>32</v>
      </c>
      <c r="C2783" s="12">
        <v>2512</v>
      </c>
      <c r="E2783">
        <f t="shared" si="43"/>
        <v>78.5</v>
      </c>
    </row>
    <row r="2784" spans="1:5" x14ac:dyDescent="0.3">
      <c r="A2784" s="11" t="s">
        <v>2100</v>
      </c>
      <c r="B2784" s="12">
        <v>63</v>
      </c>
      <c r="C2784" s="12">
        <v>3971</v>
      </c>
      <c r="E2784">
        <f t="shared" si="43"/>
        <v>63.031746031746032</v>
      </c>
    </row>
    <row r="2785" spans="1:5" x14ac:dyDescent="0.3">
      <c r="A2785" s="11" t="s">
        <v>2165</v>
      </c>
      <c r="B2785" s="12">
        <v>83</v>
      </c>
      <c r="C2785" s="12">
        <v>5645</v>
      </c>
      <c r="E2785">
        <f t="shared" si="43"/>
        <v>68.01204819277109</v>
      </c>
    </row>
    <row r="2786" spans="1:5" x14ac:dyDescent="0.3">
      <c r="A2786" s="11" t="s">
        <v>3377</v>
      </c>
      <c r="B2786" s="12">
        <v>21</v>
      </c>
      <c r="C2786" s="12">
        <v>592</v>
      </c>
      <c r="E2786">
        <f t="shared" si="43"/>
        <v>28.19047619047619</v>
      </c>
    </row>
    <row r="2787" spans="1:5" x14ac:dyDescent="0.3">
      <c r="A2787" s="11" t="s">
        <v>161</v>
      </c>
      <c r="B2787" s="12">
        <v>1</v>
      </c>
      <c r="C2787" s="12">
        <v>10</v>
      </c>
      <c r="E2787">
        <f t="shared" si="43"/>
        <v>10</v>
      </c>
    </row>
    <row r="2788" spans="1:5" x14ac:dyDescent="0.3">
      <c r="A2788" s="11" t="s">
        <v>3245</v>
      </c>
      <c r="B2788" s="12">
        <v>270</v>
      </c>
      <c r="C2788" s="12">
        <v>21904</v>
      </c>
      <c r="E2788">
        <f t="shared" si="43"/>
        <v>81.125925925925927</v>
      </c>
    </row>
    <row r="2789" spans="1:5" x14ac:dyDescent="0.3">
      <c r="A2789" s="11" t="s">
        <v>3419</v>
      </c>
      <c r="B2789" s="12">
        <v>34</v>
      </c>
      <c r="C2789" s="12">
        <v>966</v>
      </c>
      <c r="E2789">
        <f t="shared" si="43"/>
        <v>28.411764705882351</v>
      </c>
    </row>
    <row r="2790" spans="1:5" x14ac:dyDescent="0.3">
      <c r="A2790" s="11" t="s">
        <v>2598</v>
      </c>
      <c r="B2790" s="12">
        <v>14</v>
      </c>
      <c r="C2790" s="12">
        <v>1170</v>
      </c>
      <c r="E2790">
        <f t="shared" si="43"/>
        <v>83.571428571428569</v>
      </c>
    </row>
    <row r="2791" spans="1:5" x14ac:dyDescent="0.3">
      <c r="A2791" s="11" t="s">
        <v>3667</v>
      </c>
      <c r="B2791" s="12">
        <v>12</v>
      </c>
      <c r="C2791" s="12">
        <v>241</v>
      </c>
      <c r="E2791">
        <f t="shared" si="43"/>
        <v>20.083333333333332</v>
      </c>
    </row>
    <row r="2792" spans="1:5" x14ac:dyDescent="0.3">
      <c r="A2792" s="11" t="s">
        <v>344</v>
      </c>
      <c r="B2792" s="12">
        <v>524</v>
      </c>
      <c r="C2792" s="12">
        <v>30608.59</v>
      </c>
      <c r="E2792">
        <f t="shared" si="43"/>
        <v>58.413339694656486</v>
      </c>
    </row>
    <row r="2793" spans="1:5" x14ac:dyDescent="0.3">
      <c r="A2793" s="11" t="s">
        <v>1635</v>
      </c>
      <c r="B2793" s="12">
        <v>32</v>
      </c>
      <c r="C2793" s="12">
        <v>2010</v>
      </c>
      <c r="E2793">
        <f t="shared" si="43"/>
        <v>62.8125</v>
      </c>
    </row>
    <row r="2794" spans="1:5" x14ac:dyDescent="0.3">
      <c r="A2794" s="11" t="s">
        <v>896</v>
      </c>
      <c r="B2794" s="12">
        <v>7</v>
      </c>
      <c r="C2794" s="12">
        <v>195</v>
      </c>
      <c r="E2794">
        <f t="shared" si="43"/>
        <v>27.857142857142858</v>
      </c>
    </row>
    <row r="2795" spans="1:5" x14ac:dyDescent="0.3">
      <c r="A2795" s="11" t="s">
        <v>1392</v>
      </c>
      <c r="B2795" s="12">
        <v>13</v>
      </c>
      <c r="C2795" s="12">
        <v>551</v>
      </c>
      <c r="E2795">
        <f t="shared" si="43"/>
        <v>42.384615384615387</v>
      </c>
    </row>
    <row r="2796" spans="1:5" x14ac:dyDescent="0.3">
      <c r="A2796" s="11" t="s">
        <v>814</v>
      </c>
      <c r="B2796" s="12">
        <v>96</v>
      </c>
      <c r="C2796" s="12">
        <v>2399.94</v>
      </c>
      <c r="E2796">
        <f t="shared" si="43"/>
        <v>24.999375000000001</v>
      </c>
    </row>
    <row r="2797" spans="1:5" x14ac:dyDescent="0.3">
      <c r="A2797" s="11" t="s">
        <v>756</v>
      </c>
      <c r="B2797" s="12">
        <v>68</v>
      </c>
      <c r="C2797" s="12">
        <v>2547.69</v>
      </c>
      <c r="E2797">
        <f t="shared" si="43"/>
        <v>37.466029411764708</v>
      </c>
    </row>
    <row r="2798" spans="1:5" x14ac:dyDescent="0.3">
      <c r="A2798" s="11" t="s">
        <v>567</v>
      </c>
      <c r="B2798" s="12">
        <v>1</v>
      </c>
      <c r="C2798" s="12">
        <v>1</v>
      </c>
      <c r="E2798">
        <f t="shared" si="43"/>
        <v>1</v>
      </c>
    </row>
    <row r="2799" spans="1:5" x14ac:dyDescent="0.3">
      <c r="A2799" s="11" t="s">
        <v>3827</v>
      </c>
      <c r="B2799" s="12">
        <v>3</v>
      </c>
      <c r="C2799" s="12">
        <v>225</v>
      </c>
      <c r="E2799">
        <f t="shared" si="43"/>
        <v>75</v>
      </c>
    </row>
    <row r="2800" spans="1:5" x14ac:dyDescent="0.3">
      <c r="A2800" s="11" t="s">
        <v>1274</v>
      </c>
      <c r="B2800" s="12">
        <v>54</v>
      </c>
      <c r="C2800" s="12">
        <v>4140</v>
      </c>
      <c r="E2800">
        <f t="shared" si="43"/>
        <v>76.666666666666671</v>
      </c>
    </row>
    <row r="2801" spans="1:5" x14ac:dyDescent="0.3">
      <c r="A2801" s="11" t="s">
        <v>777</v>
      </c>
      <c r="B2801" s="12">
        <v>57</v>
      </c>
      <c r="C2801" s="12">
        <v>3598</v>
      </c>
      <c r="E2801">
        <f t="shared" si="43"/>
        <v>63.122807017543863</v>
      </c>
    </row>
    <row r="2802" spans="1:5" x14ac:dyDescent="0.3">
      <c r="A2802" s="11" t="s">
        <v>1813</v>
      </c>
      <c r="B2802" s="12">
        <v>23</v>
      </c>
      <c r="C2802" s="12">
        <v>865</v>
      </c>
      <c r="E2802">
        <f t="shared" si="43"/>
        <v>37.608695652173914</v>
      </c>
    </row>
    <row r="2803" spans="1:5" x14ac:dyDescent="0.3">
      <c r="A2803" s="11" t="s">
        <v>1103</v>
      </c>
      <c r="B2803" s="12">
        <v>24</v>
      </c>
      <c r="C2803" s="12">
        <v>425</v>
      </c>
      <c r="E2803">
        <f t="shared" si="43"/>
        <v>17.708333333333332</v>
      </c>
    </row>
    <row r="2804" spans="1:5" x14ac:dyDescent="0.3">
      <c r="A2804" s="11" t="s">
        <v>916</v>
      </c>
      <c r="B2804" s="12">
        <v>9</v>
      </c>
      <c r="C2804" s="12">
        <v>375</v>
      </c>
      <c r="E2804">
        <f t="shared" si="43"/>
        <v>41.666666666666664</v>
      </c>
    </row>
    <row r="2805" spans="1:5" x14ac:dyDescent="0.3">
      <c r="A2805" s="11" t="s">
        <v>992</v>
      </c>
      <c r="B2805" s="12">
        <v>7</v>
      </c>
      <c r="C2805" s="12">
        <v>212</v>
      </c>
      <c r="E2805">
        <f t="shared" si="43"/>
        <v>30.285714285714285</v>
      </c>
    </row>
    <row r="2806" spans="1:5" x14ac:dyDescent="0.3">
      <c r="A2806" s="11" t="s">
        <v>1514</v>
      </c>
      <c r="B2806" s="12">
        <v>215</v>
      </c>
      <c r="C2806" s="12">
        <v>12001.5</v>
      </c>
      <c r="E2806">
        <f t="shared" si="43"/>
        <v>55.82093023255814</v>
      </c>
    </row>
    <row r="2807" spans="1:5" x14ac:dyDescent="0.3">
      <c r="A2807" s="11" t="s">
        <v>3864</v>
      </c>
      <c r="B2807" s="12">
        <v>5</v>
      </c>
      <c r="C2807" s="12">
        <v>251</v>
      </c>
      <c r="E2807">
        <f t="shared" si="43"/>
        <v>50.2</v>
      </c>
    </row>
    <row r="2808" spans="1:5" x14ac:dyDescent="0.3">
      <c r="A2808" s="11" t="s">
        <v>1944</v>
      </c>
      <c r="B2808" s="12">
        <v>2478</v>
      </c>
      <c r="C2808" s="12">
        <v>170525</v>
      </c>
      <c r="E2808">
        <f t="shared" si="43"/>
        <v>68.815577078288939</v>
      </c>
    </row>
    <row r="2809" spans="1:5" x14ac:dyDescent="0.3">
      <c r="A2809" s="11" t="s">
        <v>800</v>
      </c>
      <c r="B2809" s="12">
        <v>28</v>
      </c>
      <c r="C2809" s="12">
        <v>5001</v>
      </c>
      <c r="E2809">
        <f t="shared" si="43"/>
        <v>178.60714285714286</v>
      </c>
    </row>
    <row r="2810" spans="1:5" x14ac:dyDescent="0.3">
      <c r="A2810" s="11" t="s">
        <v>2499</v>
      </c>
      <c r="B2810" s="12">
        <v>170</v>
      </c>
      <c r="C2810" s="12">
        <v>8105</v>
      </c>
      <c r="E2810">
        <f t="shared" si="43"/>
        <v>47.676470588235297</v>
      </c>
    </row>
    <row r="2811" spans="1:5" x14ac:dyDescent="0.3">
      <c r="A2811" s="11" t="s">
        <v>890</v>
      </c>
      <c r="B2811" s="12">
        <v>32</v>
      </c>
      <c r="C2811" s="12">
        <v>2360.3200000000002</v>
      </c>
      <c r="E2811">
        <f t="shared" si="43"/>
        <v>73.760000000000005</v>
      </c>
    </row>
    <row r="2812" spans="1:5" x14ac:dyDescent="0.3">
      <c r="A2812" s="11" t="s">
        <v>1505</v>
      </c>
      <c r="B2812" s="12">
        <v>269</v>
      </c>
      <c r="C2812" s="12">
        <v>18066</v>
      </c>
      <c r="E2812">
        <f t="shared" si="43"/>
        <v>67.159851301115239</v>
      </c>
    </row>
    <row r="2813" spans="1:5" x14ac:dyDescent="0.3">
      <c r="A2813" s="11" t="s">
        <v>2275</v>
      </c>
      <c r="B2813" s="12">
        <v>99</v>
      </c>
      <c r="C2813" s="12">
        <v>2990</v>
      </c>
      <c r="E2813">
        <f t="shared" si="43"/>
        <v>30.202020202020201</v>
      </c>
    </row>
    <row r="2814" spans="1:5" x14ac:dyDescent="0.3">
      <c r="A2814" s="11" t="s">
        <v>978</v>
      </c>
      <c r="B2814" s="12">
        <v>12</v>
      </c>
      <c r="C2814" s="12">
        <v>909</v>
      </c>
      <c r="E2814">
        <f t="shared" si="43"/>
        <v>75.75</v>
      </c>
    </row>
    <row r="2815" spans="1:5" x14ac:dyDescent="0.3">
      <c r="A2815" s="11" t="s">
        <v>2409</v>
      </c>
      <c r="B2815" s="12">
        <v>2</v>
      </c>
      <c r="C2815" s="12">
        <v>30</v>
      </c>
      <c r="E2815">
        <f t="shared" si="43"/>
        <v>15</v>
      </c>
    </row>
    <row r="2816" spans="1:5" x14ac:dyDescent="0.3">
      <c r="A2816" s="11" t="s">
        <v>4103</v>
      </c>
      <c r="B2816" s="12">
        <v>4</v>
      </c>
      <c r="C2816" s="12">
        <v>41</v>
      </c>
      <c r="E2816">
        <f t="shared" si="43"/>
        <v>10.25</v>
      </c>
    </row>
    <row r="2817" spans="1:5" x14ac:dyDescent="0.3">
      <c r="A2817" s="11" t="s">
        <v>2626</v>
      </c>
      <c r="B2817" s="12">
        <v>50</v>
      </c>
      <c r="C2817" s="12">
        <v>2800</v>
      </c>
      <c r="E2817">
        <f t="shared" si="43"/>
        <v>56</v>
      </c>
    </row>
    <row r="2818" spans="1:5" x14ac:dyDescent="0.3">
      <c r="A2818" s="11" t="s">
        <v>2283</v>
      </c>
      <c r="B2818" s="12">
        <v>12</v>
      </c>
      <c r="C2818" s="12">
        <v>1390</v>
      </c>
      <c r="E2818">
        <f t="shared" si="43"/>
        <v>115.83333333333333</v>
      </c>
    </row>
    <row r="2819" spans="1:5" x14ac:dyDescent="0.3">
      <c r="A2819" s="11" t="s">
        <v>895</v>
      </c>
      <c r="B2819" s="12">
        <v>53</v>
      </c>
      <c r="C2819" s="12">
        <v>7834</v>
      </c>
      <c r="E2819">
        <f t="shared" si="43"/>
        <v>147.81132075471697</v>
      </c>
    </row>
    <row r="2820" spans="1:5" x14ac:dyDescent="0.3">
      <c r="A2820" s="11" t="s">
        <v>1732</v>
      </c>
      <c r="B2820" s="12">
        <v>0</v>
      </c>
      <c r="C2820" s="12">
        <v>0</v>
      </c>
      <c r="E2820">
        <f t="shared" si="43"/>
        <v>0</v>
      </c>
    </row>
    <row r="2821" spans="1:5" x14ac:dyDescent="0.3">
      <c r="A2821" s="11" t="s">
        <v>1650</v>
      </c>
      <c r="B2821" s="12">
        <v>81</v>
      </c>
      <c r="C2821" s="12">
        <v>3822.33</v>
      </c>
      <c r="E2821">
        <f t="shared" ref="E2821:E2884" si="44">IF(B2821=0, 0, C2821/B2821)</f>
        <v>47.189259259259259</v>
      </c>
    </row>
    <row r="2822" spans="1:5" x14ac:dyDescent="0.3">
      <c r="A2822" s="11" t="s">
        <v>144</v>
      </c>
      <c r="B2822" s="12">
        <v>1</v>
      </c>
      <c r="C2822" s="12">
        <v>10</v>
      </c>
      <c r="E2822">
        <f t="shared" si="44"/>
        <v>10</v>
      </c>
    </row>
    <row r="2823" spans="1:5" x14ac:dyDescent="0.3">
      <c r="A2823" s="11" t="s">
        <v>1023</v>
      </c>
      <c r="B2823" s="12">
        <v>74</v>
      </c>
      <c r="C2823" s="12">
        <v>2298</v>
      </c>
      <c r="E2823">
        <f t="shared" si="44"/>
        <v>31.054054054054053</v>
      </c>
    </row>
    <row r="2824" spans="1:5" x14ac:dyDescent="0.3">
      <c r="A2824" s="11" t="s">
        <v>836</v>
      </c>
      <c r="B2824" s="12">
        <v>40</v>
      </c>
      <c r="C2824" s="12">
        <v>2345</v>
      </c>
      <c r="E2824">
        <f t="shared" si="44"/>
        <v>58.625</v>
      </c>
    </row>
    <row r="2825" spans="1:5" x14ac:dyDescent="0.3">
      <c r="A2825" s="11" t="s">
        <v>2276</v>
      </c>
      <c r="B2825" s="12">
        <v>79</v>
      </c>
      <c r="C2825" s="12">
        <v>2650.5</v>
      </c>
      <c r="E2825">
        <f t="shared" si="44"/>
        <v>33.550632911392405</v>
      </c>
    </row>
    <row r="2826" spans="1:5" x14ac:dyDescent="0.3">
      <c r="A2826" s="11" t="s">
        <v>1655</v>
      </c>
      <c r="B2826" s="12">
        <v>34</v>
      </c>
      <c r="C2826" s="12">
        <v>1319</v>
      </c>
      <c r="E2826">
        <f t="shared" si="44"/>
        <v>38.794117647058826</v>
      </c>
    </row>
    <row r="2827" spans="1:5" x14ac:dyDescent="0.3">
      <c r="A2827" s="11" t="s">
        <v>3699</v>
      </c>
      <c r="B2827" s="12">
        <v>21</v>
      </c>
      <c r="C2827" s="12">
        <v>3275</v>
      </c>
      <c r="E2827">
        <f t="shared" si="44"/>
        <v>155.95238095238096</v>
      </c>
    </row>
    <row r="2828" spans="1:5" x14ac:dyDescent="0.3">
      <c r="A2828" s="11" t="s">
        <v>887</v>
      </c>
      <c r="B2828" s="12">
        <v>7</v>
      </c>
      <c r="C2828" s="12">
        <v>205</v>
      </c>
      <c r="E2828">
        <f t="shared" si="44"/>
        <v>29.285714285714285</v>
      </c>
    </row>
    <row r="2829" spans="1:5" x14ac:dyDescent="0.3">
      <c r="A2829" s="11" t="s">
        <v>1369</v>
      </c>
      <c r="B2829" s="12">
        <v>87</v>
      </c>
      <c r="C2829" s="12">
        <v>5535</v>
      </c>
      <c r="E2829">
        <f t="shared" si="44"/>
        <v>63.620689655172413</v>
      </c>
    </row>
    <row r="2830" spans="1:5" x14ac:dyDescent="0.3">
      <c r="A2830" s="11" t="s">
        <v>2242</v>
      </c>
      <c r="B2830" s="12">
        <v>163</v>
      </c>
      <c r="C2830" s="12">
        <v>8064</v>
      </c>
      <c r="E2830">
        <f t="shared" si="44"/>
        <v>49.472392638036808</v>
      </c>
    </row>
    <row r="2831" spans="1:5" x14ac:dyDescent="0.3">
      <c r="A2831" s="11" t="s">
        <v>3809</v>
      </c>
      <c r="B2831" s="12">
        <v>11</v>
      </c>
      <c r="C2831" s="12">
        <v>2191</v>
      </c>
      <c r="E2831">
        <f t="shared" si="44"/>
        <v>199.18181818181819</v>
      </c>
    </row>
    <row r="2832" spans="1:5" x14ac:dyDescent="0.3">
      <c r="A2832" s="11" t="s">
        <v>3034</v>
      </c>
      <c r="B2832" s="12">
        <v>1260</v>
      </c>
      <c r="C2832" s="12">
        <v>112536</v>
      </c>
      <c r="E2832">
        <f t="shared" si="44"/>
        <v>89.314285714285717</v>
      </c>
    </row>
    <row r="2833" spans="1:5" x14ac:dyDescent="0.3">
      <c r="A2833" s="11" t="s">
        <v>3004</v>
      </c>
      <c r="B2833" s="12">
        <v>277</v>
      </c>
      <c r="C2833" s="12">
        <v>45126</v>
      </c>
      <c r="E2833">
        <f t="shared" si="44"/>
        <v>162.90974729241879</v>
      </c>
    </row>
    <row r="2834" spans="1:5" x14ac:dyDescent="0.3">
      <c r="A2834" s="11" t="s">
        <v>2640</v>
      </c>
      <c r="B2834" s="12">
        <v>69</v>
      </c>
      <c r="C2834" s="12">
        <v>3170</v>
      </c>
      <c r="E2834">
        <f t="shared" si="44"/>
        <v>45.94202898550725</v>
      </c>
    </row>
    <row r="2835" spans="1:5" x14ac:dyDescent="0.3">
      <c r="A2835" s="11" t="s">
        <v>3123</v>
      </c>
      <c r="B2835" s="12">
        <v>348</v>
      </c>
      <c r="C2835" s="12">
        <v>85192</v>
      </c>
      <c r="E2835">
        <f t="shared" si="44"/>
        <v>244.80459770114942</v>
      </c>
    </row>
    <row r="2836" spans="1:5" x14ac:dyDescent="0.3">
      <c r="A2836" s="11" t="s">
        <v>3060</v>
      </c>
      <c r="B2836" s="12">
        <v>6</v>
      </c>
      <c r="C2836" s="12">
        <v>335</v>
      </c>
      <c r="E2836">
        <f t="shared" si="44"/>
        <v>55.833333333333336</v>
      </c>
    </row>
    <row r="2837" spans="1:5" x14ac:dyDescent="0.3">
      <c r="A2837" s="11" t="s">
        <v>3090</v>
      </c>
      <c r="B2837" s="12">
        <v>9</v>
      </c>
      <c r="C2837" s="12">
        <v>11432</v>
      </c>
      <c r="E2837">
        <f t="shared" si="44"/>
        <v>1270.2222222222222</v>
      </c>
    </row>
    <row r="2838" spans="1:5" x14ac:dyDescent="0.3">
      <c r="A2838" s="11" t="s">
        <v>2920</v>
      </c>
      <c r="B2838" s="12">
        <v>13</v>
      </c>
      <c r="C2838" s="12">
        <v>671</v>
      </c>
      <c r="E2838">
        <f t="shared" si="44"/>
        <v>51.615384615384613</v>
      </c>
    </row>
    <row r="2839" spans="1:5" x14ac:dyDescent="0.3">
      <c r="A2839" s="11" t="s">
        <v>3036</v>
      </c>
      <c r="B2839" s="12">
        <v>329</v>
      </c>
      <c r="C2839" s="12">
        <v>31683</v>
      </c>
      <c r="E2839">
        <f t="shared" si="44"/>
        <v>96.300911854103347</v>
      </c>
    </row>
    <row r="2840" spans="1:5" x14ac:dyDescent="0.3">
      <c r="A2840" s="11" t="s">
        <v>3109</v>
      </c>
      <c r="B2840" s="12">
        <v>114</v>
      </c>
      <c r="C2840" s="12">
        <v>6633</v>
      </c>
      <c r="E2840">
        <f t="shared" si="44"/>
        <v>58.184210526315788</v>
      </c>
    </row>
    <row r="2841" spans="1:5" x14ac:dyDescent="0.3">
      <c r="A2841" s="11" t="s">
        <v>3271</v>
      </c>
      <c r="B2841" s="12">
        <v>51</v>
      </c>
      <c r="C2841" s="12">
        <v>1950</v>
      </c>
      <c r="E2841">
        <f t="shared" si="44"/>
        <v>38.235294117647058</v>
      </c>
    </row>
    <row r="2842" spans="1:5" x14ac:dyDescent="0.3">
      <c r="A2842" s="11" t="s">
        <v>3829</v>
      </c>
      <c r="B2842" s="12">
        <v>9</v>
      </c>
      <c r="C2842" s="12">
        <v>1256</v>
      </c>
      <c r="E2842">
        <f t="shared" si="44"/>
        <v>139.55555555555554</v>
      </c>
    </row>
    <row r="2843" spans="1:5" x14ac:dyDescent="0.3">
      <c r="A2843" s="11" t="s">
        <v>3917</v>
      </c>
      <c r="B2843" s="12">
        <v>3</v>
      </c>
      <c r="C2843" s="12">
        <v>135</v>
      </c>
      <c r="E2843">
        <f t="shared" si="44"/>
        <v>45</v>
      </c>
    </row>
    <row r="2844" spans="1:5" x14ac:dyDescent="0.3">
      <c r="A2844" s="11" t="s">
        <v>2840</v>
      </c>
      <c r="B2844" s="12">
        <v>132</v>
      </c>
      <c r="C2844" s="12">
        <v>2600</v>
      </c>
      <c r="E2844">
        <f t="shared" si="44"/>
        <v>19.696969696969695</v>
      </c>
    </row>
    <row r="2845" spans="1:5" x14ac:dyDescent="0.3">
      <c r="A2845" s="11" t="s">
        <v>3965</v>
      </c>
      <c r="B2845" s="12">
        <v>11</v>
      </c>
      <c r="C2845" s="12">
        <v>527</v>
      </c>
      <c r="E2845">
        <f t="shared" si="44"/>
        <v>47.909090909090907</v>
      </c>
    </row>
    <row r="2846" spans="1:5" x14ac:dyDescent="0.3">
      <c r="A2846" s="11" t="s">
        <v>1595</v>
      </c>
      <c r="B2846" s="12">
        <v>10</v>
      </c>
      <c r="C2846" s="12">
        <v>205</v>
      </c>
      <c r="E2846">
        <f t="shared" si="44"/>
        <v>20.5</v>
      </c>
    </row>
    <row r="2847" spans="1:5" x14ac:dyDescent="0.3">
      <c r="A2847" s="11" t="s">
        <v>1583</v>
      </c>
      <c r="B2847" s="12">
        <v>3</v>
      </c>
      <c r="C2847" s="12">
        <v>93</v>
      </c>
      <c r="E2847">
        <f t="shared" si="44"/>
        <v>31</v>
      </c>
    </row>
    <row r="2848" spans="1:5" x14ac:dyDescent="0.3">
      <c r="A2848" s="11" t="s">
        <v>1465</v>
      </c>
      <c r="B2848" s="12">
        <v>234</v>
      </c>
      <c r="C2848" s="12">
        <v>8160</v>
      </c>
      <c r="E2848">
        <f t="shared" si="44"/>
        <v>34.871794871794869</v>
      </c>
    </row>
    <row r="2849" spans="1:5" x14ac:dyDescent="0.3">
      <c r="A2849" s="11" t="s">
        <v>392</v>
      </c>
      <c r="B2849" s="12">
        <v>193</v>
      </c>
      <c r="C2849" s="12">
        <v>20122</v>
      </c>
      <c r="E2849">
        <f t="shared" si="44"/>
        <v>104.25906735751295</v>
      </c>
    </row>
    <row r="2850" spans="1:5" x14ac:dyDescent="0.3">
      <c r="A2850" s="11" t="s">
        <v>2967</v>
      </c>
      <c r="B2850" s="12">
        <v>71</v>
      </c>
      <c r="C2850" s="12">
        <v>5696</v>
      </c>
      <c r="E2850">
        <f t="shared" si="44"/>
        <v>80.225352112676063</v>
      </c>
    </row>
    <row r="2851" spans="1:5" x14ac:dyDescent="0.3">
      <c r="A2851" s="11" t="s">
        <v>3474</v>
      </c>
      <c r="B2851" s="12">
        <v>17</v>
      </c>
      <c r="C2851" s="12">
        <v>340</v>
      </c>
      <c r="E2851">
        <f t="shared" si="44"/>
        <v>20</v>
      </c>
    </row>
    <row r="2852" spans="1:5" x14ac:dyDescent="0.3">
      <c r="A2852" s="11" t="s">
        <v>776</v>
      </c>
      <c r="B2852" s="12">
        <v>5</v>
      </c>
      <c r="C2852" s="12">
        <v>170</v>
      </c>
      <c r="E2852">
        <f t="shared" si="44"/>
        <v>34</v>
      </c>
    </row>
    <row r="2853" spans="1:5" x14ac:dyDescent="0.3">
      <c r="A2853" s="11" t="s">
        <v>2132</v>
      </c>
      <c r="B2853" s="12">
        <v>3</v>
      </c>
      <c r="C2853" s="12">
        <v>25</v>
      </c>
      <c r="E2853">
        <f t="shared" si="44"/>
        <v>8.3333333333333339</v>
      </c>
    </row>
    <row r="2854" spans="1:5" x14ac:dyDescent="0.3">
      <c r="A2854" s="11" t="s">
        <v>3261</v>
      </c>
      <c r="B2854" s="12">
        <v>49</v>
      </c>
      <c r="C2854" s="12">
        <v>3315</v>
      </c>
      <c r="E2854">
        <f t="shared" si="44"/>
        <v>67.65306122448979</v>
      </c>
    </row>
    <row r="2855" spans="1:5" x14ac:dyDescent="0.3">
      <c r="A2855" s="11" t="s">
        <v>72</v>
      </c>
      <c r="B2855" s="12">
        <v>17</v>
      </c>
      <c r="C2855" s="12">
        <v>636</v>
      </c>
      <c r="E2855">
        <f t="shared" si="44"/>
        <v>37.411764705882355</v>
      </c>
    </row>
    <row r="2856" spans="1:5" x14ac:dyDescent="0.3">
      <c r="A2856" s="11" t="s">
        <v>3099</v>
      </c>
      <c r="B2856" s="12">
        <v>5</v>
      </c>
      <c r="C2856" s="12">
        <v>278</v>
      </c>
      <c r="E2856">
        <f t="shared" si="44"/>
        <v>55.6</v>
      </c>
    </row>
    <row r="2857" spans="1:5" x14ac:dyDescent="0.3">
      <c r="A2857" s="11" t="s">
        <v>2019</v>
      </c>
      <c r="B2857" s="12">
        <v>450</v>
      </c>
      <c r="C2857" s="12">
        <v>66458.23</v>
      </c>
      <c r="E2857">
        <f t="shared" si="44"/>
        <v>147.68495555555555</v>
      </c>
    </row>
    <row r="2858" spans="1:5" x14ac:dyDescent="0.3">
      <c r="A2858" s="11" t="s">
        <v>585</v>
      </c>
      <c r="B2858" s="12">
        <v>2</v>
      </c>
      <c r="C2858" s="12">
        <v>10</v>
      </c>
      <c r="E2858">
        <f t="shared" si="44"/>
        <v>5</v>
      </c>
    </row>
    <row r="2859" spans="1:5" x14ac:dyDescent="0.3">
      <c r="A2859" s="11" t="s">
        <v>3347</v>
      </c>
      <c r="B2859" s="12">
        <v>22</v>
      </c>
      <c r="C2859" s="12">
        <v>2389</v>
      </c>
      <c r="E2859">
        <f t="shared" si="44"/>
        <v>108.59090909090909</v>
      </c>
    </row>
    <row r="2860" spans="1:5" x14ac:dyDescent="0.3">
      <c r="A2860" s="11" t="s">
        <v>2996</v>
      </c>
      <c r="B2860" s="12">
        <v>392</v>
      </c>
      <c r="C2860" s="12">
        <v>60180</v>
      </c>
      <c r="E2860">
        <f t="shared" si="44"/>
        <v>153.5204081632653</v>
      </c>
    </row>
    <row r="2861" spans="1:5" x14ac:dyDescent="0.3">
      <c r="A2861" s="11" t="s">
        <v>3404</v>
      </c>
      <c r="B2861" s="12">
        <v>17</v>
      </c>
      <c r="C2861" s="12">
        <v>481.5</v>
      </c>
      <c r="E2861">
        <f t="shared" si="44"/>
        <v>28.323529411764707</v>
      </c>
    </row>
    <row r="2862" spans="1:5" x14ac:dyDescent="0.3">
      <c r="A2862" s="11" t="s">
        <v>2386</v>
      </c>
      <c r="B2862" s="12">
        <v>7</v>
      </c>
      <c r="C2862" s="12">
        <v>788</v>
      </c>
      <c r="E2862">
        <f t="shared" si="44"/>
        <v>112.57142857142857</v>
      </c>
    </row>
    <row r="2863" spans="1:5" x14ac:dyDescent="0.3">
      <c r="A2863" s="11" t="s">
        <v>3659</v>
      </c>
      <c r="B2863" s="12">
        <v>40</v>
      </c>
      <c r="C2863" s="12">
        <v>8114</v>
      </c>
      <c r="E2863">
        <f t="shared" si="44"/>
        <v>202.85</v>
      </c>
    </row>
    <row r="2864" spans="1:5" x14ac:dyDescent="0.3">
      <c r="A2864" s="11" t="s">
        <v>2095</v>
      </c>
      <c r="B2864" s="12">
        <v>72</v>
      </c>
      <c r="C2864" s="12">
        <v>4219</v>
      </c>
      <c r="E2864">
        <f t="shared" si="44"/>
        <v>58.597222222222221</v>
      </c>
    </row>
    <row r="2865" spans="1:5" x14ac:dyDescent="0.3">
      <c r="A2865" s="11" t="s">
        <v>2564</v>
      </c>
      <c r="B2865" s="12">
        <v>0</v>
      </c>
      <c r="C2865" s="12">
        <v>0</v>
      </c>
      <c r="E2865">
        <f t="shared" si="44"/>
        <v>0</v>
      </c>
    </row>
    <row r="2866" spans="1:5" x14ac:dyDescent="0.3">
      <c r="A2866" s="11" t="s">
        <v>1293</v>
      </c>
      <c r="B2866" s="12">
        <v>52</v>
      </c>
      <c r="C2866" s="12">
        <v>1870</v>
      </c>
      <c r="E2866">
        <f t="shared" si="44"/>
        <v>35.96153846153846</v>
      </c>
    </row>
    <row r="2867" spans="1:5" x14ac:dyDescent="0.3">
      <c r="A2867" s="11" t="s">
        <v>3504</v>
      </c>
      <c r="B2867" s="12">
        <v>39</v>
      </c>
      <c r="C2867" s="12">
        <v>2594</v>
      </c>
      <c r="E2867">
        <f t="shared" si="44"/>
        <v>66.512820512820511</v>
      </c>
    </row>
    <row r="2868" spans="1:5" x14ac:dyDescent="0.3">
      <c r="A2868" s="11" t="s">
        <v>88</v>
      </c>
      <c r="B2868" s="12">
        <v>17</v>
      </c>
      <c r="C2868" s="12">
        <v>6388</v>
      </c>
      <c r="E2868">
        <f t="shared" si="44"/>
        <v>375.76470588235293</v>
      </c>
    </row>
    <row r="2869" spans="1:5" x14ac:dyDescent="0.3">
      <c r="A2869" s="11" t="s">
        <v>2832</v>
      </c>
      <c r="B2869" s="12">
        <v>95</v>
      </c>
      <c r="C2869" s="12">
        <v>2867.99</v>
      </c>
      <c r="E2869">
        <f t="shared" si="44"/>
        <v>30.189368421052631</v>
      </c>
    </row>
    <row r="2870" spans="1:5" x14ac:dyDescent="0.3">
      <c r="A2870" s="11" t="s">
        <v>4054</v>
      </c>
      <c r="B2870" s="12">
        <v>4</v>
      </c>
      <c r="C2870" s="12">
        <v>95</v>
      </c>
      <c r="E2870">
        <f t="shared" si="44"/>
        <v>23.75</v>
      </c>
    </row>
    <row r="2871" spans="1:5" x14ac:dyDescent="0.3">
      <c r="A2871" s="11" t="s">
        <v>548</v>
      </c>
      <c r="B2871" s="12">
        <v>0</v>
      </c>
      <c r="C2871" s="12">
        <v>0</v>
      </c>
      <c r="E2871">
        <f t="shared" si="44"/>
        <v>0</v>
      </c>
    </row>
    <row r="2872" spans="1:5" x14ac:dyDescent="0.3">
      <c r="A2872" s="11" t="s">
        <v>714</v>
      </c>
      <c r="B2872" s="12">
        <v>1</v>
      </c>
      <c r="C2872" s="12">
        <v>199</v>
      </c>
      <c r="E2872">
        <f t="shared" si="44"/>
        <v>199</v>
      </c>
    </row>
    <row r="2873" spans="1:5" x14ac:dyDescent="0.3">
      <c r="A2873" s="11" t="s">
        <v>612</v>
      </c>
      <c r="B2873" s="12">
        <v>0</v>
      </c>
      <c r="C2873" s="12">
        <v>0</v>
      </c>
      <c r="E2873">
        <f t="shared" si="44"/>
        <v>0</v>
      </c>
    </row>
    <row r="2874" spans="1:5" x14ac:dyDescent="0.3">
      <c r="A2874" s="11" t="s">
        <v>3613</v>
      </c>
      <c r="B2874" s="12">
        <v>72</v>
      </c>
      <c r="C2874" s="12">
        <v>2670</v>
      </c>
      <c r="E2874">
        <f t="shared" si="44"/>
        <v>37.083333333333336</v>
      </c>
    </row>
    <row r="2875" spans="1:5" x14ac:dyDescent="0.3">
      <c r="A2875" s="11" t="s">
        <v>164</v>
      </c>
      <c r="B2875" s="12">
        <v>10</v>
      </c>
      <c r="C2875" s="12">
        <v>435</v>
      </c>
      <c r="E2875">
        <f t="shared" si="44"/>
        <v>43.5</v>
      </c>
    </row>
    <row r="2876" spans="1:5" x14ac:dyDescent="0.3">
      <c r="A2876" s="11" t="s">
        <v>2380</v>
      </c>
      <c r="B2876" s="12">
        <v>0</v>
      </c>
      <c r="C2876" s="12">
        <v>0</v>
      </c>
      <c r="E2876">
        <f t="shared" si="44"/>
        <v>0</v>
      </c>
    </row>
    <row r="2877" spans="1:5" x14ac:dyDescent="0.3">
      <c r="A2877" s="11" t="s">
        <v>2823</v>
      </c>
      <c r="B2877" s="12">
        <v>14</v>
      </c>
      <c r="C2877" s="12">
        <v>124</v>
      </c>
      <c r="E2877">
        <f t="shared" si="44"/>
        <v>8.8571428571428577</v>
      </c>
    </row>
    <row r="2878" spans="1:5" x14ac:dyDescent="0.3">
      <c r="A2878" s="11" t="s">
        <v>554</v>
      </c>
      <c r="B2878" s="12">
        <v>6</v>
      </c>
      <c r="C2878" s="12">
        <v>123</v>
      </c>
      <c r="E2878">
        <f t="shared" si="44"/>
        <v>20.5</v>
      </c>
    </row>
    <row r="2879" spans="1:5" x14ac:dyDescent="0.3">
      <c r="A2879" s="11" t="s">
        <v>957</v>
      </c>
      <c r="B2879" s="12">
        <v>17</v>
      </c>
      <c r="C2879" s="12">
        <v>861</v>
      </c>
      <c r="E2879">
        <f t="shared" si="44"/>
        <v>50.647058823529413</v>
      </c>
    </row>
    <row r="2880" spans="1:5" x14ac:dyDescent="0.3">
      <c r="A2880" s="11" t="s">
        <v>3782</v>
      </c>
      <c r="B2880" s="12">
        <v>30</v>
      </c>
      <c r="C2880" s="12">
        <v>3015</v>
      </c>
      <c r="E2880">
        <f t="shared" si="44"/>
        <v>100.5</v>
      </c>
    </row>
    <row r="2881" spans="1:5" x14ac:dyDescent="0.3">
      <c r="A2881" s="11" t="s">
        <v>3721</v>
      </c>
      <c r="B2881" s="12">
        <v>89</v>
      </c>
      <c r="C2881" s="12">
        <v>4409.55</v>
      </c>
      <c r="E2881">
        <f t="shared" si="44"/>
        <v>49.545505617977533</v>
      </c>
    </row>
    <row r="2882" spans="1:5" x14ac:dyDescent="0.3">
      <c r="A2882" s="11" t="s">
        <v>2555</v>
      </c>
      <c r="B2882" s="12">
        <v>35</v>
      </c>
      <c r="C2882" s="12">
        <v>2147</v>
      </c>
      <c r="E2882">
        <f t="shared" si="44"/>
        <v>61.342857142857142</v>
      </c>
    </row>
    <row r="2883" spans="1:5" x14ac:dyDescent="0.3">
      <c r="A2883" s="11" t="s">
        <v>3496</v>
      </c>
      <c r="B2883" s="12">
        <v>49</v>
      </c>
      <c r="C2883" s="12">
        <v>1686</v>
      </c>
      <c r="E2883">
        <f t="shared" si="44"/>
        <v>34.408163265306122</v>
      </c>
    </row>
    <row r="2884" spans="1:5" x14ac:dyDescent="0.3">
      <c r="A2884" s="11" t="s">
        <v>3254</v>
      </c>
      <c r="B2884" s="12">
        <v>186</v>
      </c>
      <c r="C2884" s="12">
        <v>13163.5</v>
      </c>
      <c r="E2884">
        <f t="shared" si="44"/>
        <v>70.771505376344081</v>
      </c>
    </row>
    <row r="2885" spans="1:5" x14ac:dyDescent="0.3">
      <c r="A2885" s="11" t="s">
        <v>3512</v>
      </c>
      <c r="B2885" s="12">
        <v>44</v>
      </c>
      <c r="C2885" s="12">
        <v>3315</v>
      </c>
      <c r="E2885">
        <f t="shared" ref="E2885:E2948" si="45">IF(B2885=0, 0, C2885/B2885)</f>
        <v>75.340909090909093</v>
      </c>
    </row>
    <row r="2886" spans="1:5" x14ac:dyDescent="0.3">
      <c r="A2886" s="11" t="s">
        <v>1267</v>
      </c>
      <c r="B2886" s="12">
        <v>50</v>
      </c>
      <c r="C2886" s="12">
        <v>9545</v>
      </c>
      <c r="E2886">
        <f t="shared" si="45"/>
        <v>190.9</v>
      </c>
    </row>
    <row r="2887" spans="1:5" x14ac:dyDescent="0.3">
      <c r="A2887" s="11" t="s">
        <v>125</v>
      </c>
      <c r="B2887" s="12">
        <v>6</v>
      </c>
      <c r="C2887" s="12">
        <v>151</v>
      </c>
      <c r="E2887">
        <f t="shared" si="45"/>
        <v>25.166666666666668</v>
      </c>
    </row>
    <row r="2888" spans="1:5" x14ac:dyDescent="0.3">
      <c r="A2888" s="11" t="s">
        <v>2745</v>
      </c>
      <c r="B2888" s="12">
        <v>49</v>
      </c>
      <c r="C2888" s="12">
        <v>1751</v>
      </c>
      <c r="E2888">
        <f t="shared" si="45"/>
        <v>35.734693877551024</v>
      </c>
    </row>
    <row r="2889" spans="1:5" x14ac:dyDescent="0.3">
      <c r="A2889" s="11" t="s">
        <v>1314</v>
      </c>
      <c r="B2889" s="12">
        <v>122</v>
      </c>
      <c r="C2889" s="12">
        <v>12446</v>
      </c>
      <c r="E2889">
        <f t="shared" si="45"/>
        <v>102.01639344262296</v>
      </c>
    </row>
    <row r="2890" spans="1:5" x14ac:dyDescent="0.3">
      <c r="A2890" s="11" t="s">
        <v>3317</v>
      </c>
      <c r="B2890" s="12">
        <v>18</v>
      </c>
      <c r="C2890" s="12">
        <v>1115</v>
      </c>
      <c r="E2890">
        <f t="shared" si="45"/>
        <v>61.944444444444443</v>
      </c>
    </row>
    <row r="2891" spans="1:5" x14ac:dyDescent="0.3">
      <c r="A2891" s="11" t="s">
        <v>3135</v>
      </c>
      <c r="B2891" s="12">
        <v>7</v>
      </c>
      <c r="C2891" s="12">
        <v>162</v>
      </c>
      <c r="E2891">
        <f t="shared" si="45"/>
        <v>23.142857142857142</v>
      </c>
    </row>
    <row r="2892" spans="1:5" x14ac:dyDescent="0.3">
      <c r="A2892" s="11" t="s">
        <v>3595</v>
      </c>
      <c r="B2892" s="12">
        <v>15</v>
      </c>
      <c r="C2892" s="12">
        <v>1185</v>
      </c>
      <c r="E2892">
        <f t="shared" si="45"/>
        <v>79</v>
      </c>
    </row>
    <row r="2893" spans="1:5" x14ac:dyDescent="0.3">
      <c r="A2893" s="11" t="s">
        <v>846</v>
      </c>
      <c r="B2893" s="12">
        <v>177</v>
      </c>
      <c r="C2893" s="12">
        <v>6019.01</v>
      </c>
      <c r="E2893">
        <f t="shared" si="45"/>
        <v>34.005706214689269</v>
      </c>
    </row>
    <row r="2894" spans="1:5" x14ac:dyDescent="0.3">
      <c r="A2894" s="11" t="s">
        <v>2296</v>
      </c>
      <c r="B2894" s="12">
        <v>34</v>
      </c>
      <c r="C2894" s="12">
        <v>1503</v>
      </c>
      <c r="E2894">
        <f t="shared" si="45"/>
        <v>44.205882352941174</v>
      </c>
    </row>
    <row r="2895" spans="1:5" x14ac:dyDescent="0.3">
      <c r="A2895" s="11" t="s">
        <v>1838</v>
      </c>
      <c r="B2895" s="12">
        <v>30</v>
      </c>
      <c r="C2895" s="12">
        <v>1841</v>
      </c>
      <c r="E2895">
        <f t="shared" si="45"/>
        <v>61.366666666666667</v>
      </c>
    </row>
    <row r="2896" spans="1:5" x14ac:dyDescent="0.3">
      <c r="A2896" s="11" t="s">
        <v>3054</v>
      </c>
      <c r="B2896" s="12">
        <v>0</v>
      </c>
      <c r="C2896" s="12">
        <v>0</v>
      </c>
      <c r="E2896">
        <f t="shared" si="45"/>
        <v>0</v>
      </c>
    </row>
    <row r="2897" spans="1:5" x14ac:dyDescent="0.3">
      <c r="A2897" s="11" t="s">
        <v>1950</v>
      </c>
      <c r="B2897" s="12">
        <v>943</v>
      </c>
      <c r="C2897" s="12">
        <v>53001.3</v>
      </c>
      <c r="E2897">
        <f t="shared" si="45"/>
        <v>56.204984093319197</v>
      </c>
    </row>
    <row r="2898" spans="1:5" x14ac:dyDescent="0.3">
      <c r="A2898" s="11" t="s">
        <v>3222</v>
      </c>
      <c r="B2898" s="12">
        <v>84</v>
      </c>
      <c r="C2898" s="12">
        <v>3120</v>
      </c>
      <c r="E2898">
        <f t="shared" si="45"/>
        <v>37.142857142857146</v>
      </c>
    </row>
    <row r="2899" spans="1:5" x14ac:dyDescent="0.3">
      <c r="A2899" s="11" t="s">
        <v>3731</v>
      </c>
      <c r="B2899" s="12">
        <v>7</v>
      </c>
      <c r="C2899" s="12">
        <v>427</v>
      </c>
      <c r="E2899">
        <f t="shared" si="45"/>
        <v>61</v>
      </c>
    </row>
    <row r="2900" spans="1:5" x14ac:dyDescent="0.3">
      <c r="A2900" s="11" t="s">
        <v>1421</v>
      </c>
      <c r="B2900" s="12">
        <v>3</v>
      </c>
      <c r="C2900" s="12">
        <v>3</v>
      </c>
      <c r="E2900">
        <f t="shared" si="45"/>
        <v>1</v>
      </c>
    </row>
    <row r="2901" spans="1:5" x14ac:dyDescent="0.3">
      <c r="A2901" s="11" t="s">
        <v>4011</v>
      </c>
      <c r="B2901" s="12">
        <v>1</v>
      </c>
      <c r="C2901" s="12">
        <v>1</v>
      </c>
      <c r="E2901">
        <f t="shared" si="45"/>
        <v>1</v>
      </c>
    </row>
    <row r="2902" spans="1:5" x14ac:dyDescent="0.3">
      <c r="A2902" s="11" t="s">
        <v>2961</v>
      </c>
      <c r="B2902" s="12">
        <v>108</v>
      </c>
      <c r="C2902" s="12">
        <v>5481</v>
      </c>
      <c r="E2902">
        <f t="shared" si="45"/>
        <v>50.75</v>
      </c>
    </row>
    <row r="2903" spans="1:5" x14ac:dyDescent="0.3">
      <c r="A2903" s="11" t="s">
        <v>3509</v>
      </c>
      <c r="B2903" s="12">
        <v>15</v>
      </c>
      <c r="C2903" s="12">
        <v>905</v>
      </c>
      <c r="E2903">
        <f t="shared" si="45"/>
        <v>60.333333333333336</v>
      </c>
    </row>
    <row r="2904" spans="1:5" x14ac:dyDescent="0.3">
      <c r="A2904" s="11" t="s">
        <v>3830</v>
      </c>
      <c r="B2904" s="12">
        <v>20</v>
      </c>
      <c r="C2904" s="12">
        <v>1400</v>
      </c>
      <c r="E2904">
        <f t="shared" si="45"/>
        <v>70</v>
      </c>
    </row>
    <row r="2905" spans="1:5" x14ac:dyDescent="0.3">
      <c r="A2905" s="11" t="s">
        <v>539</v>
      </c>
      <c r="B2905" s="12">
        <v>60</v>
      </c>
      <c r="C2905" s="12">
        <v>15121</v>
      </c>
      <c r="E2905">
        <f t="shared" si="45"/>
        <v>252.01666666666668</v>
      </c>
    </row>
    <row r="2906" spans="1:5" x14ac:dyDescent="0.3">
      <c r="A2906" s="11" t="s">
        <v>3941</v>
      </c>
      <c r="B2906" s="12">
        <v>0</v>
      </c>
      <c r="C2906" s="12">
        <v>0</v>
      </c>
      <c r="E2906">
        <f t="shared" si="45"/>
        <v>0</v>
      </c>
    </row>
    <row r="2907" spans="1:5" x14ac:dyDescent="0.3">
      <c r="A2907" s="11" t="s">
        <v>3955</v>
      </c>
      <c r="B2907" s="12">
        <v>16</v>
      </c>
      <c r="C2907" s="12">
        <v>641</v>
      </c>
      <c r="E2907">
        <f t="shared" si="45"/>
        <v>40.0625</v>
      </c>
    </row>
    <row r="2908" spans="1:5" x14ac:dyDescent="0.3">
      <c r="A2908" s="11" t="s">
        <v>3544</v>
      </c>
      <c r="B2908" s="12">
        <v>8</v>
      </c>
      <c r="C2908" s="12">
        <v>251</v>
      </c>
      <c r="E2908">
        <f t="shared" si="45"/>
        <v>31.375</v>
      </c>
    </row>
    <row r="2909" spans="1:5" x14ac:dyDescent="0.3">
      <c r="A2909" s="11" t="s">
        <v>3346</v>
      </c>
      <c r="B2909" s="12">
        <v>18</v>
      </c>
      <c r="C2909" s="12">
        <v>1650</v>
      </c>
      <c r="E2909">
        <f t="shared" si="45"/>
        <v>91.666666666666671</v>
      </c>
    </row>
    <row r="2910" spans="1:5" x14ac:dyDescent="0.3">
      <c r="A2910" s="11" t="s">
        <v>3620</v>
      </c>
      <c r="B2910" s="12">
        <v>21</v>
      </c>
      <c r="C2910" s="12">
        <v>1000.99</v>
      </c>
      <c r="E2910">
        <f t="shared" si="45"/>
        <v>47.666190476190479</v>
      </c>
    </row>
    <row r="2911" spans="1:5" x14ac:dyDescent="0.3">
      <c r="A2911" s="11" t="s">
        <v>3918</v>
      </c>
      <c r="B2911" s="12">
        <v>0</v>
      </c>
      <c r="C2911" s="12">
        <v>0</v>
      </c>
      <c r="E2911">
        <f t="shared" si="45"/>
        <v>0</v>
      </c>
    </row>
    <row r="2912" spans="1:5" x14ac:dyDescent="0.3">
      <c r="A2912" s="11" t="s">
        <v>3839</v>
      </c>
      <c r="B2912" s="12">
        <v>23</v>
      </c>
      <c r="C2912" s="12">
        <v>1097</v>
      </c>
      <c r="E2912">
        <f t="shared" si="45"/>
        <v>47.695652173913047</v>
      </c>
    </row>
    <row r="2913" spans="1:5" x14ac:dyDescent="0.3">
      <c r="A2913" s="11" t="s">
        <v>1234</v>
      </c>
      <c r="B2913" s="12">
        <v>6</v>
      </c>
      <c r="C2913" s="12">
        <v>116</v>
      </c>
      <c r="E2913">
        <f t="shared" si="45"/>
        <v>19.333333333333332</v>
      </c>
    </row>
    <row r="2914" spans="1:5" x14ac:dyDescent="0.3">
      <c r="A2914" s="11" t="s">
        <v>692</v>
      </c>
      <c r="B2914" s="12">
        <v>10</v>
      </c>
      <c r="C2914" s="12">
        <v>260</v>
      </c>
      <c r="E2914">
        <f t="shared" si="45"/>
        <v>26</v>
      </c>
    </row>
    <row r="2915" spans="1:5" x14ac:dyDescent="0.3">
      <c r="A2915" s="11" t="s">
        <v>1036</v>
      </c>
      <c r="B2915" s="12">
        <v>76</v>
      </c>
      <c r="C2915" s="12">
        <v>4952</v>
      </c>
      <c r="E2915">
        <f t="shared" si="45"/>
        <v>65.15789473684211</v>
      </c>
    </row>
    <row r="2916" spans="1:5" x14ac:dyDescent="0.3">
      <c r="A2916" s="11" t="s">
        <v>1348</v>
      </c>
      <c r="B2916" s="12">
        <v>31</v>
      </c>
      <c r="C2916" s="12">
        <v>2555</v>
      </c>
      <c r="E2916">
        <f t="shared" si="45"/>
        <v>82.41935483870968</v>
      </c>
    </row>
    <row r="2917" spans="1:5" x14ac:dyDescent="0.3">
      <c r="A2917" s="11" t="s">
        <v>3469</v>
      </c>
      <c r="B2917" s="12">
        <v>9</v>
      </c>
      <c r="C2917" s="12">
        <v>375</v>
      </c>
      <c r="E2917">
        <f t="shared" si="45"/>
        <v>41.666666666666664</v>
      </c>
    </row>
    <row r="2918" spans="1:5" x14ac:dyDescent="0.3">
      <c r="A2918" s="11" t="s">
        <v>3463</v>
      </c>
      <c r="B2918" s="12">
        <v>93</v>
      </c>
      <c r="C2918" s="12">
        <v>5116.18</v>
      </c>
      <c r="E2918">
        <f t="shared" si="45"/>
        <v>55.012688172043013</v>
      </c>
    </row>
    <row r="2919" spans="1:5" x14ac:dyDescent="0.3">
      <c r="A2919" s="11" t="s">
        <v>2400</v>
      </c>
      <c r="B2919" s="12">
        <v>0</v>
      </c>
      <c r="C2919" s="12">
        <v>0</v>
      </c>
      <c r="E2919">
        <f t="shared" si="45"/>
        <v>0</v>
      </c>
    </row>
    <row r="2920" spans="1:5" x14ac:dyDescent="0.3">
      <c r="A2920" s="11" t="s">
        <v>450</v>
      </c>
      <c r="B2920" s="12">
        <v>5</v>
      </c>
      <c r="C2920" s="12">
        <v>45</v>
      </c>
      <c r="E2920">
        <f t="shared" si="45"/>
        <v>9</v>
      </c>
    </row>
    <row r="2921" spans="1:5" x14ac:dyDescent="0.3">
      <c r="A2921" s="11" t="s">
        <v>3039</v>
      </c>
      <c r="B2921" s="12">
        <v>236</v>
      </c>
      <c r="C2921" s="12">
        <v>21742.78</v>
      </c>
      <c r="E2921">
        <f t="shared" si="45"/>
        <v>92.130423728813554</v>
      </c>
    </row>
    <row r="2922" spans="1:5" x14ac:dyDescent="0.3">
      <c r="A2922" s="11" t="s">
        <v>757</v>
      </c>
      <c r="B2922" s="12">
        <v>22</v>
      </c>
      <c r="C2922" s="12">
        <v>824</v>
      </c>
      <c r="E2922">
        <f t="shared" si="45"/>
        <v>37.454545454545453</v>
      </c>
    </row>
    <row r="2923" spans="1:5" x14ac:dyDescent="0.3">
      <c r="A2923" s="11" t="s">
        <v>3886</v>
      </c>
      <c r="B2923" s="12">
        <v>9</v>
      </c>
      <c r="C2923" s="12">
        <v>118</v>
      </c>
      <c r="E2923">
        <f t="shared" si="45"/>
        <v>13.111111111111111</v>
      </c>
    </row>
    <row r="2924" spans="1:5" x14ac:dyDescent="0.3">
      <c r="A2924" s="11" t="s">
        <v>1718</v>
      </c>
      <c r="B2924" s="12">
        <v>41</v>
      </c>
      <c r="C2924" s="12">
        <v>1395</v>
      </c>
      <c r="E2924">
        <f t="shared" si="45"/>
        <v>34.024390243902438</v>
      </c>
    </row>
    <row r="2925" spans="1:5" x14ac:dyDescent="0.3">
      <c r="A2925" s="11" t="s">
        <v>658</v>
      </c>
      <c r="B2925" s="12">
        <v>99</v>
      </c>
      <c r="C2925" s="12">
        <v>18855</v>
      </c>
      <c r="E2925">
        <f t="shared" si="45"/>
        <v>190.45454545454547</v>
      </c>
    </row>
    <row r="2926" spans="1:5" x14ac:dyDescent="0.3">
      <c r="A2926" s="11" t="s">
        <v>3869</v>
      </c>
      <c r="B2926" s="12">
        <v>0</v>
      </c>
      <c r="C2926" s="12">
        <v>0</v>
      </c>
      <c r="E2926">
        <f t="shared" si="45"/>
        <v>0</v>
      </c>
    </row>
    <row r="2927" spans="1:5" x14ac:dyDescent="0.3">
      <c r="A2927" s="11" t="s">
        <v>517</v>
      </c>
      <c r="B2927" s="12">
        <v>0</v>
      </c>
      <c r="C2927" s="12">
        <v>0</v>
      </c>
      <c r="E2927">
        <f t="shared" si="45"/>
        <v>0</v>
      </c>
    </row>
    <row r="2928" spans="1:5" x14ac:dyDescent="0.3">
      <c r="A2928" s="11" t="s">
        <v>3193</v>
      </c>
      <c r="B2928" s="12">
        <v>24</v>
      </c>
      <c r="C2928" s="12">
        <v>587</v>
      </c>
      <c r="E2928">
        <f t="shared" si="45"/>
        <v>24.458333333333332</v>
      </c>
    </row>
    <row r="2929" spans="1:5" x14ac:dyDescent="0.3">
      <c r="A2929" s="11" t="s">
        <v>1216</v>
      </c>
      <c r="B2929" s="12">
        <v>549</v>
      </c>
      <c r="C2929" s="12">
        <v>39304.01</v>
      </c>
      <c r="E2929">
        <f t="shared" si="45"/>
        <v>71.592003642987251</v>
      </c>
    </row>
    <row r="2930" spans="1:5" x14ac:dyDescent="0.3">
      <c r="A2930" s="11" t="s">
        <v>3053</v>
      </c>
      <c r="B2930" s="12">
        <v>3</v>
      </c>
      <c r="C2930" s="12">
        <v>40</v>
      </c>
      <c r="E2930">
        <f t="shared" si="45"/>
        <v>13.333333333333334</v>
      </c>
    </row>
    <row r="2931" spans="1:5" x14ac:dyDescent="0.3">
      <c r="A2931" s="11" t="s">
        <v>3642</v>
      </c>
      <c r="B2931" s="12">
        <v>12</v>
      </c>
      <c r="C2931" s="12">
        <v>821</v>
      </c>
      <c r="E2931">
        <f t="shared" si="45"/>
        <v>68.416666666666671</v>
      </c>
    </row>
    <row r="2932" spans="1:5" x14ac:dyDescent="0.3">
      <c r="A2932" s="11" t="s">
        <v>1990</v>
      </c>
      <c r="B2932" s="12">
        <v>1</v>
      </c>
      <c r="C2932" s="12">
        <v>50</v>
      </c>
      <c r="E2932">
        <f t="shared" si="45"/>
        <v>50</v>
      </c>
    </row>
    <row r="2933" spans="1:5" x14ac:dyDescent="0.3">
      <c r="A2933" s="11" t="s">
        <v>446</v>
      </c>
      <c r="B2933" s="12">
        <v>2</v>
      </c>
      <c r="C2933" s="12">
        <v>2</v>
      </c>
      <c r="E2933">
        <f t="shared" si="45"/>
        <v>1</v>
      </c>
    </row>
    <row r="2934" spans="1:5" x14ac:dyDescent="0.3">
      <c r="A2934" s="11" t="s">
        <v>808</v>
      </c>
      <c r="B2934" s="12">
        <v>57</v>
      </c>
      <c r="C2934" s="12">
        <v>4205</v>
      </c>
      <c r="E2934">
        <f t="shared" si="45"/>
        <v>73.771929824561397</v>
      </c>
    </row>
    <row r="2935" spans="1:5" x14ac:dyDescent="0.3">
      <c r="A2935" s="11" t="s">
        <v>224</v>
      </c>
      <c r="B2935" s="12">
        <v>2</v>
      </c>
      <c r="C2935" s="12">
        <v>130</v>
      </c>
      <c r="E2935">
        <f t="shared" si="45"/>
        <v>65</v>
      </c>
    </row>
    <row r="2936" spans="1:5" x14ac:dyDescent="0.3">
      <c r="A2936" s="11" t="s">
        <v>3694</v>
      </c>
      <c r="B2936" s="12">
        <v>30</v>
      </c>
      <c r="C2936" s="12">
        <v>2160</v>
      </c>
      <c r="E2936">
        <f t="shared" si="45"/>
        <v>72</v>
      </c>
    </row>
    <row r="2937" spans="1:5" x14ac:dyDescent="0.3">
      <c r="A2937" s="11" t="s">
        <v>735</v>
      </c>
      <c r="B2937" s="12">
        <v>57</v>
      </c>
      <c r="C2937" s="12">
        <v>10670</v>
      </c>
      <c r="E2937">
        <f t="shared" si="45"/>
        <v>187.19298245614036</v>
      </c>
    </row>
    <row r="2938" spans="1:5" x14ac:dyDescent="0.3">
      <c r="A2938" s="11" t="s">
        <v>457</v>
      </c>
      <c r="B2938" s="12">
        <v>3</v>
      </c>
      <c r="C2938" s="12">
        <v>61</v>
      </c>
      <c r="E2938">
        <f t="shared" si="45"/>
        <v>20.333333333333332</v>
      </c>
    </row>
    <row r="2939" spans="1:5" x14ac:dyDescent="0.3">
      <c r="A2939" s="11" t="s">
        <v>477</v>
      </c>
      <c r="B2939" s="12">
        <v>124</v>
      </c>
      <c r="C2939" s="12">
        <v>4906.59</v>
      </c>
      <c r="E2939">
        <f t="shared" si="45"/>
        <v>39.569274193548388</v>
      </c>
    </row>
    <row r="2940" spans="1:5" x14ac:dyDescent="0.3">
      <c r="A2940" s="11" t="s">
        <v>693</v>
      </c>
      <c r="B2940" s="12">
        <v>201</v>
      </c>
      <c r="C2940" s="12">
        <v>1306</v>
      </c>
      <c r="E2940">
        <f t="shared" si="45"/>
        <v>6.4975124378109452</v>
      </c>
    </row>
    <row r="2941" spans="1:5" x14ac:dyDescent="0.3">
      <c r="A2941" s="11" t="s">
        <v>1442</v>
      </c>
      <c r="B2941" s="12">
        <v>3</v>
      </c>
      <c r="C2941" s="12">
        <v>2020</v>
      </c>
      <c r="E2941">
        <f t="shared" si="45"/>
        <v>673.33333333333337</v>
      </c>
    </row>
    <row r="2942" spans="1:5" x14ac:dyDescent="0.3">
      <c r="A2942" s="11" t="s">
        <v>178</v>
      </c>
      <c r="B2942" s="12">
        <v>0</v>
      </c>
      <c r="C2942" s="12">
        <v>0</v>
      </c>
      <c r="E2942">
        <f t="shared" si="45"/>
        <v>0</v>
      </c>
    </row>
    <row r="2943" spans="1:5" x14ac:dyDescent="0.3">
      <c r="A2943" s="11" t="s">
        <v>3510</v>
      </c>
      <c r="B2943" s="12">
        <v>19</v>
      </c>
      <c r="C2943" s="12">
        <v>1518</v>
      </c>
      <c r="E2943">
        <f t="shared" si="45"/>
        <v>79.89473684210526</v>
      </c>
    </row>
    <row r="2944" spans="1:5" x14ac:dyDescent="0.3">
      <c r="A2944" s="11" t="s">
        <v>3032</v>
      </c>
      <c r="B2944" s="12">
        <v>25</v>
      </c>
      <c r="C2944" s="12">
        <v>1272</v>
      </c>
      <c r="E2944">
        <f t="shared" si="45"/>
        <v>50.88</v>
      </c>
    </row>
    <row r="2945" spans="1:5" x14ac:dyDescent="0.3">
      <c r="A2945" s="11" t="s">
        <v>780</v>
      </c>
      <c r="B2945" s="12">
        <v>6</v>
      </c>
      <c r="C2945" s="12">
        <v>400</v>
      </c>
      <c r="E2945">
        <f t="shared" si="45"/>
        <v>66.666666666666671</v>
      </c>
    </row>
    <row r="2946" spans="1:5" x14ac:dyDescent="0.3">
      <c r="A2946" s="11" t="s">
        <v>648</v>
      </c>
      <c r="B2946" s="12">
        <v>17</v>
      </c>
      <c r="C2946" s="12">
        <v>2141</v>
      </c>
      <c r="E2946">
        <f t="shared" si="45"/>
        <v>125.94117647058823</v>
      </c>
    </row>
    <row r="2947" spans="1:5" x14ac:dyDescent="0.3">
      <c r="A2947" s="11" t="s">
        <v>1526</v>
      </c>
      <c r="B2947" s="12">
        <v>140</v>
      </c>
      <c r="C2947" s="12">
        <v>4524.1499999999996</v>
      </c>
      <c r="E2947">
        <f t="shared" si="45"/>
        <v>32.315357142857138</v>
      </c>
    </row>
    <row r="2948" spans="1:5" x14ac:dyDescent="0.3">
      <c r="A2948" s="11" t="s">
        <v>2508</v>
      </c>
      <c r="B2948" s="12">
        <v>0</v>
      </c>
      <c r="C2948" s="12">
        <v>0</v>
      </c>
      <c r="E2948">
        <f t="shared" si="45"/>
        <v>0</v>
      </c>
    </row>
    <row r="2949" spans="1:5" x14ac:dyDescent="0.3">
      <c r="A2949" s="11" t="s">
        <v>1881</v>
      </c>
      <c r="B2949" s="12">
        <v>24</v>
      </c>
      <c r="C2949" s="12">
        <v>1004</v>
      </c>
      <c r="E2949">
        <f t="shared" ref="E2949:E3012" si="46">IF(B2949=0, 0, C2949/B2949)</f>
        <v>41.833333333333336</v>
      </c>
    </row>
    <row r="2950" spans="1:5" x14ac:dyDescent="0.3">
      <c r="A2950" s="11" t="s">
        <v>1169</v>
      </c>
      <c r="B2950" s="12">
        <v>3</v>
      </c>
      <c r="C2950" s="12">
        <v>1020</v>
      </c>
      <c r="E2950">
        <f t="shared" si="46"/>
        <v>340</v>
      </c>
    </row>
    <row r="2951" spans="1:5" x14ac:dyDescent="0.3">
      <c r="A2951" s="11" t="s">
        <v>1666</v>
      </c>
      <c r="B2951" s="12">
        <v>93</v>
      </c>
      <c r="C2951" s="12">
        <v>4181</v>
      </c>
      <c r="E2951">
        <f t="shared" si="46"/>
        <v>44.956989247311824</v>
      </c>
    </row>
    <row r="2952" spans="1:5" x14ac:dyDescent="0.3">
      <c r="A2952" s="11" t="s">
        <v>2846</v>
      </c>
      <c r="B2952" s="12">
        <v>0</v>
      </c>
      <c r="C2952" s="12">
        <v>0</v>
      </c>
      <c r="E2952">
        <f t="shared" si="46"/>
        <v>0</v>
      </c>
    </row>
    <row r="2953" spans="1:5" x14ac:dyDescent="0.3">
      <c r="A2953" s="11" t="s">
        <v>734</v>
      </c>
      <c r="B2953" s="12">
        <v>169</v>
      </c>
      <c r="C2953" s="12">
        <v>3012</v>
      </c>
      <c r="E2953">
        <f t="shared" si="46"/>
        <v>17.822485207100591</v>
      </c>
    </row>
    <row r="2954" spans="1:5" x14ac:dyDescent="0.3">
      <c r="A2954" s="11" t="s">
        <v>3621</v>
      </c>
      <c r="B2954" s="12">
        <v>34</v>
      </c>
      <c r="C2954" s="12">
        <v>3000</v>
      </c>
      <c r="E2954">
        <f t="shared" si="46"/>
        <v>88.235294117647058</v>
      </c>
    </row>
    <row r="2955" spans="1:5" x14ac:dyDescent="0.3">
      <c r="A2955" s="11" t="s">
        <v>1692</v>
      </c>
      <c r="B2955" s="12">
        <v>38</v>
      </c>
      <c r="C2955" s="12">
        <v>10042</v>
      </c>
      <c r="E2955">
        <f t="shared" si="46"/>
        <v>264.26315789473682</v>
      </c>
    </row>
    <row r="2956" spans="1:5" x14ac:dyDescent="0.3">
      <c r="A2956" s="11" t="s">
        <v>2544</v>
      </c>
      <c r="B2956" s="12">
        <v>57</v>
      </c>
      <c r="C2956" s="12">
        <v>5041</v>
      </c>
      <c r="E2956">
        <f t="shared" si="46"/>
        <v>88.438596491228068</v>
      </c>
    </row>
    <row r="2957" spans="1:5" x14ac:dyDescent="0.3">
      <c r="A2957" s="11" t="s">
        <v>107</v>
      </c>
      <c r="B2957" s="12">
        <v>60</v>
      </c>
      <c r="C2957" s="12">
        <v>2363</v>
      </c>
      <c r="E2957">
        <f t="shared" si="46"/>
        <v>39.383333333333333</v>
      </c>
    </row>
    <row r="2958" spans="1:5" x14ac:dyDescent="0.3">
      <c r="A2958" s="11" t="s">
        <v>1080</v>
      </c>
      <c r="B2958" s="12">
        <v>18</v>
      </c>
      <c r="C2958" s="12">
        <v>678</v>
      </c>
      <c r="E2958">
        <f t="shared" si="46"/>
        <v>37.666666666666664</v>
      </c>
    </row>
    <row r="2959" spans="1:5" x14ac:dyDescent="0.3">
      <c r="A2959" s="11" t="s">
        <v>1375</v>
      </c>
      <c r="B2959" s="12">
        <v>66</v>
      </c>
      <c r="C2959" s="12">
        <v>2842</v>
      </c>
      <c r="E2959">
        <f t="shared" si="46"/>
        <v>43.060606060606062</v>
      </c>
    </row>
    <row r="2960" spans="1:5" x14ac:dyDescent="0.3">
      <c r="A2960" s="11" t="s">
        <v>2370</v>
      </c>
      <c r="B2960" s="12">
        <v>0</v>
      </c>
      <c r="C2960" s="12">
        <v>0</v>
      </c>
      <c r="E2960">
        <f t="shared" si="46"/>
        <v>0</v>
      </c>
    </row>
    <row r="2961" spans="1:5" x14ac:dyDescent="0.3">
      <c r="A2961" s="11" t="s">
        <v>2055</v>
      </c>
      <c r="B2961" s="12">
        <v>621</v>
      </c>
      <c r="C2961" s="12">
        <v>39757</v>
      </c>
      <c r="E2961">
        <f t="shared" si="46"/>
        <v>64.020933977455712</v>
      </c>
    </row>
    <row r="2962" spans="1:5" x14ac:dyDescent="0.3">
      <c r="A2962" s="11" t="s">
        <v>1379</v>
      </c>
      <c r="B2962" s="12">
        <v>133</v>
      </c>
      <c r="C2962" s="12">
        <v>4067</v>
      </c>
      <c r="E2962">
        <f t="shared" si="46"/>
        <v>30.578947368421051</v>
      </c>
    </row>
    <row r="2963" spans="1:5" x14ac:dyDescent="0.3">
      <c r="A2963" s="11" t="s">
        <v>1495</v>
      </c>
      <c r="B2963" s="12">
        <v>11</v>
      </c>
      <c r="C2963" s="12">
        <v>445</v>
      </c>
      <c r="E2963">
        <f t="shared" si="46"/>
        <v>40.454545454545453</v>
      </c>
    </row>
    <row r="2964" spans="1:5" x14ac:dyDescent="0.3">
      <c r="A2964" s="11" t="s">
        <v>10</v>
      </c>
      <c r="B2964" s="12">
        <v>12</v>
      </c>
      <c r="C2964" s="12">
        <v>3501.52</v>
      </c>
      <c r="E2964">
        <f t="shared" si="46"/>
        <v>291.79333333333335</v>
      </c>
    </row>
    <row r="2965" spans="1:5" x14ac:dyDescent="0.3">
      <c r="A2965" s="11" t="s">
        <v>1612</v>
      </c>
      <c r="B2965" s="12">
        <v>27</v>
      </c>
      <c r="C2965" s="12">
        <v>1001</v>
      </c>
      <c r="E2965">
        <f t="shared" si="46"/>
        <v>37.074074074074076</v>
      </c>
    </row>
    <row r="2966" spans="1:5" x14ac:dyDescent="0.3">
      <c r="A2966" s="11" t="s">
        <v>1284</v>
      </c>
      <c r="B2966" s="12">
        <v>22</v>
      </c>
      <c r="C2966" s="12">
        <v>2110.5</v>
      </c>
      <c r="E2966">
        <f t="shared" si="46"/>
        <v>95.931818181818187</v>
      </c>
    </row>
    <row r="2967" spans="1:5" x14ac:dyDescent="0.3">
      <c r="A2967" s="11" t="s">
        <v>1160</v>
      </c>
      <c r="B2967" s="12">
        <v>0</v>
      </c>
      <c r="C2967" s="12">
        <v>0</v>
      </c>
      <c r="E2967">
        <f t="shared" si="46"/>
        <v>0</v>
      </c>
    </row>
    <row r="2968" spans="1:5" x14ac:dyDescent="0.3">
      <c r="A2968" s="11" t="s">
        <v>1016</v>
      </c>
      <c r="B2968" s="12">
        <v>6</v>
      </c>
      <c r="C2968" s="12">
        <v>240</v>
      </c>
      <c r="E2968">
        <f t="shared" si="46"/>
        <v>40</v>
      </c>
    </row>
    <row r="2969" spans="1:5" x14ac:dyDescent="0.3">
      <c r="A2969" s="11" t="s">
        <v>9</v>
      </c>
      <c r="B2969" s="12">
        <v>57</v>
      </c>
      <c r="C2969" s="12">
        <v>9110</v>
      </c>
      <c r="E2969">
        <f t="shared" si="46"/>
        <v>159.82456140350877</v>
      </c>
    </row>
    <row r="2970" spans="1:5" x14ac:dyDescent="0.3">
      <c r="A2970" s="11" t="s">
        <v>1081</v>
      </c>
      <c r="B2970" s="12">
        <v>98</v>
      </c>
      <c r="C2970" s="12">
        <v>1821</v>
      </c>
      <c r="E2970">
        <f t="shared" si="46"/>
        <v>18.581632653061224</v>
      </c>
    </row>
    <row r="2971" spans="1:5" x14ac:dyDescent="0.3">
      <c r="A2971" s="11" t="s">
        <v>53</v>
      </c>
      <c r="B2971" s="12">
        <v>119</v>
      </c>
      <c r="C2971" s="12">
        <v>14082</v>
      </c>
      <c r="E2971">
        <f t="shared" si="46"/>
        <v>118.33613445378151</v>
      </c>
    </row>
    <row r="2972" spans="1:5" x14ac:dyDescent="0.3">
      <c r="A2972" s="11" t="s">
        <v>1980</v>
      </c>
      <c r="B2972" s="12">
        <v>813</v>
      </c>
      <c r="C2972" s="12">
        <v>229802.31</v>
      </c>
      <c r="E2972">
        <f t="shared" si="46"/>
        <v>282.65966789667897</v>
      </c>
    </row>
    <row r="2973" spans="1:5" x14ac:dyDescent="0.3">
      <c r="A2973" s="11" t="s">
        <v>2110</v>
      </c>
      <c r="B2973" s="12">
        <v>40</v>
      </c>
      <c r="C2973" s="12">
        <v>4261</v>
      </c>
      <c r="E2973">
        <f t="shared" si="46"/>
        <v>106.52500000000001</v>
      </c>
    </row>
    <row r="2974" spans="1:5" x14ac:dyDescent="0.3">
      <c r="A2974" s="11" t="s">
        <v>626</v>
      </c>
      <c r="B2974" s="12">
        <v>0</v>
      </c>
      <c r="C2974" s="12">
        <v>0</v>
      </c>
      <c r="E2974">
        <f t="shared" si="46"/>
        <v>0</v>
      </c>
    </row>
    <row r="2975" spans="1:5" x14ac:dyDescent="0.3">
      <c r="A2975" s="11" t="s">
        <v>1139</v>
      </c>
      <c r="B2975" s="12">
        <v>4</v>
      </c>
      <c r="C2975" s="12">
        <v>125</v>
      </c>
      <c r="E2975">
        <f t="shared" si="46"/>
        <v>31.25</v>
      </c>
    </row>
    <row r="2976" spans="1:5" x14ac:dyDescent="0.3">
      <c r="A2976" s="11" t="s">
        <v>85</v>
      </c>
      <c r="B2976" s="12">
        <v>13</v>
      </c>
      <c r="C2976" s="12">
        <v>205</v>
      </c>
      <c r="E2976">
        <f t="shared" si="46"/>
        <v>15.76923076923077</v>
      </c>
    </row>
    <row r="2977" spans="1:5" x14ac:dyDescent="0.3">
      <c r="A2977" s="11" t="s">
        <v>1344</v>
      </c>
      <c r="B2977" s="12">
        <v>323</v>
      </c>
      <c r="C2977" s="12">
        <v>51149</v>
      </c>
      <c r="E2977">
        <f t="shared" si="46"/>
        <v>158.35603715170279</v>
      </c>
    </row>
    <row r="2978" spans="1:5" x14ac:dyDescent="0.3">
      <c r="A2978" s="11" t="s">
        <v>944</v>
      </c>
      <c r="B2978" s="12">
        <v>12</v>
      </c>
      <c r="C2978" s="12">
        <v>289</v>
      </c>
      <c r="E2978">
        <f t="shared" si="46"/>
        <v>24.083333333333332</v>
      </c>
    </row>
    <row r="2979" spans="1:5" x14ac:dyDescent="0.3">
      <c r="A2979" s="11" t="s">
        <v>1021</v>
      </c>
      <c r="B2979" s="12">
        <v>30</v>
      </c>
      <c r="C2979" s="12">
        <v>3186</v>
      </c>
      <c r="E2979">
        <f t="shared" si="46"/>
        <v>106.2</v>
      </c>
    </row>
    <row r="2980" spans="1:5" x14ac:dyDescent="0.3">
      <c r="A2980" s="11" t="s">
        <v>1147</v>
      </c>
      <c r="B2980" s="12">
        <v>12</v>
      </c>
      <c r="C2980" s="12">
        <v>530</v>
      </c>
      <c r="E2980">
        <f t="shared" si="46"/>
        <v>44.166666666666664</v>
      </c>
    </row>
    <row r="2981" spans="1:5" x14ac:dyDescent="0.3">
      <c r="A2981" s="11" t="s">
        <v>2376</v>
      </c>
      <c r="B2981" s="12">
        <v>0</v>
      </c>
      <c r="C2981" s="12">
        <v>0</v>
      </c>
      <c r="E2981">
        <f t="shared" si="46"/>
        <v>0</v>
      </c>
    </row>
    <row r="2982" spans="1:5" x14ac:dyDescent="0.3">
      <c r="A2982" s="11" t="s">
        <v>338</v>
      </c>
      <c r="B2982" s="12">
        <v>31</v>
      </c>
      <c r="C2982" s="12">
        <v>3035.05</v>
      </c>
      <c r="E2982">
        <f t="shared" si="46"/>
        <v>97.904838709677421</v>
      </c>
    </row>
    <row r="2983" spans="1:5" x14ac:dyDescent="0.3">
      <c r="A2983" s="11" t="s">
        <v>854</v>
      </c>
      <c r="B2983" s="12">
        <v>10</v>
      </c>
      <c r="C2983" s="12">
        <v>300</v>
      </c>
      <c r="E2983">
        <f t="shared" si="46"/>
        <v>30</v>
      </c>
    </row>
    <row r="2984" spans="1:5" x14ac:dyDescent="0.3">
      <c r="A2984" s="11" t="s">
        <v>1682</v>
      </c>
      <c r="B2984" s="12">
        <v>884</v>
      </c>
      <c r="C2984" s="12">
        <v>65924.38</v>
      </c>
      <c r="E2984">
        <f t="shared" si="46"/>
        <v>74.575090497737563</v>
      </c>
    </row>
    <row r="2985" spans="1:5" x14ac:dyDescent="0.3">
      <c r="A2985" s="11" t="s">
        <v>802</v>
      </c>
      <c r="B2985" s="12">
        <v>51</v>
      </c>
      <c r="C2985" s="12">
        <v>2230.4299999999998</v>
      </c>
      <c r="E2985">
        <f t="shared" si="46"/>
        <v>43.733921568627444</v>
      </c>
    </row>
    <row r="2986" spans="1:5" x14ac:dyDescent="0.3">
      <c r="A2986" s="11" t="s">
        <v>1905</v>
      </c>
      <c r="B2986" s="12">
        <v>2</v>
      </c>
      <c r="C2986" s="12">
        <v>50</v>
      </c>
      <c r="E2986">
        <f t="shared" si="46"/>
        <v>25</v>
      </c>
    </row>
    <row r="2987" spans="1:5" x14ac:dyDescent="0.3">
      <c r="A2987" s="11" t="s">
        <v>1536</v>
      </c>
      <c r="B2987" s="12">
        <v>110</v>
      </c>
      <c r="C2987" s="12">
        <v>5297</v>
      </c>
      <c r="E2987">
        <f t="shared" si="46"/>
        <v>48.154545454545456</v>
      </c>
    </row>
    <row r="2988" spans="1:5" x14ac:dyDescent="0.3">
      <c r="A2988" s="11" t="s">
        <v>3019</v>
      </c>
      <c r="B2988" s="12">
        <v>226</v>
      </c>
      <c r="C2988" s="12">
        <v>18185</v>
      </c>
      <c r="E2988">
        <f t="shared" si="46"/>
        <v>80.464601769911511</v>
      </c>
    </row>
    <row r="2989" spans="1:5" x14ac:dyDescent="0.3">
      <c r="A2989" s="11" t="s">
        <v>983</v>
      </c>
      <c r="B2989" s="12">
        <v>3</v>
      </c>
      <c r="C2989" s="12">
        <v>3</v>
      </c>
      <c r="E2989">
        <f t="shared" si="46"/>
        <v>1</v>
      </c>
    </row>
    <row r="2990" spans="1:5" x14ac:dyDescent="0.3">
      <c r="A2990" s="11" t="s">
        <v>952</v>
      </c>
      <c r="B2990" s="12">
        <v>121</v>
      </c>
      <c r="C2990" s="12">
        <v>19195</v>
      </c>
      <c r="E2990">
        <f t="shared" si="46"/>
        <v>158.63636363636363</v>
      </c>
    </row>
    <row r="2991" spans="1:5" x14ac:dyDescent="0.3">
      <c r="A2991" s="11" t="s">
        <v>1008</v>
      </c>
      <c r="B2991" s="12">
        <v>76</v>
      </c>
      <c r="C2991" s="12">
        <v>13296</v>
      </c>
      <c r="E2991">
        <f t="shared" si="46"/>
        <v>174.94736842105263</v>
      </c>
    </row>
    <row r="2992" spans="1:5" x14ac:dyDescent="0.3">
      <c r="A2992" s="11" t="s">
        <v>2009</v>
      </c>
      <c r="B2992" s="12">
        <v>41</v>
      </c>
      <c r="C2992" s="12">
        <v>1839</v>
      </c>
      <c r="E2992">
        <f t="shared" si="46"/>
        <v>44.853658536585364</v>
      </c>
    </row>
    <row r="2993" spans="1:5" x14ac:dyDescent="0.3">
      <c r="A2993" s="11" t="s">
        <v>2061</v>
      </c>
      <c r="B2993" s="12">
        <v>1364</v>
      </c>
      <c r="C2993" s="12">
        <v>49100</v>
      </c>
      <c r="E2993">
        <f t="shared" si="46"/>
        <v>35.997067448680355</v>
      </c>
    </row>
    <row r="2994" spans="1:5" x14ac:dyDescent="0.3">
      <c r="A2994" s="11" t="s">
        <v>1532</v>
      </c>
      <c r="B2994" s="12">
        <v>73</v>
      </c>
      <c r="C2994" s="12">
        <v>4135</v>
      </c>
      <c r="E2994">
        <f t="shared" si="46"/>
        <v>56.643835616438359</v>
      </c>
    </row>
    <row r="2995" spans="1:5" x14ac:dyDescent="0.3">
      <c r="A2995" s="11" t="s">
        <v>630</v>
      </c>
      <c r="B2995" s="12">
        <v>3</v>
      </c>
      <c r="C2995" s="12">
        <v>350</v>
      </c>
      <c r="E2995">
        <f t="shared" si="46"/>
        <v>116.66666666666667</v>
      </c>
    </row>
    <row r="2996" spans="1:5" x14ac:dyDescent="0.3">
      <c r="A2996" s="11" t="s">
        <v>2459</v>
      </c>
      <c r="B2996" s="12">
        <v>80</v>
      </c>
      <c r="C2996" s="12">
        <v>5509</v>
      </c>
      <c r="E2996">
        <f t="shared" si="46"/>
        <v>68.862499999999997</v>
      </c>
    </row>
    <row r="2997" spans="1:5" x14ac:dyDescent="0.3">
      <c r="A2997" s="11" t="s">
        <v>3631</v>
      </c>
      <c r="B2997" s="12">
        <v>31</v>
      </c>
      <c r="C2997" s="12">
        <v>1762</v>
      </c>
      <c r="E2997">
        <f t="shared" si="46"/>
        <v>56.838709677419352</v>
      </c>
    </row>
    <row r="2998" spans="1:5" x14ac:dyDescent="0.3">
      <c r="A2998" s="11" t="s">
        <v>2417</v>
      </c>
      <c r="B2998" s="12">
        <v>1</v>
      </c>
      <c r="C2998" s="12">
        <v>5</v>
      </c>
      <c r="E2998">
        <f t="shared" si="46"/>
        <v>5</v>
      </c>
    </row>
    <row r="2999" spans="1:5" x14ac:dyDescent="0.3">
      <c r="A2999" s="11" t="s">
        <v>672</v>
      </c>
      <c r="B2999" s="12">
        <v>15</v>
      </c>
      <c r="C2999" s="12">
        <v>11828</v>
      </c>
      <c r="E2999">
        <f t="shared" si="46"/>
        <v>788.5333333333333</v>
      </c>
    </row>
    <row r="3000" spans="1:5" x14ac:dyDescent="0.3">
      <c r="A3000" s="11" t="s">
        <v>572</v>
      </c>
      <c r="B3000" s="12">
        <v>2</v>
      </c>
      <c r="C3000" s="12">
        <v>106</v>
      </c>
      <c r="E3000">
        <f t="shared" si="46"/>
        <v>53</v>
      </c>
    </row>
    <row r="3001" spans="1:5" x14ac:dyDescent="0.3">
      <c r="A3001" s="11" t="s">
        <v>3131</v>
      </c>
      <c r="B3001" s="12">
        <v>12</v>
      </c>
      <c r="C3001" s="12">
        <v>645</v>
      </c>
      <c r="E3001">
        <f t="shared" si="46"/>
        <v>53.75</v>
      </c>
    </row>
    <row r="3002" spans="1:5" x14ac:dyDescent="0.3">
      <c r="A3002" s="11" t="s">
        <v>2066</v>
      </c>
      <c r="B3002" s="12">
        <v>1556</v>
      </c>
      <c r="C3002" s="12">
        <v>79686.05</v>
      </c>
      <c r="E3002">
        <f t="shared" si="46"/>
        <v>51.212114395886893</v>
      </c>
    </row>
    <row r="3003" spans="1:5" x14ac:dyDescent="0.3">
      <c r="A3003" s="11" t="s">
        <v>942</v>
      </c>
      <c r="B3003" s="12">
        <v>31</v>
      </c>
      <c r="C3003" s="12">
        <v>1161</v>
      </c>
      <c r="E3003">
        <f t="shared" si="46"/>
        <v>37.451612903225808</v>
      </c>
    </row>
    <row r="3004" spans="1:5" x14ac:dyDescent="0.3">
      <c r="A3004" s="11" t="s">
        <v>530</v>
      </c>
      <c r="B3004" s="12">
        <v>18</v>
      </c>
      <c r="C3004" s="12">
        <v>1565</v>
      </c>
      <c r="E3004">
        <f t="shared" si="46"/>
        <v>86.944444444444443</v>
      </c>
    </row>
    <row r="3005" spans="1:5" x14ac:dyDescent="0.3">
      <c r="A3005" s="11" t="s">
        <v>1007</v>
      </c>
      <c r="B3005" s="12">
        <v>8</v>
      </c>
      <c r="C3005" s="12">
        <v>234</v>
      </c>
      <c r="E3005">
        <f t="shared" si="46"/>
        <v>29.25</v>
      </c>
    </row>
    <row r="3006" spans="1:5" x14ac:dyDescent="0.3">
      <c r="A3006" s="11" t="s">
        <v>1361</v>
      </c>
      <c r="B3006" s="12">
        <v>81</v>
      </c>
      <c r="C3006" s="12">
        <v>2598</v>
      </c>
      <c r="E3006">
        <f t="shared" si="46"/>
        <v>32.074074074074076</v>
      </c>
    </row>
    <row r="3007" spans="1:5" x14ac:dyDescent="0.3">
      <c r="A3007" s="11" t="s">
        <v>1067</v>
      </c>
      <c r="B3007" s="12">
        <v>148</v>
      </c>
      <c r="C3007" s="12">
        <v>5051</v>
      </c>
      <c r="E3007">
        <f t="shared" si="46"/>
        <v>34.128378378378379</v>
      </c>
    </row>
    <row r="3008" spans="1:5" x14ac:dyDescent="0.3">
      <c r="A3008" s="11" t="s">
        <v>1749</v>
      </c>
      <c r="B3008" s="12">
        <v>181</v>
      </c>
      <c r="C3008" s="12">
        <v>64974</v>
      </c>
      <c r="E3008">
        <f t="shared" si="46"/>
        <v>358.97237569060775</v>
      </c>
    </row>
    <row r="3009" spans="1:5" x14ac:dyDescent="0.3">
      <c r="A3009" s="11" t="s">
        <v>1611</v>
      </c>
      <c r="B3009" s="12">
        <v>112</v>
      </c>
      <c r="C3009" s="12">
        <v>5437</v>
      </c>
      <c r="E3009">
        <f t="shared" si="46"/>
        <v>48.544642857142854</v>
      </c>
    </row>
    <row r="3010" spans="1:5" x14ac:dyDescent="0.3">
      <c r="A3010" s="11" t="s">
        <v>3146</v>
      </c>
      <c r="B3010" s="12">
        <v>12</v>
      </c>
      <c r="C3010" s="12">
        <v>5250</v>
      </c>
      <c r="E3010">
        <f t="shared" si="46"/>
        <v>437.5</v>
      </c>
    </row>
    <row r="3011" spans="1:5" x14ac:dyDescent="0.3">
      <c r="A3011" s="11" t="s">
        <v>997</v>
      </c>
      <c r="B3011" s="12">
        <v>5</v>
      </c>
      <c r="C3011" s="12">
        <v>65</v>
      </c>
      <c r="E3011">
        <f t="shared" si="46"/>
        <v>13</v>
      </c>
    </row>
    <row r="3012" spans="1:5" x14ac:dyDescent="0.3">
      <c r="A3012" s="11" t="s">
        <v>2346</v>
      </c>
      <c r="B3012" s="12">
        <v>0</v>
      </c>
      <c r="C3012" s="12">
        <v>0</v>
      </c>
      <c r="E3012">
        <f t="shared" si="46"/>
        <v>0</v>
      </c>
    </row>
    <row r="3013" spans="1:5" x14ac:dyDescent="0.3">
      <c r="A3013" s="11" t="s">
        <v>2385</v>
      </c>
      <c r="B3013" s="12">
        <v>8</v>
      </c>
      <c r="C3013" s="12">
        <v>8</v>
      </c>
      <c r="E3013">
        <f t="shared" ref="E3013:E3076" si="47">IF(B3013=0, 0, C3013/B3013)</f>
        <v>1</v>
      </c>
    </row>
    <row r="3014" spans="1:5" x14ac:dyDescent="0.3">
      <c r="A3014" s="11" t="s">
        <v>645</v>
      </c>
      <c r="B3014" s="12">
        <v>1021</v>
      </c>
      <c r="C3014" s="12">
        <v>75029.48</v>
      </c>
      <c r="E3014">
        <f t="shared" si="47"/>
        <v>73.486268364348675</v>
      </c>
    </row>
    <row r="3015" spans="1:5" x14ac:dyDescent="0.3">
      <c r="A3015" s="11" t="s">
        <v>1326</v>
      </c>
      <c r="B3015" s="12">
        <v>8</v>
      </c>
      <c r="C3015" s="12">
        <v>486</v>
      </c>
      <c r="E3015">
        <f t="shared" si="47"/>
        <v>60.75</v>
      </c>
    </row>
    <row r="3016" spans="1:5" x14ac:dyDescent="0.3">
      <c r="A3016" s="11" t="s">
        <v>284</v>
      </c>
      <c r="B3016" s="12">
        <v>202</v>
      </c>
      <c r="C3016" s="12">
        <v>20569.05</v>
      </c>
      <c r="E3016">
        <f t="shared" si="47"/>
        <v>101.8269801980198</v>
      </c>
    </row>
    <row r="3017" spans="1:5" x14ac:dyDescent="0.3">
      <c r="A3017" s="11" t="s">
        <v>310</v>
      </c>
      <c r="B3017" s="12">
        <v>238</v>
      </c>
      <c r="C3017" s="12">
        <v>21410</v>
      </c>
      <c r="E3017">
        <f t="shared" si="47"/>
        <v>89.957983193277315</v>
      </c>
    </row>
    <row r="3018" spans="1:5" x14ac:dyDescent="0.3">
      <c r="A3018" s="11" t="s">
        <v>1913</v>
      </c>
      <c r="B3018" s="12">
        <v>42</v>
      </c>
      <c r="C3018" s="12">
        <v>2965</v>
      </c>
      <c r="E3018">
        <f t="shared" si="47"/>
        <v>70.595238095238102</v>
      </c>
    </row>
    <row r="3019" spans="1:5" x14ac:dyDescent="0.3">
      <c r="A3019" s="11" t="s">
        <v>341</v>
      </c>
      <c r="B3019" s="12">
        <v>299</v>
      </c>
      <c r="C3019" s="12">
        <v>43758</v>
      </c>
      <c r="E3019">
        <f t="shared" si="47"/>
        <v>146.34782608695653</v>
      </c>
    </row>
    <row r="3020" spans="1:5" x14ac:dyDescent="0.3">
      <c r="A3020" s="11" t="s">
        <v>3675</v>
      </c>
      <c r="B3020" s="12">
        <v>31</v>
      </c>
      <c r="C3020" s="12">
        <v>2050</v>
      </c>
      <c r="E3020">
        <f t="shared" si="47"/>
        <v>66.129032258064512</v>
      </c>
    </row>
    <row r="3021" spans="1:5" x14ac:dyDescent="0.3">
      <c r="A3021" s="11" t="s">
        <v>2470</v>
      </c>
      <c r="B3021" s="12">
        <v>47</v>
      </c>
      <c r="C3021" s="12">
        <v>1364</v>
      </c>
      <c r="E3021">
        <f t="shared" si="47"/>
        <v>29.021276595744681</v>
      </c>
    </row>
    <row r="3022" spans="1:5" x14ac:dyDescent="0.3">
      <c r="A3022" s="11" t="s">
        <v>3630</v>
      </c>
      <c r="B3022" s="12">
        <v>1</v>
      </c>
      <c r="C3022" s="12">
        <v>100</v>
      </c>
      <c r="E3022">
        <f t="shared" si="47"/>
        <v>100</v>
      </c>
    </row>
    <row r="3023" spans="1:5" x14ac:dyDescent="0.3">
      <c r="A3023" s="11" t="s">
        <v>816</v>
      </c>
      <c r="B3023" s="12">
        <v>43</v>
      </c>
      <c r="C3023" s="12">
        <v>4280</v>
      </c>
      <c r="E3023">
        <f t="shared" si="47"/>
        <v>99.534883720930239</v>
      </c>
    </row>
    <row r="3024" spans="1:5" x14ac:dyDescent="0.3">
      <c r="A3024" s="11" t="s">
        <v>2512</v>
      </c>
      <c r="B3024" s="12">
        <v>0</v>
      </c>
      <c r="C3024" s="12">
        <v>0</v>
      </c>
      <c r="E3024">
        <f t="shared" si="47"/>
        <v>0</v>
      </c>
    </row>
    <row r="3025" spans="1:5" x14ac:dyDescent="0.3">
      <c r="A3025" s="11" t="s">
        <v>2892</v>
      </c>
      <c r="B3025" s="12">
        <v>17</v>
      </c>
      <c r="C3025" s="12">
        <v>500</v>
      </c>
      <c r="E3025">
        <f t="shared" si="47"/>
        <v>29.411764705882351</v>
      </c>
    </row>
    <row r="3026" spans="1:5" x14ac:dyDescent="0.3">
      <c r="A3026" s="11" t="s">
        <v>675</v>
      </c>
      <c r="B3026" s="12">
        <v>2</v>
      </c>
      <c r="C3026" s="12">
        <v>15</v>
      </c>
      <c r="E3026">
        <f t="shared" si="47"/>
        <v>7.5</v>
      </c>
    </row>
    <row r="3027" spans="1:5" x14ac:dyDescent="0.3">
      <c r="A3027" s="11" t="s">
        <v>3887</v>
      </c>
      <c r="B3027" s="12">
        <v>8</v>
      </c>
      <c r="C3027" s="12">
        <v>2524</v>
      </c>
      <c r="E3027">
        <f t="shared" si="47"/>
        <v>315.5</v>
      </c>
    </row>
    <row r="3028" spans="1:5" x14ac:dyDescent="0.3">
      <c r="A3028" s="11" t="s">
        <v>1457</v>
      </c>
      <c r="B3028" s="12">
        <v>3</v>
      </c>
      <c r="C3028" s="12">
        <v>145</v>
      </c>
      <c r="E3028">
        <f t="shared" si="47"/>
        <v>48.333333333333336</v>
      </c>
    </row>
    <row r="3029" spans="1:5" x14ac:dyDescent="0.3">
      <c r="A3029" s="11" t="s">
        <v>706</v>
      </c>
      <c r="B3029" s="12">
        <v>5</v>
      </c>
      <c r="C3029" s="12">
        <v>977</v>
      </c>
      <c r="E3029">
        <f t="shared" si="47"/>
        <v>195.4</v>
      </c>
    </row>
    <row r="3030" spans="1:5" x14ac:dyDescent="0.3">
      <c r="A3030" s="11" t="s">
        <v>519</v>
      </c>
      <c r="B3030" s="12">
        <v>0</v>
      </c>
      <c r="C3030" s="12">
        <v>0</v>
      </c>
      <c r="E3030">
        <f t="shared" si="47"/>
        <v>0</v>
      </c>
    </row>
    <row r="3031" spans="1:5" x14ac:dyDescent="0.3">
      <c r="A3031" s="11" t="s">
        <v>2281</v>
      </c>
      <c r="B3031" s="12">
        <v>480</v>
      </c>
      <c r="C3031" s="12">
        <v>39550.5</v>
      </c>
      <c r="E3031">
        <f t="shared" si="47"/>
        <v>82.396874999999994</v>
      </c>
    </row>
    <row r="3032" spans="1:5" x14ac:dyDescent="0.3">
      <c r="A3032" s="11" t="s">
        <v>3757</v>
      </c>
      <c r="B3032" s="12">
        <v>91</v>
      </c>
      <c r="C3032" s="12">
        <v>5050.7700000000004</v>
      </c>
      <c r="E3032">
        <f t="shared" si="47"/>
        <v>55.502967032967035</v>
      </c>
    </row>
    <row r="3033" spans="1:5" x14ac:dyDescent="0.3">
      <c r="A3033" s="11" t="s">
        <v>2934</v>
      </c>
      <c r="B3033" s="12">
        <v>37</v>
      </c>
      <c r="C3033" s="12">
        <v>2700</v>
      </c>
      <c r="E3033">
        <f t="shared" si="47"/>
        <v>72.972972972972968</v>
      </c>
    </row>
    <row r="3034" spans="1:5" x14ac:dyDescent="0.3">
      <c r="A3034" s="11" t="s">
        <v>2319</v>
      </c>
      <c r="B3034" s="12">
        <v>163</v>
      </c>
      <c r="C3034" s="12">
        <v>6053</v>
      </c>
      <c r="E3034">
        <f t="shared" si="47"/>
        <v>37.134969325153371</v>
      </c>
    </row>
    <row r="3035" spans="1:5" x14ac:dyDescent="0.3">
      <c r="A3035" s="11" t="s">
        <v>873</v>
      </c>
      <c r="B3035" s="12">
        <v>2</v>
      </c>
      <c r="C3035" s="12">
        <v>65</v>
      </c>
      <c r="E3035">
        <f t="shared" si="47"/>
        <v>32.5</v>
      </c>
    </row>
    <row r="3036" spans="1:5" x14ac:dyDescent="0.3">
      <c r="A3036" s="11" t="s">
        <v>2997</v>
      </c>
      <c r="B3036" s="12">
        <v>115</v>
      </c>
      <c r="C3036" s="12">
        <v>10373</v>
      </c>
      <c r="E3036">
        <f t="shared" si="47"/>
        <v>90.2</v>
      </c>
    </row>
    <row r="3037" spans="1:5" x14ac:dyDescent="0.3">
      <c r="A3037" s="11" t="s">
        <v>770</v>
      </c>
      <c r="B3037" s="12">
        <v>52</v>
      </c>
      <c r="C3037" s="12">
        <v>1656</v>
      </c>
      <c r="E3037">
        <f t="shared" si="47"/>
        <v>31.846153846153847</v>
      </c>
    </row>
    <row r="3038" spans="1:5" x14ac:dyDescent="0.3">
      <c r="A3038" s="11" t="s">
        <v>2337</v>
      </c>
      <c r="B3038" s="12">
        <v>2165</v>
      </c>
      <c r="C3038" s="12">
        <v>104146.51</v>
      </c>
      <c r="E3038">
        <f t="shared" si="47"/>
        <v>48.104623556581984</v>
      </c>
    </row>
    <row r="3039" spans="1:5" x14ac:dyDescent="0.3">
      <c r="A3039" s="11" t="s">
        <v>823</v>
      </c>
      <c r="B3039" s="12">
        <v>69</v>
      </c>
      <c r="C3039" s="12">
        <v>3575</v>
      </c>
      <c r="E3039">
        <f t="shared" si="47"/>
        <v>51.811594202898547</v>
      </c>
    </row>
    <row r="3040" spans="1:5" x14ac:dyDescent="0.3">
      <c r="A3040" s="11" t="s">
        <v>915</v>
      </c>
      <c r="B3040" s="12">
        <v>0</v>
      </c>
      <c r="C3040" s="12">
        <v>0</v>
      </c>
      <c r="E3040">
        <f t="shared" si="47"/>
        <v>0</v>
      </c>
    </row>
    <row r="3041" spans="1:5" x14ac:dyDescent="0.3">
      <c r="A3041" s="11" t="s">
        <v>1140</v>
      </c>
      <c r="B3041" s="12">
        <v>1</v>
      </c>
      <c r="C3041" s="12">
        <v>5</v>
      </c>
      <c r="E3041">
        <f t="shared" si="47"/>
        <v>5</v>
      </c>
    </row>
    <row r="3042" spans="1:5" x14ac:dyDescent="0.3">
      <c r="A3042" s="11" t="s">
        <v>877</v>
      </c>
      <c r="B3042" s="12">
        <v>45</v>
      </c>
      <c r="C3042" s="12">
        <v>1286</v>
      </c>
      <c r="E3042">
        <f t="shared" si="47"/>
        <v>28.577777777777779</v>
      </c>
    </row>
    <row r="3043" spans="1:5" x14ac:dyDescent="0.3">
      <c r="A3043" s="11" t="s">
        <v>1548</v>
      </c>
      <c r="B3043" s="12">
        <v>0</v>
      </c>
      <c r="C3043" s="12">
        <v>0</v>
      </c>
      <c r="E3043">
        <f t="shared" si="47"/>
        <v>0</v>
      </c>
    </row>
    <row r="3044" spans="1:5" x14ac:dyDescent="0.3">
      <c r="A3044" s="11" t="s">
        <v>2043</v>
      </c>
      <c r="B3044" s="12">
        <v>140</v>
      </c>
      <c r="C3044" s="12">
        <v>12353</v>
      </c>
      <c r="E3044">
        <f t="shared" si="47"/>
        <v>88.23571428571428</v>
      </c>
    </row>
    <row r="3045" spans="1:5" x14ac:dyDescent="0.3">
      <c r="A3045" s="11" t="s">
        <v>4000</v>
      </c>
      <c r="B3045" s="12">
        <v>1</v>
      </c>
      <c r="C3045" s="12">
        <v>1</v>
      </c>
      <c r="E3045">
        <f t="shared" si="47"/>
        <v>1</v>
      </c>
    </row>
    <row r="3046" spans="1:5" x14ac:dyDescent="0.3">
      <c r="A3046" s="11" t="s">
        <v>2518</v>
      </c>
      <c r="B3046" s="12">
        <v>0</v>
      </c>
      <c r="C3046" s="12">
        <v>0</v>
      </c>
      <c r="E3046">
        <f t="shared" si="47"/>
        <v>0</v>
      </c>
    </row>
    <row r="3047" spans="1:5" x14ac:dyDescent="0.3">
      <c r="A3047" s="11" t="s">
        <v>2573</v>
      </c>
      <c r="B3047" s="12">
        <v>0</v>
      </c>
      <c r="C3047" s="12">
        <v>0</v>
      </c>
      <c r="E3047">
        <f t="shared" si="47"/>
        <v>0</v>
      </c>
    </row>
    <row r="3048" spans="1:5" x14ac:dyDescent="0.3">
      <c r="A3048" s="11" t="s">
        <v>413</v>
      </c>
      <c r="B3048" s="12">
        <v>55</v>
      </c>
      <c r="C3048" s="12">
        <v>3171</v>
      </c>
      <c r="E3048">
        <f t="shared" si="47"/>
        <v>57.654545454545456</v>
      </c>
    </row>
    <row r="3049" spans="1:5" x14ac:dyDescent="0.3">
      <c r="A3049" s="11" t="s">
        <v>4066</v>
      </c>
      <c r="B3049" s="12">
        <v>6</v>
      </c>
      <c r="C3049" s="12">
        <v>165</v>
      </c>
      <c r="E3049">
        <f t="shared" si="47"/>
        <v>27.5</v>
      </c>
    </row>
    <row r="3050" spans="1:5" x14ac:dyDescent="0.3">
      <c r="A3050" s="11" t="s">
        <v>559</v>
      </c>
      <c r="B3050" s="12">
        <v>0</v>
      </c>
      <c r="C3050" s="12">
        <v>0</v>
      </c>
      <c r="E3050">
        <f t="shared" si="47"/>
        <v>0</v>
      </c>
    </row>
    <row r="3051" spans="1:5" x14ac:dyDescent="0.3">
      <c r="A3051" s="11" t="s">
        <v>2618</v>
      </c>
      <c r="B3051" s="12">
        <v>77</v>
      </c>
      <c r="C3051" s="12">
        <v>15808</v>
      </c>
      <c r="E3051">
        <f t="shared" si="47"/>
        <v>205.2987012987013</v>
      </c>
    </row>
    <row r="3052" spans="1:5" x14ac:dyDescent="0.3">
      <c r="A3052" s="11" t="s">
        <v>2624</v>
      </c>
      <c r="B3052" s="12">
        <v>3468</v>
      </c>
      <c r="C3052" s="12">
        <v>110353.65</v>
      </c>
      <c r="E3052">
        <f t="shared" si="47"/>
        <v>31.820544982698959</v>
      </c>
    </row>
    <row r="3053" spans="1:5" x14ac:dyDescent="0.3">
      <c r="A3053" s="11" t="s">
        <v>150</v>
      </c>
      <c r="B3053" s="12">
        <v>2</v>
      </c>
      <c r="C3053" s="12">
        <v>40</v>
      </c>
      <c r="E3053">
        <f t="shared" si="47"/>
        <v>20</v>
      </c>
    </row>
    <row r="3054" spans="1:5" x14ac:dyDescent="0.3">
      <c r="A3054" s="11" t="s">
        <v>2153</v>
      </c>
      <c r="B3054" s="12">
        <v>4</v>
      </c>
      <c r="C3054" s="12">
        <v>50</v>
      </c>
      <c r="E3054">
        <f t="shared" si="47"/>
        <v>12.5</v>
      </c>
    </row>
    <row r="3055" spans="1:5" x14ac:dyDescent="0.3">
      <c r="A3055" s="11" t="s">
        <v>2646</v>
      </c>
      <c r="B3055" s="12">
        <v>535</v>
      </c>
      <c r="C3055" s="12">
        <v>42086.42</v>
      </c>
      <c r="E3055">
        <f t="shared" si="47"/>
        <v>78.666205607476627</v>
      </c>
    </row>
    <row r="3056" spans="1:5" x14ac:dyDescent="0.3">
      <c r="A3056" s="11" t="s">
        <v>656</v>
      </c>
      <c r="B3056" s="12">
        <v>274</v>
      </c>
      <c r="C3056" s="12">
        <v>11751</v>
      </c>
      <c r="E3056">
        <f t="shared" si="47"/>
        <v>42.886861313868614</v>
      </c>
    </row>
    <row r="3057" spans="1:5" x14ac:dyDescent="0.3">
      <c r="A3057" s="11" t="s">
        <v>2018</v>
      </c>
      <c r="B3057" s="12">
        <v>426</v>
      </c>
      <c r="C3057" s="12">
        <v>31275.599999999999</v>
      </c>
      <c r="E3057">
        <f t="shared" si="47"/>
        <v>73.416901408450698</v>
      </c>
    </row>
    <row r="3058" spans="1:5" x14ac:dyDescent="0.3">
      <c r="A3058" s="11" t="s">
        <v>313</v>
      </c>
      <c r="B3058" s="12">
        <v>146</v>
      </c>
      <c r="C3058" s="12">
        <v>8950</v>
      </c>
      <c r="E3058">
        <f t="shared" si="47"/>
        <v>61.301369863013697</v>
      </c>
    </row>
    <row r="3059" spans="1:5" x14ac:dyDescent="0.3">
      <c r="A3059" s="11" t="s">
        <v>1957</v>
      </c>
      <c r="B3059" s="12">
        <v>365</v>
      </c>
      <c r="C3059" s="12">
        <v>176420</v>
      </c>
      <c r="E3059">
        <f t="shared" si="47"/>
        <v>483.34246575342468</v>
      </c>
    </row>
    <row r="3060" spans="1:5" x14ac:dyDescent="0.3">
      <c r="A3060" s="11" t="s">
        <v>4022</v>
      </c>
      <c r="B3060" s="12">
        <v>0</v>
      </c>
      <c r="C3060" s="12">
        <v>0</v>
      </c>
      <c r="E3060">
        <f t="shared" si="47"/>
        <v>0</v>
      </c>
    </row>
    <row r="3061" spans="1:5" x14ac:dyDescent="0.3">
      <c r="A3061" s="11" t="s">
        <v>3063</v>
      </c>
      <c r="B3061" s="12">
        <v>23</v>
      </c>
      <c r="C3061" s="12">
        <v>587</v>
      </c>
      <c r="E3061">
        <f t="shared" si="47"/>
        <v>25.521739130434781</v>
      </c>
    </row>
    <row r="3062" spans="1:5" x14ac:dyDescent="0.3">
      <c r="A3062" s="11" t="s">
        <v>2192</v>
      </c>
      <c r="B3062" s="12">
        <v>25</v>
      </c>
      <c r="C3062" s="12">
        <v>898</v>
      </c>
      <c r="E3062">
        <f t="shared" si="47"/>
        <v>35.92</v>
      </c>
    </row>
    <row r="3063" spans="1:5" x14ac:dyDescent="0.3">
      <c r="A3063" s="11" t="s">
        <v>3493</v>
      </c>
      <c r="B3063" s="12">
        <v>13</v>
      </c>
      <c r="C3063" s="12">
        <v>400</v>
      </c>
      <c r="E3063">
        <f t="shared" si="47"/>
        <v>30.76923076923077</v>
      </c>
    </row>
    <row r="3064" spans="1:5" x14ac:dyDescent="0.3">
      <c r="A3064" s="11" t="s">
        <v>64</v>
      </c>
      <c r="B3064" s="12">
        <v>48</v>
      </c>
      <c r="C3064" s="12">
        <v>4642</v>
      </c>
      <c r="E3064">
        <f t="shared" si="47"/>
        <v>96.708333333333329</v>
      </c>
    </row>
    <row r="3065" spans="1:5" x14ac:dyDescent="0.3">
      <c r="A3065" s="11" t="s">
        <v>295</v>
      </c>
      <c r="B3065" s="12">
        <v>50</v>
      </c>
      <c r="C3065" s="12">
        <v>5000</v>
      </c>
      <c r="E3065">
        <f t="shared" si="47"/>
        <v>100</v>
      </c>
    </row>
    <row r="3066" spans="1:5" x14ac:dyDescent="0.3">
      <c r="A3066" s="11" t="s">
        <v>128</v>
      </c>
      <c r="B3066" s="12">
        <v>13</v>
      </c>
      <c r="C3066" s="12">
        <v>1387</v>
      </c>
      <c r="E3066">
        <f t="shared" si="47"/>
        <v>106.69230769230769</v>
      </c>
    </row>
    <row r="3067" spans="1:5" x14ac:dyDescent="0.3">
      <c r="A3067" s="11" t="s">
        <v>4044</v>
      </c>
      <c r="B3067" s="12">
        <v>91</v>
      </c>
      <c r="C3067" s="12">
        <v>3001</v>
      </c>
      <c r="E3067">
        <f t="shared" si="47"/>
        <v>32.978021978021978</v>
      </c>
    </row>
    <row r="3068" spans="1:5" x14ac:dyDescent="0.3">
      <c r="A3068" s="11" t="s">
        <v>2637</v>
      </c>
      <c r="B3068" s="12">
        <v>26</v>
      </c>
      <c r="C3068" s="12">
        <v>831</v>
      </c>
      <c r="E3068">
        <f t="shared" si="47"/>
        <v>31.96153846153846</v>
      </c>
    </row>
    <row r="3069" spans="1:5" x14ac:dyDescent="0.3">
      <c r="A3069" s="11" t="s">
        <v>546</v>
      </c>
      <c r="B3069" s="12">
        <v>34</v>
      </c>
      <c r="C3069" s="12">
        <v>13692</v>
      </c>
      <c r="E3069">
        <f t="shared" si="47"/>
        <v>402.70588235294116</v>
      </c>
    </row>
    <row r="3070" spans="1:5" x14ac:dyDescent="0.3">
      <c r="A3070" s="11" t="s">
        <v>2215</v>
      </c>
      <c r="B3070" s="12">
        <v>24</v>
      </c>
      <c r="C3070" s="12">
        <v>1755.01</v>
      </c>
      <c r="E3070">
        <f t="shared" si="47"/>
        <v>73.125416666666666</v>
      </c>
    </row>
    <row r="3071" spans="1:5" x14ac:dyDescent="0.3">
      <c r="A3071" s="11" t="s">
        <v>3557</v>
      </c>
      <c r="B3071" s="12">
        <v>22</v>
      </c>
      <c r="C3071" s="12">
        <v>504</v>
      </c>
      <c r="E3071">
        <f t="shared" si="47"/>
        <v>22.90909090909091</v>
      </c>
    </row>
    <row r="3072" spans="1:5" x14ac:dyDescent="0.3">
      <c r="A3072" s="11" t="s">
        <v>3788</v>
      </c>
      <c r="B3072" s="12">
        <v>0</v>
      </c>
      <c r="C3072" s="12">
        <v>0</v>
      </c>
      <c r="E3072">
        <f t="shared" si="47"/>
        <v>0</v>
      </c>
    </row>
    <row r="3073" spans="1:5" x14ac:dyDescent="0.3">
      <c r="A3073" s="11" t="s">
        <v>553</v>
      </c>
      <c r="B3073" s="12">
        <v>0</v>
      </c>
      <c r="C3073" s="12">
        <v>0</v>
      </c>
      <c r="E3073">
        <f t="shared" si="47"/>
        <v>0</v>
      </c>
    </row>
    <row r="3074" spans="1:5" x14ac:dyDescent="0.3">
      <c r="A3074" s="11" t="s">
        <v>3398</v>
      </c>
      <c r="B3074" s="12">
        <v>46</v>
      </c>
      <c r="C3074" s="12">
        <v>1245</v>
      </c>
      <c r="E3074">
        <f t="shared" si="47"/>
        <v>27.065217391304348</v>
      </c>
    </row>
    <row r="3075" spans="1:5" x14ac:dyDescent="0.3">
      <c r="A3075" s="11" t="s">
        <v>14</v>
      </c>
      <c r="B3075" s="12">
        <v>827</v>
      </c>
      <c r="C3075" s="12">
        <v>49588</v>
      </c>
      <c r="E3075">
        <f t="shared" si="47"/>
        <v>59.961305925030231</v>
      </c>
    </row>
    <row r="3076" spans="1:5" x14ac:dyDescent="0.3">
      <c r="A3076" s="11" t="s">
        <v>2949</v>
      </c>
      <c r="B3076" s="12">
        <v>2</v>
      </c>
      <c r="C3076" s="12">
        <v>25</v>
      </c>
      <c r="E3076">
        <f t="shared" si="47"/>
        <v>12.5</v>
      </c>
    </row>
    <row r="3077" spans="1:5" x14ac:dyDescent="0.3">
      <c r="A3077" s="11" t="s">
        <v>63</v>
      </c>
      <c r="B3077" s="12">
        <v>23</v>
      </c>
      <c r="C3077" s="12">
        <v>7415</v>
      </c>
      <c r="E3077">
        <f t="shared" ref="E3077:E3140" si="48">IF(B3077=0, 0, C3077/B3077)</f>
        <v>322.39130434782606</v>
      </c>
    </row>
    <row r="3078" spans="1:5" x14ac:dyDescent="0.3">
      <c r="A3078" s="11" t="s">
        <v>3115</v>
      </c>
      <c r="B3078" s="12">
        <v>1</v>
      </c>
      <c r="C3078" s="12">
        <v>300</v>
      </c>
      <c r="E3078">
        <f t="shared" si="48"/>
        <v>300</v>
      </c>
    </row>
    <row r="3079" spans="1:5" x14ac:dyDescent="0.3">
      <c r="A3079" s="11" t="s">
        <v>3465</v>
      </c>
      <c r="B3079" s="12">
        <v>61</v>
      </c>
      <c r="C3079" s="12">
        <v>4450</v>
      </c>
      <c r="E3079">
        <f t="shared" si="48"/>
        <v>72.950819672131146</v>
      </c>
    </row>
    <row r="3080" spans="1:5" x14ac:dyDescent="0.3">
      <c r="A3080" s="11" t="s">
        <v>3638</v>
      </c>
      <c r="B3080" s="12">
        <v>3</v>
      </c>
      <c r="C3080" s="12">
        <v>55</v>
      </c>
      <c r="E3080">
        <f t="shared" si="48"/>
        <v>18.333333333333332</v>
      </c>
    </row>
    <row r="3081" spans="1:5" x14ac:dyDescent="0.3">
      <c r="A3081" s="11" t="s">
        <v>3801</v>
      </c>
      <c r="B3081" s="12">
        <v>0</v>
      </c>
      <c r="C3081" s="12">
        <v>0</v>
      </c>
      <c r="E3081">
        <f t="shared" si="48"/>
        <v>0</v>
      </c>
    </row>
    <row r="3082" spans="1:5" x14ac:dyDescent="0.3">
      <c r="A3082" s="11" t="s">
        <v>1095</v>
      </c>
      <c r="B3082" s="12">
        <v>27</v>
      </c>
      <c r="C3082" s="12">
        <v>3294.01</v>
      </c>
      <c r="E3082">
        <f t="shared" si="48"/>
        <v>122.00037037037038</v>
      </c>
    </row>
    <row r="3083" spans="1:5" x14ac:dyDescent="0.3">
      <c r="A3083" s="11" t="s">
        <v>2405</v>
      </c>
      <c r="B3083" s="12">
        <v>0</v>
      </c>
      <c r="C3083" s="12">
        <v>0</v>
      </c>
      <c r="E3083">
        <f t="shared" si="48"/>
        <v>0</v>
      </c>
    </row>
    <row r="3084" spans="1:5" x14ac:dyDescent="0.3">
      <c r="A3084" s="11" t="s">
        <v>2994</v>
      </c>
      <c r="B3084" s="12">
        <v>59</v>
      </c>
      <c r="C3084" s="12">
        <v>1373.24</v>
      </c>
      <c r="E3084">
        <f t="shared" si="48"/>
        <v>23.275254237288134</v>
      </c>
    </row>
    <row r="3085" spans="1:5" x14ac:dyDescent="0.3">
      <c r="A3085" s="11" t="s">
        <v>2743</v>
      </c>
      <c r="B3085" s="12">
        <v>0</v>
      </c>
      <c r="C3085" s="12">
        <v>0</v>
      </c>
      <c r="E3085">
        <f t="shared" si="48"/>
        <v>0</v>
      </c>
    </row>
    <row r="3086" spans="1:5" x14ac:dyDescent="0.3">
      <c r="A3086" s="11" t="s">
        <v>2588</v>
      </c>
      <c r="B3086" s="12">
        <v>8</v>
      </c>
      <c r="C3086" s="12">
        <v>233</v>
      </c>
      <c r="E3086">
        <f t="shared" si="48"/>
        <v>29.125</v>
      </c>
    </row>
    <row r="3087" spans="1:5" x14ac:dyDescent="0.3">
      <c r="A3087" s="11" t="s">
        <v>1889</v>
      </c>
      <c r="B3087" s="12">
        <v>89</v>
      </c>
      <c r="C3087" s="12">
        <v>4152</v>
      </c>
      <c r="E3087">
        <f t="shared" si="48"/>
        <v>46.651685393258425</v>
      </c>
    </row>
    <row r="3088" spans="1:5" x14ac:dyDescent="0.3">
      <c r="A3088" s="11" t="s">
        <v>3155</v>
      </c>
      <c r="B3088" s="12">
        <v>302</v>
      </c>
      <c r="C3088" s="12">
        <v>9425.23</v>
      </c>
      <c r="E3088">
        <f t="shared" si="48"/>
        <v>31.209370860927152</v>
      </c>
    </row>
    <row r="3089" spans="1:5" x14ac:dyDescent="0.3">
      <c r="A3089" s="11" t="s">
        <v>3743</v>
      </c>
      <c r="B3089" s="12">
        <v>1</v>
      </c>
      <c r="C3089" s="12">
        <v>202</v>
      </c>
      <c r="E3089">
        <f t="shared" si="48"/>
        <v>202</v>
      </c>
    </row>
    <row r="3090" spans="1:5" x14ac:dyDescent="0.3">
      <c r="A3090" s="11" t="s">
        <v>4083</v>
      </c>
      <c r="B3090" s="12">
        <v>0</v>
      </c>
      <c r="C3090" s="12">
        <v>0</v>
      </c>
      <c r="E3090">
        <f t="shared" si="48"/>
        <v>0</v>
      </c>
    </row>
    <row r="3091" spans="1:5" x14ac:dyDescent="0.3">
      <c r="A3091" s="11" t="s">
        <v>2855</v>
      </c>
      <c r="B3091" s="12">
        <v>5</v>
      </c>
      <c r="C3091" s="12">
        <v>300</v>
      </c>
      <c r="E3091">
        <f t="shared" si="48"/>
        <v>60</v>
      </c>
    </row>
    <row r="3092" spans="1:5" x14ac:dyDescent="0.3">
      <c r="A3092" s="11" t="s">
        <v>3649</v>
      </c>
      <c r="B3092" s="12">
        <v>9</v>
      </c>
      <c r="C3092" s="12">
        <v>520</v>
      </c>
      <c r="E3092">
        <f t="shared" si="48"/>
        <v>57.777777777777779</v>
      </c>
    </row>
    <row r="3093" spans="1:5" x14ac:dyDescent="0.3">
      <c r="A3093" s="11" t="s">
        <v>3970</v>
      </c>
      <c r="B3093" s="12">
        <v>37</v>
      </c>
      <c r="C3093" s="12">
        <v>3905</v>
      </c>
      <c r="E3093">
        <f t="shared" si="48"/>
        <v>105.54054054054055</v>
      </c>
    </row>
    <row r="3094" spans="1:5" x14ac:dyDescent="0.3">
      <c r="A3094" s="11" t="s">
        <v>3033</v>
      </c>
      <c r="B3094" s="12">
        <v>23</v>
      </c>
      <c r="C3094" s="12">
        <v>4396</v>
      </c>
      <c r="E3094">
        <f t="shared" si="48"/>
        <v>191.13043478260869</v>
      </c>
    </row>
    <row r="3095" spans="1:5" x14ac:dyDescent="0.3">
      <c r="A3095" s="11" t="s">
        <v>2833</v>
      </c>
      <c r="B3095" s="12">
        <v>35</v>
      </c>
      <c r="C3095" s="12">
        <v>2923</v>
      </c>
      <c r="E3095">
        <f t="shared" si="48"/>
        <v>83.51428571428572</v>
      </c>
    </row>
    <row r="3096" spans="1:5" x14ac:dyDescent="0.3">
      <c r="A3096" s="11" t="s">
        <v>152</v>
      </c>
      <c r="B3096" s="12">
        <v>67</v>
      </c>
      <c r="C3096" s="12">
        <v>30112</v>
      </c>
      <c r="E3096">
        <f t="shared" si="48"/>
        <v>449.43283582089555</v>
      </c>
    </row>
    <row r="3097" spans="1:5" x14ac:dyDescent="0.3">
      <c r="A3097" s="11" t="s">
        <v>127</v>
      </c>
      <c r="B3097" s="12">
        <v>6</v>
      </c>
      <c r="C3097" s="12">
        <v>70</v>
      </c>
      <c r="E3097">
        <f t="shared" si="48"/>
        <v>11.666666666666666</v>
      </c>
    </row>
    <row r="3098" spans="1:5" x14ac:dyDescent="0.3">
      <c r="A3098" s="11" t="s">
        <v>78</v>
      </c>
      <c r="B3098" s="12">
        <v>15</v>
      </c>
      <c r="C3098" s="12">
        <v>460</v>
      </c>
      <c r="E3098">
        <f t="shared" si="48"/>
        <v>30.666666666666668</v>
      </c>
    </row>
    <row r="3099" spans="1:5" x14ac:dyDescent="0.3">
      <c r="A3099" s="11" t="s">
        <v>2636</v>
      </c>
      <c r="B3099" s="12">
        <v>50</v>
      </c>
      <c r="C3099" s="12">
        <v>1873</v>
      </c>
      <c r="E3099">
        <f t="shared" si="48"/>
        <v>37.46</v>
      </c>
    </row>
    <row r="3100" spans="1:5" x14ac:dyDescent="0.3">
      <c r="A3100" s="11" t="s">
        <v>3747</v>
      </c>
      <c r="B3100" s="12">
        <v>28</v>
      </c>
      <c r="C3100" s="12">
        <v>6027</v>
      </c>
      <c r="E3100">
        <f t="shared" si="48"/>
        <v>215.25</v>
      </c>
    </row>
    <row r="3101" spans="1:5" x14ac:dyDescent="0.3">
      <c r="A3101" s="11" t="s">
        <v>2612</v>
      </c>
      <c r="B3101" s="12">
        <v>294</v>
      </c>
      <c r="C3101" s="12">
        <v>17176.13</v>
      </c>
      <c r="E3101">
        <f t="shared" si="48"/>
        <v>58.422210884353746</v>
      </c>
    </row>
    <row r="3102" spans="1:5" x14ac:dyDescent="0.3">
      <c r="A3102" s="11" t="s">
        <v>2631</v>
      </c>
      <c r="B3102" s="12">
        <v>286</v>
      </c>
      <c r="C3102" s="12">
        <v>22933.05</v>
      </c>
      <c r="E3102">
        <f t="shared" si="48"/>
        <v>80.185489510489504</v>
      </c>
    </row>
    <row r="3103" spans="1:5" x14ac:dyDescent="0.3">
      <c r="A3103" s="11" t="s">
        <v>3724</v>
      </c>
      <c r="B3103" s="12">
        <v>33</v>
      </c>
      <c r="C3103" s="12">
        <v>2015</v>
      </c>
      <c r="E3103">
        <f t="shared" si="48"/>
        <v>61.060606060606062</v>
      </c>
    </row>
    <row r="3104" spans="1:5" x14ac:dyDescent="0.3">
      <c r="A3104" s="11" t="s">
        <v>1048</v>
      </c>
      <c r="B3104" s="12">
        <v>1</v>
      </c>
      <c r="C3104" s="12">
        <v>1</v>
      </c>
      <c r="E3104">
        <f t="shared" si="48"/>
        <v>1</v>
      </c>
    </row>
    <row r="3105" spans="1:5" x14ac:dyDescent="0.3">
      <c r="A3105" s="11" t="s">
        <v>440</v>
      </c>
      <c r="B3105" s="12">
        <v>0</v>
      </c>
      <c r="C3105" s="12">
        <v>0</v>
      </c>
      <c r="E3105">
        <f t="shared" si="48"/>
        <v>0</v>
      </c>
    </row>
    <row r="3106" spans="1:5" x14ac:dyDescent="0.3">
      <c r="A3106" s="11" t="s">
        <v>2666</v>
      </c>
      <c r="B3106" s="12">
        <v>206</v>
      </c>
      <c r="C3106" s="12">
        <v>15929.51</v>
      </c>
      <c r="E3106">
        <f t="shared" si="48"/>
        <v>77.327718446601949</v>
      </c>
    </row>
    <row r="3107" spans="1:5" x14ac:dyDescent="0.3">
      <c r="A3107" s="11" t="s">
        <v>381</v>
      </c>
      <c r="B3107" s="12">
        <v>49</v>
      </c>
      <c r="C3107" s="12">
        <v>5660</v>
      </c>
      <c r="E3107">
        <f t="shared" si="48"/>
        <v>115.51020408163265</v>
      </c>
    </row>
    <row r="3108" spans="1:5" x14ac:dyDescent="0.3">
      <c r="A3108" s="11" t="s">
        <v>2686</v>
      </c>
      <c r="B3108" s="12">
        <v>0</v>
      </c>
      <c r="C3108" s="12">
        <v>0</v>
      </c>
      <c r="E3108">
        <f t="shared" si="48"/>
        <v>0</v>
      </c>
    </row>
    <row r="3109" spans="1:5" x14ac:dyDescent="0.3">
      <c r="A3109" s="11" t="s">
        <v>785</v>
      </c>
      <c r="B3109" s="12">
        <v>10</v>
      </c>
      <c r="C3109" s="12">
        <v>1025</v>
      </c>
      <c r="E3109">
        <f t="shared" si="48"/>
        <v>102.5</v>
      </c>
    </row>
    <row r="3110" spans="1:5" x14ac:dyDescent="0.3">
      <c r="A3110" s="11" t="s">
        <v>2658</v>
      </c>
      <c r="B3110" s="12">
        <v>4</v>
      </c>
      <c r="C3110" s="12">
        <v>91</v>
      </c>
      <c r="E3110">
        <f t="shared" si="48"/>
        <v>22.75</v>
      </c>
    </row>
    <row r="3111" spans="1:5" x14ac:dyDescent="0.3">
      <c r="A3111" s="11" t="s">
        <v>594</v>
      </c>
      <c r="B3111" s="12">
        <v>7</v>
      </c>
      <c r="C3111" s="12">
        <v>115</v>
      </c>
      <c r="E3111">
        <f t="shared" si="48"/>
        <v>16.428571428571427</v>
      </c>
    </row>
    <row r="3112" spans="1:5" x14ac:dyDescent="0.3">
      <c r="A3112" s="11" t="s">
        <v>501</v>
      </c>
      <c r="B3112" s="12">
        <v>4</v>
      </c>
      <c r="C3112" s="12">
        <v>215</v>
      </c>
      <c r="E3112">
        <f t="shared" si="48"/>
        <v>53.75</v>
      </c>
    </row>
    <row r="3113" spans="1:5" x14ac:dyDescent="0.3">
      <c r="A3113" s="11" t="s">
        <v>1843</v>
      </c>
      <c r="B3113" s="12">
        <v>21</v>
      </c>
      <c r="C3113" s="12">
        <v>2505</v>
      </c>
      <c r="E3113">
        <f t="shared" si="48"/>
        <v>119.28571428571429</v>
      </c>
    </row>
    <row r="3114" spans="1:5" x14ac:dyDescent="0.3">
      <c r="A3114" s="11" t="s">
        <v>3503</v>
      </c>
      <c r="B3114" s="12">
        <v>8</v>
      </c>
      <c r="C3114" s="12">
        <v>1000</v>
      </c>
      <c r="E3114">
        <f t="shared" si="48"/>
        <v>125</v>
      </c>
    </row>
    <row r="3115" spans="1:5" x14ac:dyDescent="0.3">
      <c r="A3115" s="11" t="s">
        <v>2171</v>
      </c>
      <c r="B3115" s="12">
        <v>19</v>
      </c>
      <c r="C3115" s="12">
        <v>633</v>
      </c>
      <c r="E3115">
        <f t="shared" si="48"/>
        <v>33.315789473684212</v>
      </c>
    </row>
    <row r="3116" spans="1:5" x14ac:dyDescent="0.3">
      <c r="A3116" s="11" t="s">
        <v>1089</v>
      </c>
      <c r="B3116" s="12">
        <v>147</v>
      </c>
      <c r="C3116" s="12">
        <v>6382.34</v>
      </c>
      <c r="E3116">
        <f t="shared" si="48"/>
        <v>43.41727891156463</v>
      </c>
    </row>
    <row r="3117" spans="1:5" x14ac:dyDescent="0.3">
      <c r="A3117" s="11" t="s">
        <v>3928</v>
      </c>
      <c r="B3117" s="12">
        <v>0</v>
      </c>
      <c r="C3117" s="12">
        <v>0</v>
      </c>
      <c r="E3117">
        <f t="shared" si="48"/>
        <v>0</v>
      </c>
    </row>
    <row r="3118" spans="1:5" x14ac:dyDescent="0.3">
      <c r="A3118" s="11" t="s">
        <v>617</v>
      </c>
      <c r="B3118" s="12">
        <v>0</v>
      </c>
      <c r="C3118" s="12">
        <v>0</v>
      </c>
      <c r="E3118">
        <f t="shared" si="48"/>
        <v>0</v>
      </c>
    </row>
    <row r="3119" spans="1:5" x14ac:dyDescent="0.3">
      <c r="A3119" s="11" t="s">
        <v>2814</v>
      </c>
      <c r="B3119" s="12">
        <v>64</v>
      </c>
      <c r="C3119" s="12">
        <v>1616</v>
      </c>
      <c r="E3119">
        <f t="shared" si="48"/>
        <v>25.25</v>
      </c>
    </row>
    <row r="3120" spans="1:5" x14ac:dyDescent="0.3">
      <c r="A3120" s="11" t="s">
        <v>2054</v>
      </c>
      <c r="B3120" s="12">
        <v>121</v>
      </c>
      <c r="C3120" s="12">
        <v>5051</v>
      </c>
      <c r="E3120">
        <f t="shared" si="48"/>
        <v>41.743801652892564</v>
      </c>
    </row>
    <row r="3121" spans="1:5" x14ac:dyDescent="0.3">
      <c r="A3121" s="11" t="s">
        <v>1401</v>
      </c>
      <c r="B3121" s="12">
        <v>34</v>
      </c>
      <c r="C3121" s="12">
        <v>586</v>
      </c>
      <c r="E3121">
        <f t="shared" si="48"/>
        <v>17.235294117647058</v>
      </c>
    </row>
    <row r="3122" spans="1:5" x14ac:dyDescent="0.3">
      <c r="A3122" s="11" t="s">
        <v>2268</v>
      </c>
      <c r="B3122" s="12">
        <v>404</v>
      </c>
      <c r="C3122" s="12">
        <v>76105</v>
      </c>
      <c r="E3122">
        <f t="shared" si="48"/>
        <v>188.37871287128712</v>
      </c>
    </row>
    <row r="3123" spans="1:5" x14ac:dyDescent="0.3">
      <c r="A3123" s="11" t="s">
        <v>2837</v>
      </c>
      <c r="B3123" s="12">
        <v>21</v>
      </c>
      <c r="C3123" s="12">
        <v>850</v>
      </c>
      <c r="E3123">
        <f t="shared" si="48"/>
        <v>40.476190476190474</v>
      </c>
    </row>
    <row r="3124" spans="1:5" x14ac:dyDescent="0.3">
      <c r="A3124" s="11" t="s">
        <v>614</v>
      </c>
      <c r="B3124" s="12">
        <v>121</v>
      </c>
      <c r="C3124" s="12">
        <v>12818</v>
      </c>
      <c r="E3124">
        <f t="shared" si="48"/>
        <v>105.93388429752066</v>
      </c>
    </row>
    <row r="3125" spans="1:5" x14ac:dyDescent="0.3">
      <c r="A3125" s="11" t="s">
        <v>1882</v>
      </c>
      <c r="B3125" s="12">
        <v>70</v>
      </c>
      <c r="C3125" s="12">
        <v>3453.69</v>
      </c>
      <c r="E3125">
        <f t="shared" si="48"/>
        <v>49.338428571428572</v>
      </c>
    </row>
    <row r="3126" spans="1:5" x14ac:dyDescent="0.3">
      <c r="A3126" s="11" t="s">
        <v>469</v>
      </c>
      <c r="B3126" s="12">
        <v>0</v>
      </c>
      <c r="C3126" s="12">
        <v>0</v>
      </c>
      <c r="E3126">
        <f t="shared" si="48"/>
        <v>0</v>
      </c>
    </row>
    <row r="3127" spans="1:5" x14ac:dyDescent="0.3">
      <c r="A3127" s="11" t="s">
        <v>1724</v>
      </c>
      <c r="B3127" s="12">
        <v>3</v>
      </c>
      <c r="C3127" s="12">
        <v>650</v>
      </c>
      <c r="E3127">
        <f t="shared" si="48"/>
        <v>216.66666666666666</v>
      </c>
    </row>
    <row r="3128" spans="1:5" x14ac:dyDescent="0.3">
      <c r="A3128" s="11" t="s">
        <v>1102</v>
      </c>
      <c r="B3128" s="12">
        <v>6</v>
      </c>
      <c r="C3128" s="12">
        <v>41</v>
      </c>
      <c r="E3128">
        <f t="shared" si="48"/>
        <v>6.833333333333333</v>
      </c>
    </row>
    <row r="3129" spans="1:5" x14ac:dyDescent="0.3">
      <c r="A3129" s="11" t="s">
        <v>3353</v>
      </c>
      <c r="B3129" s="12">
        <v>55</v>
      </c>
      <c r="C3129" s="12">
        <v>3058</v>
      </c>
      <c r="E3129">
        <f t="shared" si="48"/>
        <v>55.6</v>
      </c>
    </row>
    <row r="3130" spans="1:5" x14ac:dyDescent="0.3">
      <c r="A3130" s="11" t="s">
        <v>350</v>
      </c>
      <c r="B3130" s="12">
        <v>167</v>
      </c>
      <c r="C3130" s="12">
        <v>12007.18</v>
      </c>
      <c r="E3130">
        <f t="shared" si="48"/>
        <v>71.899281437125751</v>
      </c>
    </row>
    <row r="3131" spans="1:5" x14ac:dyDescent="0.3">
      <c r="A3131" s="11" t="s">
        <v>503</v>
      </c>
      <c r="B3131" s="12">
        <v>4</v>
      </c>
      <c r="C3131" s="12">
        <v>230</v>
      </c>
      <c r="E3131">
        <f t="shared" si="48"/>
        <v>57.5</v>
      </c>
    </row>
    <row r="3132" spans="1:5" x14ac:dyDescent="0.3">
      <c r="A3132" s="11" t="s">
        <v>1105</v>
      </c>
      <c r="B3132" s="12">
        <v>37</v>
      </c>
      <c r="C3132" s="12">
        <v>2971</v>
      </c>
      <c r="E3132">
        <f t="shared" si="48"/>
        <v>80.297297297297291</v>
      </c>
    </row>
    <row r="3133" spans="1:5" x14ac:dyDescent="0.3">
      <c r="A3133" s="11" t="s">
        <v>2227</v>
      </c>
      <c r="B3133" s="12">
        <v>321</v>
      </c>
      <c r="C3133" s="12">
        <v>19523.310000000001</v>
      </c>
      <c r="E3133">
        <f t="shared" si="48"/>
        <v>60.820280373831778</v>
      </c>
    </row>
    <row r="3134" spans="1:5" x14ac:dyDescent="0.3">
      <c r="A3134" s="11" t="s">
        <v>1735</v>
      </c>
      <c r="B3134" s="12">
        <v>1</v>
      </c>
      <c r="C3134" s="12">
        <v>1</v>
      </c>
      <c r="E3134">
        <f t="shared" si="48"/>
        <v>1</v>
      </c>
    </row>
    <row r="3135" spans="1:5" x14ac:dyDescent="0.3">
      <c r="A3135" s="11" t="s">
        <v>1522</v>
      </c>
      <c r="B3135" s="12">
        <v>235</v>
      </c>
      <c r="C3135" s="12">
        <v>40055</v>
      </c>
      <c r="E3135">
        <f t="shared" si="48"/>
        <v>170.44680851063831</v>
      </c>
    </row>
    <row r="3136" spans="1:5" x14ac:dyDescent="0.3">
      <c r="A3136" s="11" t="s">
        <v>1012</v>
      </c>
      <c r="B3136" s="12">
        <v>1</v>
      </c>
      <c r="C3136" s="12">
        <v>75</v>
      </c>
      <c r="E3136">
        <f t="shared" si="48"/>
        <v>75</v>
      </c>
    </row>
    <row r="3137" spans="1:5" x14ac:dyDescent="0.3">
      <c r="A3137" s="11" t="s">
        <v>2910</v>
      </c>
      <c r="B3137" s="12">
        <v>1</v>
      </c>
      <c r="C3137" s="12">
        <v>1</v>
      </c>
      <c r="E3137">
        <f t="shared" si="48"/>
        <v>1</v>
      </c>
    </row>
    <row r="3138" spans="1:5" x14ac:dyDescent="0.3">
      <c r="A3138" s="11" t="s">
        <v>1030</v>
      </c>
      <c r="B3138" s="12">
        <v>141</v>
      </c>
      <c r="C3138" s="12">
        <v>11176</v>
      </c>
      <c r="E3138">
        <f t="shared" si="48"/>
        <v>79.262411347517727</v>
      </c>
    </row>
    <row r="3139" spans="1:5" x14ac:dyDescent="0.3">
      <c r="A3139" s="11" t="s">
        <v>3231</v>
      </c>
      <c r="B3139" s="12">
        <v>28</v>
      </c>
      <c r="C3139" s="12">
        <v>1610</v>
      </c>
      <c r="E3139">
        <f t="shared" si="48"/>
        <v>57.5</v>
      </c>
    </row>
    <row r="3140" spans="1:5" x14ac:dyDescent="0.3">
      <c r="A3140" s="11" t="s">
        <v>330</v>
      </c>
      <c r="B3140" s="12">
        <v>167</v>
      </c>
      <c r="C3140" s="12">
        <v>10550</v>
      </c>
      <c r="E3140">
        <f t="shared" si="48"/>
        <v>63.17365269461078</v>
      </c>
    </row>
    <row r="3141" spans="1:5" x14ac:dyDescent="0.3">
      <c r="A3141" s="11" t="s">
        <v>512</v>
      </c>
      <c r="B3141" s="12">
        <v>5</v>
      </c>
      <c r="C3141" s="12">
        <v>150</v>
      </c>
      <c r="E3141">
        <f t="shared" ref="E3141:E3204" si="49">IF(B3141=0, 0, C3141/B3141)</f>
        <v>30</v>
      </c>
    </row>
    <row r="3142" spans="1:5" x14ac:dyDescent="0.3">
      <c r="A3142" s="11" t="s">
        <v>2627</v>
      </c>
      <c r="B3142" s="12">
        <v>45</v>
      </c>
      <c r="C3142" s="12">
        <v>970</v>
      </c>
      <c r="E3142">
        <f t="shared" si="49"/>
        <v>21.555555555555557</v>
      </c>
    </row>
    <row r="3143" spans="1:5" x14ac:dyDescent="0.3">
      <c r="A3143" s="11" t="s">
        <v>3236</v>
      </c>
      <c r="B3143" s="12">
        <v>110</v>
      </c>
      <c r="C3143" s="12">
        <v>20120</v>
      </c>
      <c r="E3143">
        <f t="shared" si="49"/>
        <v>182.90909090909091</v>
      </c>
    </row>
    <row r="3144" spans="1:5" x14ac:dyDescent="0.3">
      <c r="A3144" s="11" t="s">
        <v>387</v>
      </c>
      <c r="B3144" s="12">
        <v>13</v>
      </c>
      <c r="C3144" s="12">
        <v>601</v>
      </c>
      <c r="E3144">
        <f t="shared" si="49"/>
        <v>46.230769230769234</v>
      </c>
    </row>
    <row r="3145" spans="1:5" x14ac:dyDescent="0.3">
      <c r="A3145" s="11" t="s">
        <v>3120</v>
      </c>
      <c r="B3145" s="12">
        <v>10</v>
      </c>
      <c r="C3145" s="12">
        <v>128</v>
      </c>
      <c r="E3145">
        <f t="shared" si="49"/>
        <v>12.8</v>
      </c>
    </row>
    <row r="3146" spans="1:5" x14ac:dyDescent="0.3">
      <c r="A3146" s="11" t="s">
        <v>1057</v>
      </c>
      <c r="B3146" s="12">
        <v>0</v>
      </c>
      <c r="C3146" s="12">
        <v>0</v>
      </c>
      <c r="E3146">
        <f t="shared" si="49"/>
        <v>0</v>
      </c>
    </row>
    <row r="3147" spans="1:5" x14ac:dyDescent="0.3">
      <c r="A3147" s="11" t="s">
        <v>1254</v>
      </c>
      <c r="B3147" s="12">
        <v>711</v>
      </c>
      <c r="C3147" s="12">
        <v>30383.32</v>
      </c>
      <c r="E3147">
        <f t="shared" si="49"/>
        <v>42.73322081575246</v>
      </c>
    </row>
    <row r="3148" spans="1:5" x14ac:dyDescent="0.3">
      <c r="A3148" s="11" t="s">
        <v>1425</v>
      </c>
      <c r="B3148" s="12">
        <v>14</v>
      </c>
      <c r="C3148" s="12">
        <v>1527</v>
      </c>
      <c r="E3148">
        <f t="shared" si="49"/>
        <v>109.07142857142857</v>
      </c>
    </row>
    <row r="3149" spans="1:5" x14ac:dyDescent="0.3">
      <c r="A3149" s="11" t="s">
        <v>3810</v>
      </c>
      <c r="B3149" s="12">
        <v>27</v>
      </c>
      <c r="C3149" s="12">
        <v>2119.9899999999998</v>
      </c>
      <c r="E3149">
        <f t="shared" si="49"/>
        <v>78.518148148148143</v>
      </c>
    </row>
    <row r="3150" spans="1:5" x14ac:dyDescent="0.3">
      <c r="A3150" s="11" t="s">
        <v>3603</v>
      </c>
      <c r="B3150" s="12">
        <v>69</v>
      </c>
      <c r="C3150" s="12">
        <v>3385</v>
      </c>
      <c r="E3150">
        <f t="shared" si="49"/>
        <v>49.05797101449275</v>
      </c>
    </row>
    <row r="3151" spans="1:5" x14ac:dyDescent="0.3">
      <c r="A3151" s="11" t="s">
        <v>2809</v>
      </c>
      <c r="B3151" s="12">
        <v>21</v>
      </c>
      <c r="C3151" s="12">
        <v>2560</v>
      </c>
      <c r="E3151">
        <f t="shared" si="49"/>
        <v>121.9047619047619</v>
      </c>
    </row>
    <row r="3152" spans="1:5" x14ac:dyDescent="0.3">
      <c r="A3152" s="11" t="s">
        <v>2475</v>
      </c>
      <c r="B3152" s="12">
        <v>38</v>
      </c>
      <c r="C3152" s="12">
        <v>5000.18</v>
      </c>
      <c r="E3152">
        <f t="shared" si="49"/>
        <v>131.58368421052631</v>
      </c>
    </row>
    <row r="3153" spans="1:5" x14ac:dyDescent="0.3">
      <c r="A3153" s="11" t="s">
        <v>2843</v>
      </c>
      <c r="B3153" s="12">
        <v>0</v>
      </c>
      <c r="C3153" s="12">
        <v>0</v>
      </c>
      <c r="E3153">
        <f t="shared" si="49"/>
        <v>0</v>
      </c>
    </row>
    <row r="3154" spans="1:5" x14ac:dyDescent="0.3">
      <c r="A3154" s="11" t="s">
        <v>2661</v>
      </c>
      <c r="B3154" s="12">
        <v>60</v>
      </c>
      <c r="C3154" s="12">
        <v>5145</v>
      </c>
      <c r="E3154">
        <f t="shared" si="49"/>
        <v>85.75</v>
      </c>
    </row>
    <row r="3155" spans="1:5" x14ac:dyDescent="0.3">
      <c r="A3155" s="11" t="s">
        <v>3157</v>
      </c>
      <c r="B3155" s="12">
        <v>41</v>
      </c>
      <c r="C3155" s="12">
        <v>4040</v>
      </c>
      <c r="E3155">
        <f t="shared" si="49"/>
        <v>98.536585365853654</v>
      </c>
    </row>
    <row r="3156" spans="1:5" x14ac:dyDescent="0.3">
      <c r="A3156" s="11" t="s">
        <v>1670</v>
      </c>
      <c r="B3156" s="12">
        <v>52</v>
      </c>
      <c r="C3156" s="12">
        <v>2795</v>
      </c>
      <c r="E3156">
        <f t="shared" si="49"/>
        <v>53.75</v>
      </c>
    </row>
    <row r="3157" spans="1:5" x14ac:dyDescent="0.3">
      <c r="A3157" s="11" t="s">
        <v>2114</v>
      </c>
      <c r="B3157" s="12">
        <v>107</v>
      </c>
      <c r="C3157" s="12">
        <v>7340</v>
      </c>
      <c r="E3157">
        <f t="shared" si="49"/>
        <v>68.598130841121488</v>
      </c>
    </row>
    <row r="3158" spans="1:5" x14ac:dyDescent="0.3">
      <c r="A3158" s="11" t="s">
        <v>779</v>
      </c>
      <c r="B3158" s="12">
        <v>1</v>
      </c>
      <c r="C3158" s="12">
        <v>2</v>
      </c>
      <c r="E3158">
        <f t="shared" si="49"/>
        <v>2</v>
      </c>
    </row>
    <row r="3159" spans="1:5" x14ac:dyDescent="0.3">
      <c r="A3159" s="11" t="s">
        <v>1086</v>
      </c>
      <c r="B3159" s="12">
        <v>9</v>
      </c>
      <c r="C3159" s="12">
        <v>1026</v>
      </c>
      <c r="E3159">
        <f t="shared" si="49"/>
        <v>114</v>
      </c>
    </row>
    <row r="3160" spans="1:5" x14ac:dyDescent="0.3">
      <c r="A3160" s="11" t="s">
        <v>1325</v>
      </c>
      <c r="B3160" s="12">
        <v>90</v>
      </c>
      <c r="C3160" s="12">
        <v>4920</v>
      </c>
      <c r="E3160">
        <f t="shared" si="49"/>
        <v>54.666666666666664</v>
      </c>
    </row>
    <row r="3161" spans="1:5" x14ac:dyDescent="0.3">
      <c r="A3161" s="11" t="s">
        <v>1544</v>
      </c>
      <c r="B3161" s="12">
        <v>1</v>
      </c>
      <c r="C3161" s="12">
        <v>10</v>
      </c>
      <c r="E3161">
        <f t="shared" si="49"/>
        <v>10</v>
      </c>
    </row>
    <row r="3162" spans="1:5" x14ac:dyDescent="0.3">
      <c r="A3162" s="11" t="s">
        <v>4020</v>
      </c>
      <c r="B3162" s="12">
        <v>1</v>
      </c>
      <c r="C3162" s="12">
        <v>10</v>
      </c>
      <c r="E3162">
        <f t="shared" si="49"/>
        <v>10</v>
      </c>
    </row>
    <row r="3163" spans="1:5" x14ac:dyDescent="0.3">
      <c r="A3163" s="11" t="s">
        <v>455</v>
      </c>
      <c r="B3163" s="12">
        <v>5</v>
      </c>
      <c r="C3163" s="12">
        <v>82</v>
      </c>
      <c r="E3163">
        <f t="shared" si="49"/>
        <v>16.399999999999999</v>
      </c>
    </row>
    <row r="3164" spans="1:5" x14ac:dyDescent="0.3">
      <c r="A3164" s="11" t="s">
        <v>1163</v>
      </c>
      <c r="B3164" s="12">
        <v>2</v>
      </c>
      <c r="C3164" s="12">
        <v>35</v>
      </c>
      <c r="E3164">
        <f t="shared" si="49"/>
        <v>17.5</v>
      </c>
    </row>
    <row r="3165" spans="1:5" x14ac:dyDescent="0.3">
      <c r="A3165" s="11" t="s">
        <v>2492</v>
      </c>
      <c r="B3165" s="12">
        <v>27</v>
      </c>
      <c r="C3165" s="12">
        <v>750</v>
      </c>
      <c r="E3165">
        <f t="shared" si="49"/>
        <v>27.777777777777779</v>
      </c>
    </row>
    <row r="3166" spans="1:5" x14ac:dyDescent="0.3">
      <c r="A3166" s="11" t="s">
        <v>3884</v>
      </c>
      <c r="B3166" s="12">
        <v>2</v>
      </c>
      <c r="C3166" s="12">
        <v>35</v>
      </c>
      <c r="E3166">
        <f t="shared" si="49"/>
        <v>17.5</v>
      </c>
    </row>
    <row r="3167" spans="1:5" x14ac:dyDescent="0.3">
      <c r="A3167" s="11" t="s">
        <v>2776</v>
      </c>
      <c r="B3167" s="12">
        <v>36</v>
      </c>
      <c r="C3167" s="12">
        <v>1655</v>
      </c>
      <c r="E3167">
        <f t="shared" si="49"/>
        <v>45.972222222222221</v>
      </c>
    </row>
    <row r="3168" spans="1:5" x14ac:dyDescent="0.3">
      <c r="A3168" s="11" t="s">
        <v>2202</v>
      </c>
      <c r="B3168" s="12">
        <v>28</v>
      </c>
      <c r="C3168" s="12">
        <v>420.99</v>
      </c>
      <c r="E3168">
        <f t="shared" si="49"/>
        <v>15.035357142857142</v>
      </c>
    </row>
    <row r="3169" spans="1:5" x14ac:dyDescent="0.3">
      <c r="A3169" s="11" t="s">
        <v>3389</v>
      </c>
      <c r="B3169" s="12">
        <v>22</v>
      </c>
      <c r="C3169" s="12">
        <v>1536</v>
      </c>
      <c r="E3169">
        <f t="shared" si="49"/>
        <v>69.818181818181813</v>
      </c>
    </row>
    <row r="3170" spans="1:5" x14ac:dyDescent="0.3">
      <c r="A3170" s="11" t="s">
        <v>3911</v>
      </c>
      <c r="B3170" s="12">
        <v>27</v>
      </c>
      <c r="C3170" s="12">
        <v>909</v>
      </c>
      <c r="E3170">
        <f t="shared" si="49"/>
        <v>33.666666666666664</v>
      </c>
    </row>
    <row r="3171" spans="1:5" x14ac:dyDescent="0.3">
      <c r="A3171" s="11" t="s">
        <v>2701</v>
      </c>
      <c r="B3171" s="12">
        <v>46</v>
      </c>
      <c r="C3171" s="12">
        <v>1570</v>
      </c>
      <c r="E3171">
        <f t="shared" si="49"/>
        <v>34.130434782608695</v>
      </c>
    </row>
    <row r="3172" spans="1:5" x14ac:dyDescent="0.3">
      <c r="A3172" s="11" t="s">
        <v>1058</v>
      </c>
      <c r="B3172" s="12">
        <v>0</v>
      </c>
      <c r="C3172" s="12">
        <v>0</v>
      </c>
      <c r="E3172">
        <f t="shared" si="49"/>
        <v>0</v>
      </c>
    </row>
    <row r="3173" spans="1:5" x14ac:dyDescent="0.3">
      <c r="A3173" s="11" t="s">
        <v>3832</v>
      </c>
      <c r="B3173" s="12">
        <v>8</v>
      </c>
      <c r="C3173" s="12">
        <v>320</v>
      </c>
      <c r="E3173">
        <f t="shared" si="49"/>
        <v>40</v>
      </c>
    </row>
    <row r="3174" spans="1:5" x14ac:dyDescent="0.3">
      <c r="A3174" s="11" t="s">
        <v>1930</v>
      </c>
      <c r="B3174" s="12">
        <v>75</v>
      </c>
      <c r="C3174" s="12">
        <v>3210</v>
      </c>
      <c r="E3174">
        <f t="shared" si="49"/>
        <v>42.8</v>
      </c>
    </row>
    <row r="3175" spans="1:5" x14ac:dyDescent="0.3">
      <c r="A3175" s="11" t="s">
        <v>752</v>
      </c>
      <c r="B3175" s="12">
        <v>62</v>
      </c>
      <c r="C3175" s="12">
        <v>3555</v>
      </c>
      <c r="E3175">
        <f t="shared" si="49"/>
        <v>57.338709677419352</v>
      </c>
    </row>
    <row r="3176" spans="1:5" x14ac:dyDescent="0.3">
      <c r="A3176" s="11" t="s">
        <v>181</v>
      </c>
      <c r="B3176" s="12">
        <v>2</v>
      </c>
      <c r="C3176" s="12">
        <v>200</v>
      </c>
      <c r="E3176">
        <f t="shared" si="49"/>
        <v>100</v>
      </c>
    </row>
    <row r="3177" spans="1:5" x14ac:dyDescent="0.3">
      <c r="A3177" s="11" t="s">
        <v>3150</v>
      </c>
      <c r="B3177" s="12">
        <v>104</v>
      </c>
      <c r="C3177" s="12">
        <v>3535</v>
      </c>
      <c r="E3177">
        <f t="shared" si="49"/>
        <v>33.990384615384613</v>
      </c>
    </row>
    <row r="3178" spans="1:5" x14ac:dyDescent="0.3">
      <c r="A3178" s="11" t="s">
        <v>610</v>
      </c>
      <c r="B3178" s="12">
        <v>1</v>
      </c>
      <c r="C3178" s="12">
        <v>5</v>
      </c>
      <c r="E3178">
        <f t="shared" si="49"/>
        <v>5</v>
      </c>
    </row>
    <row r="3179" spans="1:5" x14ac:dyDescent="0.3">
      <c r="A3179" s="11" t="s">
        <v>1288</v>
      </c>
      <c r="B3179" s="12">
        <v>25</v>
      </c>
      <c r="C3179" s="12">
        <v>605</v>
      </c>
      <c r="E3179">
        <f t="shared" si="49"/>
        <v>24.2</v>
      </c>
    </row>
    <row r="3180" spans="1:5" x14ac:dyDescent="0.3">
      <c r="A3180" s="11" t="s">
        <v>1740</v>
      </c>
      <c r="B3180" s="12">
        <v>1</v>
      </c>
      <c r="C3180" s="12">
        <v>1</v>
      </c>
      <c r="E3180">
        <f t="shared" si="49"/>
        <v>1</v>
      </c>
    </row>
    <row r="3181" spans="1:5" x14ac:dyDescent="0.3">
      <c r="A3181" s="11" t="s">
        <v>3523</v>
      </c>
      <c r="B3181" s="12">
        <v>74</v>
      </c>
      <c r="C3181" s="12">
        <v>10156</v>
      </c>
      <c r="E3181">
        <f t="shared" si="49"/>
        <v>137.24324324324326</v>
      </c>
    </row>
    <row r="3182" spans="1:5" x14ac:dyDescent="0.3">
      <c r="A3182" s="11" t="s">
        <v>1769</v>
      </c>
      <c r="B3182" s="12">
        <v>15</v>
      </c>
      <c r="C3182" s="12">
        <v>187</v>
      </c>
      <c r="E3182">
        <f t="shared" si="49"/>
        <v>12.466666666666667</v>
      </c>
    </row>
    <row r="3183" spans="1:5" x14ac:dyDescent="0.3">
      <c r="A3183" s="11" t="s">
        <v>419</v>
      </c>
      <c r="B3183" s="12">
        <v>104</v>
      </c>
      <c r="C3183" s="12">
        <v>22542</v>
      </c>
      <c r="E3183">
        <f t="shared" si="49"/>
        <v>216.75</v>
      </c>
    </row>
    <row r="3184" spans="1:5" x14ac:dyDescent="0.3">
      <c r="A3184" s="11" t="s">
        <v>369</v>
      </c>
      <c r="B3184" s="12">
        <v>159</v>
      </c>
      <c r="C3184" s="12">
        <v>13014</v>
      </c>
      <c r="E3184">
        <f t="shared" si="49"/>
        <v>81.84905660377359</v>
      </c>
    </row>
    <row r="3185" spans="1:5" x14ac:dyDescent="0.3">
      <c r="A3185" s="11" t="s">
        <v>82</v>
      </c>
      <c r="B3185" s="12">
        <v>47</v>
      </c>
      <c r="C3185" s="12">
        <v>12870</v>
      </c>
      <c r="E3185">
        <f t="shared" si="49"/>
        <v>273.82978723404256</v>
      </c>
    </row>
    <row r="3186" spans="1:5" x14ac:dyDescent="0.3">
      <c r="A3186" s="11" t="s">
        <v>3713</v>
      </c>
      <c r="B3186" s="12">
        <v>24</v>
      </c>
      <c r="C3186" s="12">
        <v>1246</v>
      </c>
      <c r="E3186">
        <f t="shared" si="49"/>
        <v>51.916666666666664</v>
      </c>
    </row>
    <row r="3187" spans="1:5" x14ac:dyDescent="0.3">
      <c r="A3187" s="11" t="s">
        <v>3380</v>
      </c>
      <c r="B3187" s="12">
        <v>48</v>
      </c>
      <c r="C3187" s="12">
        <v>4090</v>
      </c>
      <c r="E3187">
        <f t="shared" si="49"/>
        <v>85.208333333333329</v>
      </c>
    </row>
    <row r="3188" spans="1:5" x14ac:dyDescent="0.3">
      <c r="A3188" s="11" t="s">
        <v>982</v>
      </c>
      <c r="B3188" s="12">
        <v>4</v>
      </c>
      <c r="C3188" s="12">
        <v>11</v>
      </c>
      <c r="E3188">
        <f t="shared" si="49"/>
        <v>2.75</v>
      </c>
    </row>
    <row r="3189" spans="1:5" x14ac:dyDescent="0.3">
      <c r="A3189" s="11" t="s">
        <v>2694</v>
      </c>
      <c r="B3189" s="12">
        <v>1</v>
      </c>
      <c r="C3189" s="12">
        <v>1</v>
      </c>
      <c r="E3189">
        <f t="shared" si="49"/>
        <v>1</v>
      </c>
    </row>
    <row r="3190" spans="1:5" x14ac:dyDescent="0.3">
      <c r="A3190" s="11" t="s">
        <v>2831</v>
      </c>
      <c r="B3190" s="12">
        <v>52</v>
      </c>
      <c r="C3190" s="12">
        <v>3320</v>
      </c>
      <c r="E3190">
        <f t="shared" si="49"/>
        <v>63.846153846153847</v>
      </c>
    </row>
    <row r="3191" spans="1:5" x14ac:dyDescent="0.3">
      <c r="A3191" s="11" t="s">
        <v>2950</v>
      </c>
      <c r="B3191" s="12">
        <v>0</v>
      </c>
      <c r="C3191" s="12">
        <v>0</v>
      </c>
      <c r="E3191">
        <f t="shared" si="49"/>
        <v>0</v>
      </c>
    </row>
    <row r="3192" spans="1:5" x14ac:dyDescent="0.3">
      <c r="A3192" s="11" t="s">
        <v>1497</v>
      </c>
      <c r="B3192" s="12">
        <v>0</v>
      </c>
      <c r="C3192" s="12">
        <v>0</v>
      </c>
      <c r="E3192">
        <f t="shared" si="49"/>
        <v>0</v>
      </c>
    </row>
    <row r="3193" spans="1:5" x14ac:dyDescent="0.3">
      <c r="A3193" s="11" t="s">
        <v>838</v>
      </c>
      <c r="B3193" s="12">
        <v>62</v>
      </c>
      <c r="C3193" s="12">
        <v>3045</v>
      </c>
      <c r="E3193">
        <f t="shared" si="49"/>
        <v>49.112903225806448</v>
      </c>
    </row>
    <row r="3194" spans="1:5" x14ac:dyDescent="0.3">
      <c r="A3194" s="11" t="s">
        <v>4106</v>
      </c>
      <c r="B3194" s="12">
        <v>6</v>
      </c>
      <c r="C3194" s="12">
        <v>86</v>
      </c>
      <c r="E3194">
        <f t="shared" si="49"/>
        <v>14.333333333333334</v>
      </c>
    </row>
    <row r="3195" spans="1:5" x14ac:dyDescent="0.3">
      <c r="A3195" s="11" t="s">
        <v>4034</v>
      </c>
      <c r="B3195" s="12">
        <v>4</v>
      </c>
      <c r="C3195" s="12">
        <v>301</v>
      </c>
      <c r="E3195">
        <f t="shared" si="49"/>
        <v>75.25</v>
      </c>
    </row>
    <row r="3196" spans="1:5" x14ac:dyDescent="0.3">
      <c r="A3196" s="11" t="s">
        <v>940</v>
      </c>
      <c r="B3196" s="12">
        <v>2</v>
      </c>
      <c r="C3196" s="12">
        <v>40</v>
      </c>
      <c r="E3196">
        <f t="shared" si="49"/>
        <v>20</v>
      </c>
    </row>
    <row r="3197" spans="1:5" x14ac:dyDescent="0.3">
      <c r="A3197" s="11" t="s">
        <v>581</v>
      </c>
      <c r="B3197" s="12">
        <v>1</v>
      </c>
      <c r="C3197" s="12">
        <v>1</v>
      </c>
      <c r="E3197">
        <f t="shared" si="49"/>
        <v>1</v>
      </c>
    </row>
    <row r="3198" spans="1:5" x14ac:dyDescent="0.3">
      <c r="A3198" s="11" t="s">
        <v>3974</v>
      </c>
      <c r="B3198" s="12">
        <v>6</v>
      </c>
      <c r="C3198" s="12">
        <v>1305</v>
      </c>
      <c r="E3198">
        <f t="shared" si="49"/>
        <v>217.5</v>
      </c>
    </row>
    <row r="3199" spans="1:5" x14ac:dyDescent="0.3">
      <c r="A3199" s="11" t="s">
        <v>1492</v>
      </c>
      <c r="B3199" s="12">
        <v>1</v>
      </c>
      <c r="C3199" s="12">
        <v>100</v>
      </c>
      <c r="E3199">
        <f t="shared" si="49"/>
        <v>100</v>
      </c>
    </row>
    <row r="3200" spans="1:5" x14ac:dyDescent="0.3">
      <c r="A3200" s="11" t="s">
        <v>2139</v>
      </c>
      <c r="B3200" s="12">
        <v>12</v>
      </c>
      <c r="C3200" s="12">
        <v>128</v>
      </c>
      <c r="E3200">
        <f t="shared" si="49"/>
        <v>10.666666666666666</v>
      </c>
    </row>
    <row r="3201" spans="1:5" x14ac:dyDescent="0.3">
      <c r="A3201" s="11" t="s">
        <v>3524</v>
      </c>
      <c r="B3201" s="12">
        <v>7</v>
      </c>
      <c r="C3201" s="12">
        <v>530</v>
      </c>
      <c r="E3201">
        <f t="shared" si="49"/>
        <v>75.714285714285708</v>
      </c>
    </row>
    <row r="3202" spans="1:5" x14ac:dyDescent="0.3">
      <c r="A3202" s="11" t="s">
        <v>3614</v>
      </c>
      <c r="B3202" s="12">
        <v>45</v>
      </c>
      <c r="C3202" s="12">
        <v>3120</v>
      </c>
      <c r="E3202">
        <f t="shared" si="49"/>
        <v>69.333333333333329</v>
      </c>
    </row>
    <row r="3203" spans="1:5" x14ac:dyDescent="0.3">
      <c r="A3203" s="11" t="s">
        <v>1642</v>
      </c>
      <c r="B3203" s="12">
        <v>26</v>
      </c>
      <c r="C3203" s="12">
        <v>2535</v>
      </c>
      <c r="E3203">
        <f t="shared" si="49"/>
        <v>97.5</v>
      </c>
    </row>
    <row r="3204" spans="1:5" x14ac:dyDescent="0.3">
      <c r="A3204" s="11" t="s">
        <v>475</v>
      </c>
      <c r="B3204" s="12">
        <v>1</v>
      </c>
      <c r="C3204" s="12">
        <v>1</v>
      </c>
      <c r="E3204">
        <f t="shared" si="49"/>
        <v>1</v>
      </c>
    </row>
    <row r="3205" spans="1:5" x14ac:dyDescent="0.3">
      <c r="A3205" s="11" t="s">
        <v>2589</v>
      </c>
      <c r="B3205" s="12">
        <v>1</v>
      </c>
      <c r="C3205" s="12">
        <v>5</v>
      </c>
      <c r="E3205">
        <f t="shared" ref="E3205:E3268" si="50">IF(B3205=0, 0, C3205/B3205)</f>
        <v>5</v>
      </c>
    </row>
    <row r="3206" spans="1:5" x14ac:dyDescent="0.3">
      <c r="A3206" s="11" t="s">
        <v>700</v>
      </c>
      <c r="B3206" s="12">
        <v>890</v>
      </c>
      <c r="C3206" s="12">
        <v>107148.74</v>
      </c>
      <c r="E3206">
        <f t="shared" si="50"/>
        <v>120.39184269662923</v>
      </c>
    </row>
    <row r="3207" spans="1:5" x14ac:dyDescent="0.3">
      <c r="A3207" s="11" t="s">
        <v>3502</v>
      </c>
      <c r="B3207" s="12">
        <v>38</v>
      </c>
      <c r="C3207" s="12">
        <v>2689</v>
      </c>
      <c r="E3207">
        <f t="shared" si="50"/>
        <v>70.763157894736835</v>
      </c>
    </row>
    <row r="3208" spans="1:5" x14ac:dyDescent="0.3">
      <c r="A3208" s="11" t="s">
        <v>1501</v>
      </c>
      <c r="B3208" s="12">
        <v>15</v>
      </c>
      <c r="C3208" s="12">
        <v>701</v>
      </c>
      <c r="E3208">
        <f t="shared" si="50"/>
        <v>46.733333333333334</v>
      </c>
    </row>
    <row r="3209" spans="1:5" x14ac:dyDescent="0.3">
      <c r="A3209" s="11" t="s">
        <v>2371</v>
      </c>
      <c r="B3209" s="12">
        <v>4</v>
      </c>
      <c r="C3209" s="12">
        <v>82</v>
      </c>
      <c r="E3209">
        <f t="shared" si="50"/>
        <v>20.5</v>
      </c>
    </row>
    <row r="3210" spans="1:5" x14ac:dyDescent="0.3">
      <c r="A3210" s="11" t="s">
        <v>1835</v>
      </c>
      <c r="B3210" s="12">
        <v>90</v>
      </c>
      <c r="C3210" s="12">
        <v>11805</v>
      </c>
      <c r="E3210">
        <f t="shared" si="50"/>
        <v>131.16666666666666</v>
      </c>
    </row>
    <row r="3211" spans="1:5" x14ac:dyDescent="0.3">
      <c r="A3211" s="11" t="s">
        <v>606</v>
      </c>
      <c r="B3211" s="12">
        <v>8</v>
      </c>
      <c r="C3211" s="12">
        <v>131</v>
      </c>
      <c r="E3211">
        <f t="shared" si="50"/>
        <v>16.375</v>
      </c>
    </row>
    <row r="3212" spans="1:5" x14ac:dyDescent="0.3">
      <c r="A3212" s="11" t="s">
        <v>3988</v>
      </c>
      <c r="B3212" s="12">
        <v>9</v>
      </c>
      <c r="C3212" s="12">
        <v>541</v>
      </c>
      <c r="E3212">
        <f t="shared" si="50"/>
        <v>60.111111111111114</v>
      </c>
    </row>
    <row r="3213" spans="1:5" x14ac:dyDescent="0.3">
      <c r="A3213" s="11" t="s">
        <v>3654</v>
      </c>
      <c r="B3213" s="12">
        <v>20</v>
      </c>
      <c r="C3213" s="12">
        <v>2215</v>
      </c>
      <c r="E3213">
        <f t="shared" si="50"/>
        <v>110.75</v>
      </c>
    </row>
    <row r="3214" spans="1:5" x14ac:dyDescent="0.3">
      <c r="A3214" s="11" t="s">
        <v>4030</v>
      </c>
      <c r="B3214" s="12">
        <v>2</v>
      </c>
      <c r="C3214" s="12">
        <v>200</v>
      </c>
      <c r="E3214">
        <f t="shared" si="50"/>
        <v>100</v>
      </c>
    </row>
    <row r="3215" spans="1:5" x14ac:dyDescent="0.3">
      <c r="A3215" s="11" t="s">
        <v>1373</v>
      </c>
      <c r="B3215" s="12">
        <v>16</v>
      </c>
      <c r="C3215" s="12">
        <v>620</v>
      </c>
      <c r="E3215">
        <f t="shared" si="50"/>
        <v>38.75</v>
      </c>
    </row>
    <row r="3216" spans="1:5" x14ac:dyDescent="0.3">
      <c r="A3216" s="11" t="s">
        <v>1115</v>
      </c>
      <c r="B3216" s="12">
        <v>3</v>
      </c>
      <c r="C3216" s="12">
        <v>10</v>
      </c>
      <c r="E3216">
        <f t="shared" si="50"/>
        <v>3.3333333333333335</v>
      </c>
    </row>
    <row r="3217" spans="1:5" x14ac:dyDescent="0.3">
      <c r="A3217" s="11" t="s">
        <v>1393</v>
      </c>
      <c r="B3217" s="12">
        <v>104</v>
      </c>
      <c r="C3217" s="12">
        <v>2841</v>
      </c>
      <c r="E3217">
        <f t="shared" si="50"/>
        <v>27.317307692307693</v>
      </c>
    </row>
    <row r="3218" spans="1:5" x14ac:dyDescent="0.3">
      <c r="A3218" s="11" t="s">
        <v>3696</v>
      </c>
      <c r="B3218" s="12">
        <v>40</v>
      </c>
      <c r="C3218" s="12">
        <v>2520</v>
      </c>
      <c r="E3218">
        <f t="shared" si="50"/>
        <v>63</v>
      </c>
    </row>
    <row r="3219" spans="1:5" x14ac:dyDescent="0.3">
      <c r="A3219" s="11" t="s">
        <v>1346</v>
      </c>
      <c r="B3219" s="12">
        <v>7</v>
      </c>
      <c r="C3219" s="12">
        <v>375</v>
      </c>
      <c r="E3219">
        <f t="shared" si="50"/>
        <v>53.571428571428569</v>
      </c>
    </row>
    <row r="3220" spans="1:5" x14ac:dyDescent="0.3">
      <c r="A3220" s="11" t="s">
        <v>3944</v>
      </c>
      <c r="B3220" s="12">
        <v>2</v>
      </c>
      <c r="C3220" s="12">
        <v>101</v>
      </c>
      <c r="E3220">
        <f t="shared" si="50"/>
        <v>50.5</v>
      </c>
    </row>
    <row r="3221" spans="1:5" x14ac:dyDescent="0.3">
      <c r="A3221" s="11" t="s">
        <v>1020</v>
      </c>
      <c r="B3221" s="12">
        <v>400</v>
      </c>
      <c r="C3221" s="12">
        <v>21300</v>
      </c>
      <c r="E3221">
        <f t="shared" si="50"/>
        <v>53.25</v>
      </c>
    </row>
    <row r="3222" spans="1:5" x14ac:dyDescent="0.3">
      <c r="A3222" s="11" t="s">
        <v>3857</v>
      </c>
      <c r="B3222" s="12">
        <v>13</v>
      </c>
      <c r="C3222" s="12">
        <v>1060</v>
      </c>
      <c r="E3222">
        <f t="shared" si="50"/>
        <v>81.538461538461533</v>
      </c>
    </row>
    <row r="3223" spans="1:5" x14ac:dyDescent="0.3">
      <c r="A3223" s="11" t="s">
        <v>869</v>
      </c>
      <c r="B3223" s="12">
        <v>1</v>
      </c>
      <c r="C3223" s="12">
        <v>50</v>
      </c>
      <c r="E3223">
        <f t="shared" si="50"/>
        <v>50</v>
      </c>
    </row>
    <row r="3224" spans="1:5" x14ac:dyDescent="0.3">
      <c r="A3224" s="11" t="s">
        <v>3198</v>
      </c>
      <c r="B3224" s="12">
        <v>3</v>
      </c>
      <c r="C3224" s="12">
        <v>110</v>
      </c>
      <c r="E3224">
        <f t="shared" si="50"/>
        <v>36.666666666666664</v>
      </c>
    </row>
    <row r="3225" spans="1:5" x14ac:dyDescent="0.3">
      <c r="A3225" s="11" t="s">
        <v>3153</v>
      </c>
      <c r="B3225" s="12">
        <v>241</v>
      </c>
      <c r="C3225" s="12">
        <v>10067.5</v>
      </c>
      <c r="E3225">
        <f t="shared" si="50"/>
        <v>41.773858921161825</v>
      </c>
    </row>
    <row r="3226" spans="1:5" x14ac:dyDescent="0.3">
      <c r="A3226" s="11" t="s">
        <v>1131</v>
      </c>
      <c r="B3226" s="12">
        <v>3</v>
      </c>
      <c r="C3226" s="12">
        <v>11</v>
      </c>
      <c r="E3226">
        <f t="shared" si="50"/>
        <v>3.6666666666666665</v>
      </c>
    </row>
    <row r="3227" spans="1:5" x14ac:dyDescent="0.3">
      <c r="A3227" s="11" t="s">
        <v>7</v>
      </c>
      <c r="B3227" s="12">
        <v>47</v>
      </c>
      <c r="C3227" s="12">
        <v>4390</v>
      </c>
      <c r="E3227">
        <f t="shared" si="50"/>
        <v>93.40425531914893</v>
      </c>
    </row>
    <row r="3228" spans="1:5" x14ac:dyDescent="0.3">
      <c r="A3228" s="11" t="s">
        <v>3998</v>
      </c>
      <c r="B3228" s="12">
        <v>4</v>
      </c>
      <c r="C3228" s="12">
        <v>23</v>
      </c>
      <c r="E3228">
        <f t="shared" si="50"/>
        <v>5.75</v>
      </c>
    </row>
    <row r="3229" spans="1:5" x14ac:dyDescent="0.3">
      <c r="A3229" s="11" t="s">
        <v>3894</v>
      </c>
      <c r="B3229" s="12">
        <v>10</v>
      </c>
      <c r="C3229" s="12">
        <v>440</v>
      </c>
      <c r="E3229">
        <f t="shared" si="50"/>
        <v>44</v>
      </c>
    </row>
    <row r="3230" spans="1:5" x14ac:dyDescent="0.3">
      <c r="A3230" s="11" t="s">
        <v>2188</v>
      </c>
      <c r="B3230" s="12">
        <v>3562</v>
      </c>
      <c r="C3230" s="12">
        <v>202928.5</v>
      </c>
      <c r="E3230">
        <f t="shared" si="50"/>
        <v>56.970381807973048</v>
      </c>
    </row>
    <row r="3231" spans="1:5" x14ac:dyDescent="0.3">
      <c r="A3231" s="11" t="s">
        <v>2136</v>
      </c>
      <c r="B3231" s="12">
        <v>22</v>
      </c>
      <c r="C3231" s="12">
        <v>478</v>
      </c>
      <c r="E3231">
        <f t="shared" si="50"/>
        <v>21.727272727272727</v>
      </c>
    </row>
    <row r="3232" spans="1:5" x14ac:dyDescent="0.3">
      <c r="A3232" s="11" t="s">
        <v>2230</v>
      </c>
      <c r="B3232" s="12">
        <v>539</v>
      </c>
      <c r="C3232" s="12">
        <v>13704.33</v>
      </c>
      <c r="E3232">
        <f t="shared" si="50"/>
        <v>25.42547309833024</v>
      </c>
    </row>
    <row r="3233" spans="1:5" x14ac:dyDescent="0.3">
      <c r="A3233" s="11" t="s">
        <v>2659</v>
      </c>
      <c r="B3233" s="12">
        <v>10</v>
      </c>
      <c r="C3233" s="12">
        <v>1333</v>
      </c>
      <c r="E3233">
        <f t="shared" si="50"/>
        <v>133.30000000000001</v>
      </c>
    </row>
    <row r="3234" spans="1:5" x14ac:dyDescent="0.3">
      <c r="A3234" s="11" t="s">
        <v>1816</v>
      </c>
      <c r="B3234" s="12">
        <v>0</v>
      </c>
      <c r="C3234" s="12">
        <v>0</v>
      </c>
      <c r="E3234">
        <f t="shared" si="50"/>
        <v>0</v>
      </c>
    </row>
    <row r="3235" spans="1:5" x14ac:dyDescent="0.3">
      <c r="A3235" s="11" t="s">
        <v>1083</v>
      </c>
      <c r="B3235" s="12">
        <v>3</v>
      </c>
      <c r="C3235" s="12">
        <v>56</v>
      </c>
      <c r="E3235">
        <f t="shared" si="50"/>
        <v>18.666666666666668</v>
      </c>
    </row>
    <row r="3236" spans="1:5" x14ac:dyDescent="0.3">
      <c r="A3236" s="11" t="s">
        <v>3074</v>
      </c>
      <c r="B3236" s="12">
        <v>3</v>
      </c>
      <c r="C3236" s="12">
        <v>22</v>
      </c>
      <c r="E3236">
        <f t="shared" si="50"/>
        <v>7.333333333333333</v>
      </c>
    </row>
    <row r="3237" spans="1:5" x14ac:dyDescent="0.3">
      <c r="A3237" s="11" t="s">
        <v>3949</v>
      </c>
      <c r="B3237" s="12">
        <v>1</v>
      </c>
      <c r="C3237" s="12">
        <v>25</v>
      </c>
      <c r="E3237">
        <f t="shared" si="50"/>
        <v>25</v>
      </c>
    </row>
    <row r="3238" spans="1:5" x14ac:dyDescent="0.3">
      <c r="A3238" s="11" t="s">
        <v>3657</v>
      </c>
      <c r="B3238" s="12">
        <v>22</v>
      </c>
      <c r="C3238" s="12">
        <v>250</v>
      </c>
      <c r="E3238">
        <f t="shared" si="50"/>
        <v>11.363636363636363</v>
      </c>
    </row>
    <row r="3239" spans="1:5" x14ac:dyDescent="0.3">
      <c r="A3239" s="11" t="s">
        <v>2834</v>
      </c>
      <c r="B3239" s="12">
        <v>21</v>
      </c>
      <c r="C3239" s="12">
        <v>1360</v>
      </c>
      <c r="E3239">
        <f t="shared" si="50"/>
        <v>64.761904761904759</v>
      </c>
    </row>
    <row r="3240" spans="1:5" x14ac:dyDescent="0.3">
      <c r="A3240" s="11" t="s">
        <v>3602</v>
      </c>
      <c r="B3240" s="12">
        <v>57</v>
      </c>
      <c r="C3240" s="12">
        <v>2560</v>
      </c>
      <c r="E3240">
        <f t="shared" si="50"/>
        <v>44.912280701754383</v>
      </c>
    </row>
    <row r="3241" spans="1:5" x14ac:dyDescent="0.3">
      <c r="A3241" s="11" t="s">
        <v>2792</v>
      </c>
      <c r="B3241" s="12">
        <v>24</v>
      </c>
      <c r="C3241" s="12">
        <v>2152</v>
      </c>
      <c r="E3241">
        <f t="shared" si="50"/>
        <v>89.666666666666671</v>
      </c>
    </row>
    <row r="3242" spans="1:5" x14ac:dyDescent="0.3">
      <c r="A3242" s="11" t="s">
        <v>1300</v>
      </c>
      <c r="B3242" s="12">
        <v>32</v>
      </c>
      <c r="C3242" s="12">
        <v>4340</v>
      </c>
      <c r="E3242">
        <f t="shared" si="50"/>
        <v>135.625</v>
      </c>
    </row>
    <row r="3243" spans="1:5" x14ac:dyDescent="0.3">
      <c r="A3243" s="11" t="s">
        <v>1051</v>
      </c>
      <c r="B3243" s="12">
        <v>0</v>
      </c>
      <c r="C3243" s="12">
        <v>0</v>
      </c>
      <c r="E3243">
        <f t="shared" si="50"/>
        <v>0</v>
      </c>
    </row>
    <row r="3244" spans="1:5" x14ac:dyDescent="0.3">
      <c r="A3244" s="11" t="s">
        <v>724</v>
      </c>
      <c r="B3244" s="12">
        <v>100</v>
      </c>
      <c r="C3244" s="12">
        <v>5469</v>
      </c>
      <c r="E3244">
        <f t="shared" si="50"/>
        <v>54.69</v>
      </c>
    </row>
    <row r="3245" spans="1:5" x14ac:dyDescent="0.3">
      <c r="A3245" s="11" t="s">
        <v>1331</v>
      </c>
      <c r="B3245" s="12">
        <v>50</v>
      </c>
      <c r="C3245" s="12">
        <v>7873</v>
      </c>
      <c r="E3245">
        <f t="shared" si="50"/>
        <v>157.46</v>
      </c>
    </row>
    <row r="3246" spans="1:5" x14ac:dyDescent="0.3">
      <c r="A3246" s="11" t="s">
        <v>347</v>
      </c>
      <c r="B3246" s="12">
        <v>188</v>
      </c>
      <c r="C3246" s="12">
        <v>17028.88</v>
      </c>
      <c r="E3246">
        <f t="shared" si="50"/>
        <v>90.579148936170213</v>
      </c>
    </row>
    <row r="3247" spans="1:5" x14ac:dyDescent="0.3">
      <c r="A3247" s="11" t="s">
        <v>11</v>
      </c>
      <c r="B3247" s="12">
        <v>20</v>
      </c>
      <c r="C3247" s="12">
        <v>629.99</v>
      </c>
      <c r="E3247">
        <f t="shared" si="50"/>
        <v>31.499500000000001</v>
      </c>
    </row>
    <row r="3248" spans="1:5" x14ac:dyDescent="0.3">
      <c r="A3248" s="11" t="s">
        <v>2713</v>
      </c>
      <c r="B3248" s="12">
        <v>1420</v>
      </c>
      <c r="C3248" s="12">
        <v>153362</v>
      </c>
      <c r="E3248">
        <f t="shared" si="50"/>
        <v>108.00140845070422</v>
      </c>
    </row>
    <row r="3249" spans="1:5" x14ac:dyDescent="0.3">
      <c r="A3249" s="11" t="s">
        <v>2927</v>
      </c>
      <c r="B3249" s="12">
        <v>21</v>
      </c>
      <c r="C3249" s="12">
        <v>2355</v>
      </c>
      <c r="E3249">
        <f t="shared" si="50"/>
        <v>112.14285714285714</v>
      </c>
    </row>
    <row r="3250" spans="1:5" x14ac:dyDescent="0.3">
      <c r="A3250" s="11" t="s">
        <v>725</v>
      </c>
      <c r="B3250" s="12">
        <v>143</v>
      </c>
      <c r="C3250" s="12">
        <v>7383.01</v>
      </c>
      <c r="E3250">
        <f t="shared" si="50"/>
        <v>51.62944055944056</v>
      </c>
    </row>
    <row r="3251" spans="1:5" x14ac:dyDescent="0.3">
      <c r="A3251" s="11" t="s">
        <v>2789</v>
      </c>
      <c r="B3251" s="12">
        <v>24</v>
      </c>
      <c r="C3251" s="12">
        <v>3035</v>
      </c>
      <c r="E3251">
        <f t="shared" si="50"/>
        <v>126.45833333333333</v>
      </c>
    </row>
    <row r="3252" spans="1:5" x14ac:dyDescent="0.3">
      <c r="A3252" s="11" t="s">
        <v>1872</v>
      </c>
      <c r="B3252" s="12">
        <v>95</v>
      </c>
      <c r="C3252" s="12">
        <v>4666</v>
      </c>
      <c r="E3252">
        <f t="shared" si="50"/>
        <v>49.11578947368421</v>
      </c>
    </row>
    <row r="3253" spans="1:5" x14ac:dyDescent="0.3">
      <c r="A3253" s="11" t="s">
        <v>488</v>
      </c>
      <c r="B3253" s="12">
        <v>0</v>
      </c>
      <c r="C3253" s="12">
        <v>0</v>
      </c>
      <c r="E3253">
        <f t="shared" si="50"/>
        <v>0</v>
      </c>
    </row>
    <row r="3254" spans="1:5" x14ac:dyDescent="0.3">
      <c r="A3254" s="11" t="s">
        <v>1796</v>
      </c>
      <c r="B3254" s="12">
        <v>81</v>
      </c>
      <c r="C3254" s="12">
        <v>10846</v>
      </c>
      <c r="E3254">
        <f t="shared" si="50"/>
        <v>133.90123456790124</v>
      </c>
    </row>
    <row r="3255" spans="1:5" x14ac:dyDescent="0.3">
      <c r="A3255" s="11" t="s">
        <v>729</v>
      </c>
      <c r="B3255" s="12">
        <v>130</v>
      </c>
      <c r="C3255" s="12">
        <v>7917.45</v>
      </c>
      <c r="E3255">
        <f t="shared" si="50"/>
        <v>60.903461538461535</v>
      </c>
    </row>
    <row r="3256" spans="1:5" x14ac:dyDescent="0.3">
      <c r="A3256" s="11" t="s">
        <v>33</v>
      </c>
      <c r="B3256" s="12">
        <v>1</v>
      </c>
      <c r="C3256" s="12">
        <v>13</v>
      </c>
      <c r="E3256">
        <f t="shared" si="50"/>
        <v>13</v>
      </c>
    </row>
    <row r="3257" spans="1:5" x14ac:dyDescent="0.3">
      <c r="A3257" s="11" t="s">
        <v>1219</v>
      </c>
      <c r="B3257" s="12">
        <v>89</v>
      </c>
      <c r="C3257" s="12">
        <v>15505</v>
      </c>
      <c r="E3257">
        <f t="shared" si="50"/>
        <v>174.2134831460674</v>
      </c>
    </row>
    <row r="3258" spans="1:5" x14ac:dyDescent="0.3">
      <c r="A3258" s="11" t="s">
        <v>623</v>
      </c>
      <c r="B3258" s="12">
        <v>9</v>
      </c>
      <c r="C3258" s="12">
        <v>341</v>
      </c>
      <c r="E3258">
        <f t="shared" si="50"/>
        <v>37.888888888888886</v>
      </c>
    </row>
    <row r="3259" spans="1:5" x14ac:dyDescent="0.3">
      <c r="A3259" s="11" t="s">
        <v>3815</v>
      </c>
      <c r="B3259" s="12">
        <v>10</v>
      </c>
      <c r="C3259" s="12">
        <v>570</v>
      </c>
      <c r="E3259">
        <f t="shared" si="50"/>
        <v>57</v>
      </c>
    </row>
    <row r="3260" spans="1:5" x14ac:dyDescent="0.3">
      <c r="A3260" s="11" t="s">
        <v>1535</v>
      </c>
      <c r="B3260" s="12">
        <v>369</v>
      </c>
      <c r="C3260" s="12">
        <v>31330</v>
      </c>
      <c r="E3260">
        <f t="shared" si="50"/>
        <v>84.905149051490511</v>
      </c>
    </row>
    <row r="3261" spans="1:5" x14ac:dyDescent="0.3">
      <c r="A3261" s="11" t="s">
        <v>1451</v>
      </c>
      <c r="B3261" s="12">
        <v>1</v>
      </c>
      <c r="C3261" s="12">
        <v>1</v>
      </c>
      <c r="E3261">
        <f t="shared" si="50"/>
        <v>1</v>
      </c>
    </row>
    <row r="3262" spans="1:5" x14ac:dyDescent="0.3">
      <c r="A3262" s="11" t="s">
        <v>47</v>
      </c>
      <c r="B3262" s="12">
        <v>61</v>
      </c>
      <c r="C3262" s="12">
        <v>6000</v>
      </c>
      <c r="E3262">
        <f t="shared" si="50"/>
        <v>98.360655737704917</v>
      </c>
    </row>
    <row r="3263" spans="1:5" x14ac:dyDescent="0.3">
      <c r="A3263" s="11" t="s">
        <v>936</v>
      </c>
      <c r="B3263" s="12">
        <v>2</v>
      </c>
      <c r="C3263" s="12">
        <v>50</v>
      </c>
      <c r="E3263">
        <f t="shared" si="50"/>
        <v>25</v>
      </c>
    </row>
    <row r="3264" spans="1:5" x14ac:dyDescent="0.3">
      <c r="A3264" s="11" t="s">
        <v>153</v>
      </c>
      <c r="B3264" s="12">
        <v>5</v>
      </c>
      <c r="C3264" s="12">
        <v>140</v>
      </c>
      <c r="E3264">
        <f t="shared" si="50"/>
        <v>28</v>
      </c>
    </row>
    <row r="3265" spans="1:5" x14ac:dyDescent="0.3">
      <c r="A3265" s="11" t="s">
        <v>2042</v>
      </c>
      <c r="B3265" s="12">
        <v>120</v>
      </c>
      <c r="C3265" s="12">
        <v>17277</v>
      </c>
      <c r="E3265">
        <f t="shared" si="50"/>
        <v>143.97499999999999</v>
      </c>
    </row>
    <row r="3266" spans="1:5" x14ac:dyDescent="0.3">
      <c r="A3266" s="11" t="s">
        <v>1459</v>
      </c>
      <c r="B3266" s="12">
        <v>0</v>
      </c>
      <c r="C3266" s="12">
        <v>0</v>
      </c>
      <c r="E3266">
        <f t="shared" si="50"/>
        <v>0</v>
      </c>
    </row>
    <row r="3267" spans="1:5" x14ac:dyDescent="0.3">
      <c r="A3267" s="11" t="s">
        <v>65</v>
      </c>
      <c r="B3267" s="12">
        <v>64</v>
      </c>
      <c r="C3267" s="12">
        <v>2270.37</v>
      </c>
      <c r="E3267">
        <f t="shared" si="50"/>
        <v>35.474531249999998</v>
      </c>
    </row>
    <row r="3268" spans="1:5" x14ac:dyDescent="0.3">
      <c r="A3268" s="11" t="s">
        <v>2520</v>
      </c>
      <c r="B3268" s="12">
        <v>0</v>
      </c>
      <c r="C3268" s="12">
        <v>0</v>
      </c>
      <c r="E3268">
        <f t="shared" si="50"/>
        <v>0</v>
      </c>
    </row>
    <row r="3269" spans="1:5" x14ac:dyDescent="0.3">
      <c r="A3269" s="11" t="s">
        <v>3148</v>
      </c>
      <c r="B3269" s="12">
        <v>57</v>
      </c>
      <c r="C3269" s="12">
        <v>2361</v>
      </c>
      <c r="E3269">
        <f t="shared" ref="E3269:E3332" si="51">IF(B3269=0, 0, C3269/B3269)</f>
        <v>41.421052631578945</v>
      </c>
    </row>
    <row r="3270" spans="1:5" x14ac:dyDescent="0.3">
      <c r="A3270" s="11" t="s">
        <v>279</v>
      </c>
      <c r="B3270" s="12">
        <v>415</v>
      </c>
      <c r="C3270" s="12">
        <v>40594</v>
      </c>
      <c r="E3270">
        <f t="shared" si="51"/>
        <v>97.816867469879512</v>
      </c>
    </row>
    <row r="3271" spans="1:5" x14ac:dyDescent="0.3">
      <c r="A3271" s="11" t="s">
        <v>1438</v>
      </c>
      <c r="B3271" s="12">
        <v>22</v>
      </c>
      <c r="C3271" s="12">
        <v>807</v>
      </c>
      <c r="E3271">
        <f t="shared" si="51"/>
        <v>36.68181818181818</v>
      </c>
    </row>
    <row r="3272" spans="1:5" x14ac:dyDescent="0.3">
      <c r="A3272" s="11" t="s">
        <v>3635</v>
      </c>
      <c r="B3272" s="12">
        <v>14</v>
      </c>
      <c r="C3272" s="12">
        <v>926</v>
      </c>
      <c r="E3272">
        <f t="shared" si="51"/>
        <v>66.142857142857139</v>
      </c>
    </row>
    <row r="3273" spans="1:5" x14ac:dyDescent="0.3">
      <c r="A3273" s="11" t="s">
        <v>723</v>
      </c>
      <c r="B3273" s="12">
        <v>153</v>
      </c>
      <c r="C3273" s="12">
        <v>33006</v>
      </c>
      <c r="E3273">
        <f t="shared" si="51"/>
        <v>215.72549019607843</v>
      </c>
    </row>
    <row r="3274" spans="1:5" x14ac:dyDescent="0.3">
      <c r="A3274" s="11" t="s">
        <v>3945</v>
      </c>
      <c r="B3274" s="12">
        <v>0</v>
      </c>
      <c r="C3274" s="12">
        <v>0</v>
      </c>
      <c r="E3274">
        <f t="shared" si="51"/>
        <v>0</v>
      </c>
    </row>
    <row r="3275" spans="1:5" x14ac:dyDescent="0.3">
      <c r="A3275" s="11" t="s">
        <v>2515</v>
      </c>
      <c r="B3275" s="12">
        <v>12</v>
      </c>
      <c r="C3275" s="12">
        <v>930</v>
      </c>
      <c r="E3275">
        <f t="shared" si="51"/>
        <v>77.5</v>
      </c>
    </row>
    <row r="3276" spans="1:5" x14ac:dyDescent="0.3">
      <c r="A3276" s="11" t="s">
        <v>2959</v>
      </c>
      <c r="B3276" s="12">
        <v>0</v>
      </c>
      <c r="C3276" s="12">
        <v>0</v>
      </c>
      <c r="E3276">
        <f t="shared" si="51"/>
        <v>0</v>
      </c>
    </row>
    <row r="3277" spans="1:5" x14ac:dyDescent="0.3">
      <c r="A3277" s="11" t="s">
        <v>3449</v>
      </c>
      <c r="B3277" s="12">
        <v>39</v>
      </c>
      <c r="C3277" s="12">
        <v>760</v>
      </c>
      <c r="E3277">
        <f t="shared" si="51"/>
        <v>19.487179487179485</v>
      </c>
    </row>
    <row r="3278" spans="1:5" x14ac:dyDescent="0.3">
      <c r="A3278" s="11" t="s">
        <v>804</v>
      </c>
      <c r="B3278" s="12">
        <v>38</v>
      </c>
      <c r="C3278" s="12">
        <v>2835</v>
      </c>
      <c r="E3278">
        <f t="shared" si="51"/>
        <v>74.60526315789474</v>
      </c>
    </row>
    <row r="3279" spans="1:5" x14ac:dyDescent="0.3">
      <c r="A3279" s="11" t="s">
        <v>2501</v>
      </c>
      <c r="B3279" s="12">
        <v>7</v>
      </c>
      <c r="C3279" s="12">
        <v>281</v>
      </c>
      <c r="E3279">
        <f t="shared" si="51"/>
        <v>40.142857142857146</v>
      </c>
    </row>
    <row r="3280" spans="1:5" x14ac:dyDescent="0.3">
      <c r="A3280" s="11" t="s">
        <v>2247</v>
      </c>
      <c r="B3280" s="12">
        <v>57</v>
      </c>
      <c r="C3280" s="12">
        <v>2503</v>
      </c>
      <c r="E3280">
        <f t="shared" si="51"/>
        <v>43.912280701754383</v>
      </c>
    </row>
    <row r="3281" spans="1:5" x14ac:dyDescent="0.3">
      <c r="A3281" s="11" t="s">
        <v>1406</v>
      </c>
      <c r="B3281" s="12">
        <v>17</v>
      </c>
      <c r="C3281" s="12">
        <v>105</v>
      </c>
      <c r="E3281">
        <f t="shared" si="51"/>
        <v>6.1764705882352944</v>
      </c>
    </row>
    <row r="3282" spans="1:5" x14ac:dyDescent="0.3">
      <c r="A3282" s="11" t="s">
        <v>894</v>
      </c>
      <c r="B3282" s="12">
        <v>5</v>
      </c>
      <c r="C3282" s="12">
        <v>200</v>
      </c>
      <c r="E3282">
        <f t="shared" si="51"/>
        <v>40</v>
      </c>
    </row>
    <row r="3283" spans="1:5" x14ac:dyDescent="0.3">
      <c r="A3283" s="11" t="s">
        <v>1945</v>
      </c>
      <c r="B3283" s="12">
        <v>1789</v>
      </c>
      <c r="C3283" s="12">
        <v>315222.2</v>
      </c>
      <c r="E3283">
        <f t="shared" si="51"/>
        <v>176.200223588597</v>
      </c>
    </row>
    <row r="3284" spans="1:5" x14ac:dyDescent="0.3">
      <c r="A3284" s="11" t="s">
        <v>2871</v>
      </c>
      <c r="B3284" s="12">
        <v>13</v>
      </c>
      <c r="C3284" s="12">
        <v>467</v>
      </c>
      <c r="E3284">
        <f t="shared" si="51"/>
        <v>35.92307692307692</v>
      </c>
    </row>
    <row r="3285" spans="1:5" x14ac:dyDescent="0.3">
      <c r="A3285" s="11" t="s">
        <v>3673</v>
      </c>
      <c r="B3285" s="12">
        <v>16</v>
      </c>
      <c r="C3285" s="12">
        <v>1030</v>
      </c>
      <c r="E3285">
        <f t="shared" si="51"/>
        <v>64.375</v>
      </c>
    </row>
    <row r="3286" spans="1:5" x14ac:dyDescent="0.3">
      <c r="A3286" s="11" t="s">
        <v>3050</v>
      </c>
      <c r="B3286" s="12">
        <v>9</v>
      </c>
      <c r="C3286" s="12">
        <v>636</v>
      </c>
      <c r="E3286">
        <f t="shared" si="51"/>
        <v>70.666666666666671</v>
      </c>
    </row>
    <row r="3287" spans="1:5" x14ac:dyDescent="0.3">
      <c r="A3287" s="11" t="s">
        <v>4104</v>
      </c>
      <c r="B3287" s="12">
        <v>1</v>
      </c>
      <c r="C3287" s="12">
        <v>59</v>
      </c>
      <c r="E3287">
        <f t="shared" si="51"/>
        <v>59</v>
      </c>
    </row>
    <row r="3288" spans="1:5" x14ac:dyDescent="0.3">
      <c r="A3288" s="11" t="s">
        <v>174</v>
      </c>
      <c r="B3288" s="12">
        <v>0</v>
      </c>
      <c r="C3288" s="12">
        <v>0</v>
      </c>
      <c r="E3288">
        <f t="shared" si="51"/>
        <v>0</v>
      </c>
    </row>
    <row r="3289" spans="1:5" x14ac:dyDescent="0.3">
      <c r="A3289" s="11" t="s">
        <v>3208</v>
      </c>
      <c r="B3289" s="12">
        <v>82</v>
      </c>
      <c r="C3289" s="12">
        <v>5175</v>
      </c>
      <c r="E3289">
        <f t="shared" si="51"/>
        <v>63.109756097560975</v>
      </c>
    </row>
    <row r="3290" spans="1:5" x14ac:dyDescent="0.3">
      <c r="A3290" s="11" t="s">
        <v>2773</v>
      </c>
      <c r="B3290" s="12">
        <v>1</v>
      </c>
      <c r="C3290" s="12">
        <v>1</v>
      </c>
      <c r="E3290">
        <f t="shared" si="51"/>
        <v>1</v>
      </c>
    </row>
    <row r="3291" spans="1:5" x14ac:dyDescent="0.3">
      <c r="A3291" s="11" t="s">
        <v>1059</v>
      </c>
      <c r="B3291" s="12">
        <v>0</v>
      </c>
      <c r="C3291" s="12">
        <v>0</v>
      </c>
      <c r="E3291">
        <f t="shared" si="51"/>
        <v>0</v>
      </c>
    </row>
    <row r="3292" spans="1:5" x14ac:dyDescent="0.3">
      <c r="A3292" s="11" t="s">
        <v>3026</v>
      </c>
      <c r="B3292" s="12">
        <v>25</v>
      </c>
      <c r="C3292" s="12">
        <v>1290</v>
      </c>
      <c r="E3292">
        <f t="shared" si="51"/>
        <v>51.6</v>
      </c>
    </row>
    <row r="3293" spans="1:5" x14ac:dyDescent="0.3">
      <c r="A3293" s="11" t="s">
        <v>374</v>
      </c>
      <c r="B3293" s="12">
        <v>89</v>
      </c>
      <c r="C3293" s="12">
        <v>8000</v>
      </c>
      <c r="E3293">
        <f t="shared" si="51"/>
        <v>89.887640449438209</v>
      </c>
    </row>
    <row r="3294" spans="1:5" x14ac:dyDescent="0.3">
      <c r="A3294" s="11" t="s">
        <v>3669</v>
      </c>
      <c r="B3294" s="12">
        <v>57</v>
      </c>
      <c r="C3294" s="12">
        <v>3046</v>
      </c>
      <c r="E3294">
        <f t="shared" si="51"/>
        <v>53.438596491228068</v>
      </c>
    </row>
    <row r="3295" spans="1:5" x14ac:dyDescent="0.3">
      <c r="A3295" s="11" t="s">
        <v>1624</v>
      </c>
      <c r="B3295" s="12">
        <v>18</v>
      </c>
      <c r="C3295" s="12">
        <v>758</v>
      </c>
      <c r="E3295">
        <f t="shared" si="51"/>
        <v>42.111111111111114</v>
      </c>
    </row>
    <row r="3296" spans="1:5" x14ac:dyDescent="0.3">
      <c r="A3296" s="11" t="s">
        <v>1484</v>
      </c>
      <c r="B3296" s="12">
        <v>2</v>
      </c>
      <c r="C3296" s="12">
        <v>50</v>
      </c>
      <c r="E3296">
        <f t="shared" si="51"/>
        <v>25</v>
      </c>
    </row>
    <row r="3297" spans="1:5" x14ac:dyDescent="0.3">
      <c r="A3297" s="11" t="s">
        <v>3239</v>
      </c>
      <c r="B3297" s="12">
        <v>104</v>
      </c>
      <c r="C3297" s="12">
        <v>6208.98</v>
      </c>
      <c r="E3297">
        <f t="shared" si="51"/>
        <v>59.701730769230764</v>
      </c>
    </row>
    <row r="3298" spans="1:5" x14ac:dyDescent="0.3">
      <c r="A3298" s="11" t="s">
        <v>1220</v>
      </c>
      <c r="B3298" s="12">
        <v>253</v>
      </c>
      <c r="C3298" s="12">
        <v>26024</v>
      </c>
      <c r="E3298">
        <f t="shared" si="51"/>
        <v>102.86166007905139</v>
      </c>
    </row>
    <row r="3299" spans="1:5" x14ac:dyDescent="0.3">
      <c r="A3299" s="11" t="s">
        <v>3590</v>
      </c>
      <c r="B3299" s="12">
        <v>18</v>
      </c>
      <c r="C3299" s="12">
        <v>1225</v>
      </c>
      <c r="E3299">
        <f t="shared" si="51"/>
        <v>68.055555555555557</v>
      </c>
    </row>
    <row r="3300" spans="1:5" x14ac:dyDescent="0.3">
      <c r="A3300" s="11" t="s">
        <v>1897</v>
      </c>
      <c r="B3300" s="12">
        <v>13</v>
      </c>
      <c r="C3300" s="12">
        <v>559</v>
      </c>
      <c r="E3300">
        <f t="shared" si="51"/>
        <v>43</v>
      </c>
    </row>
    <row r="3301" spans="1:5" x14ac:dyDescent="0.3">
      <c r="A3301" s="11" t="s">
        <v>4043</v>
      </c>
      <c r="B3301" s="12">
        <v>4</v>
      </c>
      <c r="C3301" s="12">
        <v>110</v>
      </c>
      <c r="E3301">
        <f t="shared" si="51"/>
        <v>27.5</v>
      </c>
    </row>
    <row r="3302" spans="1:5" x14ac:dyDescent="0.3">
      <c r="A3302" s="11" t="s">
        <v>3634</v>
      </c>
      <c r="B3302" s="12">
        <v>0</v>
      </c>
      <c r="C3302" s="12">
        <v>0</v>
      </c>
      <c r="E3302">
        <f t="shared" si="51"/>
        <v>0</v>
      </c>
    </row>
    <row r="3303" spans="1:5" x14ac:dyDescent="0.3">
      <c r="A3303" s="11" t="s">
        <v>301</v>
      </c>
      <c r="B3303" s="12">
        <v>298</v>
      </c>
      <c r="C3303" s="12">
        <v>25430.66</v>
      </c>
      <c r="E3303">
        <f t="shared" si="51"/>
        <v>85.337785234899329</v>
      </c>
    </row>
    <row r="3304" spans="1:5" x14ac:dyDescent="0.3">
      <c r="A3304" s="11" t="s">
        <v>2975</v>
      </c>
      <c r="B3304" s="12">
        <v>113</v>
      </c>
      <c r="C3304" s="12">
        <v>8010</v>
      </c>
      <c r="E3304">
        <f t="shared" si="51"/>
        <v>70.884955752212392</v>
      </c>
    </row>
    <row r="3305" spans="1:5" x14ac:dyDescent="0.3">
      <c r="A3305" s="11" t="s">
        <v>4008</v>
      </c>
      <c r="B3305" s="12">
        <v>0</v>
      </c>
      <c r="C3305" s="12">
        <v>0</v>
      </c>
      <c r="E3305">
        <f t="shared" si="51"/>
        <v>0</v>
      </c>
    </row>
    <row r="3306" spans="1:5" x14ac:dyDescent="0.3">
      <c r="A3306" s="11" t="s">
        <v>481</v>
      </c>
      <c r="B3306" s="12">
        <v>140</v>
      </c>
      <c r="C3306" s="12">
        <v>7764</v>
      </c>
      <c r="E3306">
        <f t="shared" si="51"/>
        <v>55.457142857142856</v>
      </c>
    </row>
    <row r="3307" spans="1:5" x14ac:dyDescent="0.3">
      <c r="A3307" s="11" t="s">
        <v>1534</v>
      </c>
      <c r="B3307" s="12">
        <v>740</v>
      </c>
      <c r="C3307" s="12">
        <v>65313</v>
      </c>
      <c r="E3307">
        <f t="shared" si="51"/>
        <v>88.26081081081081</v>
      </c>
    </row>
    <row r="3308" spans="1:5" x14ac:dyDescent="0.3">
      <c r="A3308" s="11" t="s">
        <v>2517</v>
      </c>
      <c r="B3308" s="12">
        <v>33</v>
      </c>
      <c r="C3308" s="12">
        <v>1767</v>
      </c>
      <c r="E3308">
        <f t="shared" si="51"/>
        <v>53.545454545454547</v>
      </c>
    </row>
    <row r="3309" spans="1:5" x14ac:dyDescent="0.3">
      <c r="A3309" s="11" t="s">
        <v>3812</v>
      </c>
      <c r="B3309" s="12">
        <v>20</v>
      </c>
      <c r="C3309" s="12">
        <v>1000.01</v>
      </c>
      <c r="E3309">
        <f t="shared" si="51"/>
        <v>50.000500000000002</v>
      </c>
    </row>
    <row r="3310" spans="1:5" x14ac:dyDescent="0.3">
      <c r="A3310" s="11" t="s">
        <v>355</v>
      </c>
      <c r="B3310" s="12">
        <v>29</v>
      </c>
      <c r="C3310" s="12">
        <v>3638</v>
      </c>
      <c r="E3310">
        <f t="shared" si="51"/>
        <v>125.44827586206897</v>
      </c>
    </row>
    <row r="3311" spans="1:5" x14ac:dyDescent="0.3">
      <c r="A3311" s="11" t="s">
        <v>1471</v>
      </c>
      <c r="B3311" s="12">
        <v>81</v>
      </c>
      <c r="C3311" s="12">
        <v>1877</v>
      </c>
      <c r="E3311">
        <f t="shared" si="51"/>
        <v>23.172839506172838</v>
      </c>
    </row>
    <row r="3312" spans="1:5" x14ac:dyDescent="0.3">
      <c r="A3312" s="11" t="s">
        <v>3851</v>
      </c>
      <c r="B3312" s="12">
        <v>20</v>
      </c>
      <c r="C3312" s="12">
        <v>1788</v>
      </c>
      <c r="E3312">
        <f t="shared" si="51"/>
        <v>89.4</v>
      </c>
    </row>
    <row r="3313" spans="1:5" x14ac:dyDescent="0.3">
      <c r="A3313" s="11" t="s">
        <v>3065</v>
      </c>
      <c r="B3313" s="12">
        <v>2</v>
      </c>
      <c r="C3313" s="12">
        <v>10</v>
      </c>
      <c r="E3313">
        <f t="shared" si="51"/>
        <v>5</v>
      </c>
    </row>
    <row r="3314" spans="1:5" x14ac:dyDescent="0.3">
      <c r="A3314" s="11" t="s">
        <v>1916</v>
      </c>
      <c r="B3314" s="12">
        <v>4</v>
      </c>
      <c r="C3314" s="12">
        <v>8</v>
      </c>
      <c r="E3314">
        <f t="shared" si="51"/>
        <v>2</v>
      </c>
    </row>
    <row r="3315" spans="1:5" x14ac:dyDescent="0.3">
      <c r="A3315" s="11" t="s">
        <v>3506</v>
      </c>
      <c r="B3315" s="12">
        <v>72</v>
      </c>
      <c r="C3315" s="12">
        <v>10440</v>
      </c>
      <c r="E3315">
        <f t="shared" si="51"/>
        <v>145</v>
      </c>
    </row>
    <row r="3316" spans="1:5" x14ac:dyDescent="0.3">
      <c r="A3316" s="11" t="s">
        <v>229</v>
      </c>
      <c r="B3316" s="12">
        <v>0</v>
      </c>
      <c r="C3316" s="12">
        <v>0</v>
      </c>
      <c r="E3316">
        <f t="shared" si="51"/>
        <v>0</v>
      </c>
    </row>
    <row r="3317" spans="1:5" x14ac:dyDescent="0.3">
      <c r="A3317" s="11" t="s">
        <v>2596</v>
      </c>
      <c r="B3317" s="12">
        <v>27</v>
      </c>
      <c r="C3317" s="12">
        <v>8256</v>
      </c>
      <c r="E3317">
        <f t="shared" si="51"/>
        <v>305.77777777777777</v>
      </c>
    </row>
    <row r="3318" spans="1:5" x14ac:dyDescent="0.3">
      <c r="A3318" s="11" t="s">
        <v>2099</v>
      </c>
      <c r="B3318" s="12">
        <v>32</v>
      </c>
      <c r="C3318" s="12">
        <v>6020</v>
      </c>
      <c r="E3318">
        <f t="shared" si="51"/>
        <v>188.125</v>
      </c>
    </row>
    <row r="3319" spans="1:5" x14ac:dyDescent="0.3">
      <c r="A3319" s="11" t="s">
        <v>2481</v>
      </c>
      <c r="B3319" s="12">
        <v>95</v>
      </c>
      <c r="C3319" s="12">
        <v>4516.4399999999996</v>
      </c>
      <c r="E3319">
        <f t="shared" si="51"/>
        <v>47.541473684210523</v>
      </c>
    </row>
    <row r="3320" spans="1:5" x14ac:dyDescent="0.3">
      <c r="A3320" s="11" t="s">
        <v>1935</v>
      </c>
      <c r="B3320" s="12">
        <v>77</v>
      </c>
      <c r="C3320" s="12">
        <v>6181</v>
      </c>
      <c r="E3320">
        <f t="shared" si="51"/>
        <v>80.272727272727266</v>
      </c>
    </row>
    <row r="3321" spans="1:5" x14ac:dyDescent="0.3">
      <c r="A3321" s="11" t="s">
        <v>3089</v>
      </c>
      <c r="B3321" s="12">
        <v>45</v>
      </c>
      <c r="C3321" s="12">
        <v>5854</v>
      </c>
      <c r="E3321">
        <f t="shared" si="51"/>
        <v>130.0888888888889</v>
      </c>
    </row>
    <row r="3322" spans="1:5" x14ac:dyDescent="0.3">
      <c r="A3322" s="11" t="s">
        <v>3035</v>
      </c>
      <c r="B3322" s="12">
        <v>307</v>
      </c>
      <c r="C3322" s="12">
        <v>27196.71</v>
      </c>
      <c r="E3322">
        <f t="shared" si="51"/>
        <v>88.588631921824103</v>
      </c>
    </row>
    <row r="3323" spans="1:5" x14ac:dyDescent="0.3">
      <c r="A3323" s="11" t="s">
        <v>1618</v>
      </c>
      <c r="B3323" s="12">
        <v>158</v>
      </c>
      <c r="C3323" s="12">
        <v>10210</v>
      </c>
      <c r="E3323">
        <f t="shared" si="51"/>
        <v>64.620253164556956</v>
      </c>
    </row>
    <row r="3324" spans="1:5" x14ac:dyDescent="0.3">
      <c r="A3324" s="11" t="s">
        <v>1154</v>
      </c>
      <c r="B3324" s="12">
        <v>1</v>
      </c>
      <c r="C3324" s="12">
        <v>50</v>
      </c>
      <c r="E3324">
        <f t="shared" si="51"/>
        <v>50</v>
      </c>
    </row>
    <row r="3325" spans="1:5" x14ac:dyDescent="0.3">
      <c r="A3325" s="11" t="s">
        <v>3368</v>
      </c>
      <c r="B3325" s="12">
        <v>54</v>
      </c>
      <c r="C3325" s="12">
        <v>5195</v>
      </c>
      <c r="E3325">
        <f t="shared" si="51"/>
        <v>96.203703703703709</v>
      </c>
    </row>
    <row r="3326" spans="1:5" x14ac:dyDescent="0.3">
      <c r="A3326" s="11" t="s">
        <v>260</v>
      </c>
      <c r="B3326" s="12">
        <v>942</v>
      </c>
      <c r="C3326" s="12">
        <v>98953.42</v>
      </c>
      <c r="E3326">
        <f t="shared" si="51"/>
        <v>105.04609341825902</v>
      </c>
    </row>
    <row r="3327" spans="1:5" x14ac:dyDescent="0.3">
      <c r="A3327" s="11" t="s">
        <v>1477</v>
      </c>
      <c r="B3327" s="12">
        <v>916</v>
      </c>
      <c r="C3327" s="12">
        <v>39693.279999999999</v>
      </c>
      <c r="E3327">
        <f t="shared" si="51"/>
        <v>43.333275109170302</v>
      </c>
    </row>
    <row r="3328" spans="1:5" x14ac:dyDescent="0.3">
      <c r="A3328" s="11" t="s">
        <v>3062</v>
      </c>
      <c r="B3328" s="12">
        <v>67</v>
      </c>
      <c r="C3328" s="12">
        <v>6684</v>
      </c>
      <c r="E3328">
        <f t="shared" si="51"/>
        <v>99.761194029850742</v>
      </c>
    </row>
    <row r="3329" spans="1:5" x14ac:dyDescent="0.3">
      <c r="A3329" s="11" t="s">
        <v>2720</v>
      </c>
      <c r="B3329" s="12">
        <v>173</v>
      </c>
      <c r="C3329" s="12">
        <v>29531</v>
      </c>
      <c r="E3329">
        <f t="shared" si="51"/>
        <v>170.69942196531792</v>
      </c>
    </row>
    <row r="3330" spans="1:5" x14ac:dyDescent="0.3">
      <c r="A3330" s="11" t="s">
        <v>2807</v>
      </c>
      <c r="B3330" s="12">
        <v>93</v>
      </c>
      <c r="C3330" s="12">
        <v>6300</v>
      </c>
      <c r="E3330">
        <f t="shared" si="51"/>
        <v>67.741935483870961</v>
      </c>
    </row>
    <row r="3331" spans="1:5" x14ac:dyDescent="0.3">
      <c r="A3331" s="11" t="s">
        <v>1416</v>
      </c>
      <c r="B3331" s="12">
        <v>9</v>
      </c>
      <c r="C3331" s="12">
        <v>800</v>
      </c>
      <c r="E3331">
        <f t="shared" si="51"/>
        <v>88.888888888888886</v>
      </c>
    </row>
    <row r="3332" spans="1:5" x14ac:dyDescent="0.3">
      <c r="A3332" s="11" t="s">
        <v>3306</v>
      </c>
      <c r="B3332" s="12">
        <v>54</v>
      </c>
      <c r="C3332" s="12">
        <v>2630</v>
      </c>
      <c r="E3332">
        <f t="shared" si="51"/>
        <v>48.703703703703702</v>
      </c>
    </row>
    <row r="3333" spans="1:5" x14ac:dyDescent="0.3">
      <c r="A3333" s="11" t="s">
        <v>4006</v>
      </c>
      <c r="B3333" s="12">
        <v>38</v>
      </c>
      <c r="C3333" s="12">
        <v>1742</v>
      </c>
      <c r="E3333">
        <f t="shared" ref="E3333:E3396" si="52">IF(B3333=0, 0, C3333/B3333)</f>
        <v>45.842105263157897</v>
      </c>
    </row>
    <row r="3334" spans="1:5" x14ac:dyDescent="0.3">
      <c r="A3334" s="11" t="s">
        <v>3859</v>
      </c>
      <c r="B3334" s="12">
        <v>1</v>
      </c>
      <c r="C3334" s="12">
        <v>1</v>
      </c>
      <c r="E3334">
        <f t="shared" si="52"/>
        <v>1</v>
      </c>
    </row>
    <row r="3335" spans="1:5" x14ac:dyDescent="0.3">
      <c r="A3335" s="11" t="s">
        <v>1562</v>
      </c>
      <c r="B3335" s="12">
        <v>1</v>
      </c>
      <c r="C3335" s="12">
        <v>67</v>
      </c>
      <c r="E3335">
        <f t="shared" si="52"/>
        <v>67</v>
      </c>
    </row>
    <row r="3336" spans="1:5" x14ac:dyDescent="0.3">
      <c r="A3336" s="11" t="s">
        <v>2714</v>
      </c>
      <c r="B3336" s="12">
        <v>305</v>
      </c>
      <c r="C3336" s="12">
        <v>29089</v>
      </c>
      <c r="E3336">
        <f t="shared" si="52"/>
        <v>95.373770491803285</v>
      </c>
    </row>
    <row r="3337" spans="1:5" x14ac:dyDescent="0.3">
      <c r="A3337" s="11" t="s">
        <v>1082</v>
      </c>
      <c r="B3337" s="12">
        <v>4</v>
      </c>
      <c r="C3337" s="12">
        <v>12</v>
      </c>
      <c r="E3337">
        <f t="shared" si="52"/>
        <v>3</v>
      </c>
    </row>
    <row r="3338" spans="1:5" x14ac:dyDescent="0.3">
      <c r="A3338" s="11" t="s">
        <v>202</v>
      </c>
      <c r="B3338" s="12">
        <v>18</v>
      </c>
      <c r="C3338" s="12">
        <v>1571.55</v>
      </c>
      <c r="E3338">
        <f t="shared" si="52"/>
        <v>87.308333333333337</v>
      </c>
    </row>
    <row r="3339" spans="1:5" x14ac:dyDescent="0.3">
      <c r="A3339" s="11" t="s">
        <v>3384</v>
      </c>
      <c r="B3339" s="12">
        <v>15</v>
      </c>
      <c r="C3339" s="12">
        <v>2000</v>
      </c>
      <c r="E3339">
        <f t="shared" si="52"/>
        <v>133.33333333333334</v>
      </c>
    </row>
    <row r="3340" spans="1:5" x14ac:dyDescent="0.3">
      <c r="A3340" s="11" t="s">
        <v>2968</v>
      </c>
      <c r="B3340" s="12">
        <v>47</v>
      </c>
      <c r="C3340" s="12">
        <v>3710</v>
      </c>
      <c r="E3340">
        <f t="shared" si="52"/>
        <v>78.936170212765958</v>
      </c>
    </row>
    <row r="3341" spans="1:5" x14ac:dyDescent="0.3">
      <c r="A3341" s="11" t="s">
        <v>2402</v>
      </c>
      <c r="B3341" s="12">
        <v>9</v>
      </c>
      <c r="C3341" s="12">
        <v>201</v>
      </c>
      <c r="E3341">
        <f t="shared" si="52"/>
        <v>22.333333333333332</v>
      </c>
    </row>
    <row r="3342" spans="1:5" x14ac:dyDescent="0.3">
      <c r="A3342" s="11" t="s">
        <v>424</v>
      </c>
      <c r="B3342" s="12">
        <v>13</v>
      </c>
      <c r="C3342" s="12">
        <v>153</v>
      </c>
      <c r="E3342">
        <f t="shared" si="52"/>
        <v>11.76923076923077</v>
      </c>
    </row>
    <row r="3343" spans="1:5" x14ac:dyDescent="0.3">
      <c r="A3343" s="11" t="s">
        <v>2841</v>
      </c>
      <c r="B3343" s="12">
        <v>1</v>
      </c>
      <c r="C3343" s="12">
        <v>10</v>
      </c>
      <c r="E3343">
        <f t="shared" si="52"/>
        <v>10</v>
      </c>
    </row>
    <row r="3344" spans="1:5" x14ac:dyDescent="0.3">
      <c r="A3344" s="11" t="s">
        <v>1658</v>
      </c>
      <c r="B3344" s="12">
        <v>221</v>
      </c>
      <c r="C3344" s="12">
        <v>26233.45</v>
      </c>
      <c r="E3344">
        <f t="shared" si="52"/>
        <v>118.70339366515837</v>
      </c>
    </row>
    <row r="3345" spans="1:5" x14ac:dyDescent="0.3">
      <c r="A3345" s="11" t="s">
        <v>1372</v>
      </c>
      <c r="B3345" s="12">
        <v>70</v>
      </c>
      <c r="C3345" s="12">
        <v>7495</v>
      </c>
      <c r="E3345">
        <f t="shared" si="52"/>
        <v>107.07142857142857</v>
      </c>
    </row>
    <row r="3346" spans="1:5" x14ac:dyDescent="0.3">
      <c r="A3346" s="11" t="s">
        <v>407</v>
      </c>
      <c r="B3346" s="12">
        <v>35</v>
      </c>
      <c r="C3346" s="12">
        <v>3015.73</v>
      </c>
      <c r="E3346">
        <f t="shared" si="52"/>
        <v>86.163714285714292</v>
      </c>
    </row>
    <row r="3347" spans="1:5" x14ac:dyDescent="0.3">
      <c r="A3347" s="11" t="s">
        <v>1609</v>
      </c>
      <c r="B3347" s="12">
        <v>23</v>
      </c>
      <c r="C3347" s="12">
        <v>1215</v>
      </c>
      <c r="E3347">
        <f t="shared" si="52"/>
        <v>52.826086956521742</v>
      </c>
    </row>
    <row r="3348" spans="1:5" x14ac:dyDescent="0.3">
      <c r="A3348" s="11" t="s">
        <v>1287</v>
      </c>
      <c r="B3348" s="12">
        <v>20</v>
      </c>
      <c r="C3348" s="12">
        <v>1625</v>
      </c>
      <c r="E3348">
        <f t="shared" si="52"/>
        <v>81.25</v>
      </c>
    </row>
    <row r="3349" spans="1:5" x14ac:dyDescent="0.3">
      <c r="A3349" s="11" t="s">
        <v>485</v>
      </c>
      <c r="B3349" s="12">
        <v>11</v>
      </c>
      <c r="C3349" s="12">
        <v>149</v>
      </c>
      <c r="E3349">
        <f t="shared" si="52"/>
        <v>13.545454545454545</v>
      </c>
    </row>
    <row r="3350" spans="1:5" x14ac:dyDescent="0.3">
      <c r="A3350" s="11" t="s">
        <v>2851</v>
      </c>
      <c r="B3350" s="12">
        <v>0</v>
      </c>
      <c r="C3350" s="12">
        <v>0</v>
      </c>
      <c r="E3350">
        <f t="shared" si="52"/>
        <v>0</v>
      </c>
    </row>
    <row r="3351" spans="1:5" x14ac:dyDescent="0.3">
      <c r="A3351" s="11" t="s">
        <v>1412</v>
      </c>
      <c r="B3351" s="12">
        <v>3</v>
      </c>
      <c r="C3351" s="12">
        <v>7</v>
      </c>
      <c r="E3351">
        <f t="shared" si="52"/>
        <v>2.3333333333333335</v>
      </c>
    </row>
    <row r="3352" spans="1:5" x14ac:dyDescent="0.3">
      <c r="A3352" s="11" t="s">
        <v>3295</v>
      </c>
      <c r="B3352" s="12">
        <v>27</v>
      </c>
      <c r="C3352" s="12">
        <v>720.01</v>
      </c>
      <c r="E3352">
        <f t="shared" si="52"/>
        <v>26.667037037037037</v>
      </c>
    </row>
    <row r="3353" spans="1:5" x14ac:dyDescent="0.3">
      <c r="A3353" s="11" t="s">
        <v>2911</v>
      </c>
      <c r="B3353" s="12">
        <v>14</v>
      </c>
      <c r="C3353" s="12">
        <v>657</v>
      </c>
      <c r="E3353">
        <f t="shared" si="52"/>
        <v>46.928571428571431</v>
      </c>
    </row>
    <row r="3354" spans="1:5" x14ac:dyDescent="0.3">
      <c r="A3354" s="11" t="s">
        <v>3703</v>
      </c>
      <c r="B3354" s="12">
        <v>13</v>
      </c>
      <c r="C3354" s="12">
        <v>1820</v>
      </c>
      <c r="E3354">
        <f t="shared" si="52"/>
        <v>140</v>
      </c>
    </row>
    <row r="3355" spans="1:5" x14ac:dyDescent="0.3">
      <c r="A3355" s="11" t="s">
        <v>2225</v>
      </c>
      <c r="B3355" s="12">
        <v>296</v>
      </c>
      <c r="C3355" s="12">
        <v>24315</v>
      </c>
      <c r="E3355">
        <f t="shared" si="52"/>
        <v>82.145270270270274</v>
      </c>
    </row>
    <row r="3356" spans="1:5" x14ac:dyDescent="0.3">
      <c r="A3356" s="11" t="s">
        <v>1302</v>
      </c>
      <c r="B3356" s="12">
        <v>29</v>
      </c>
      <c r="C3356" s="12">
        <v>2055</v>
      </c>
      <c r="E3356">
        <f t="shared" si="52"/>
        <v>70.862068965517238</v>
      </c>
    </row>
    <row r="3357" spans="1:5" x14ac:dyDescent="0.3">
      <c r="A3357" s="11" t="s">
        <v>874</v>
      </c>
      <c r="B3357" s="12">
        <v>5</v>
      </c>
      <c r="C3357" s="12">
        <v>45</v>
      </c>
      <c r="E3357">
        <f t="shared" si="52"/>
        <v>9</v>
      </c>
    </row>
    <row r="3358" spans="1:5" x14ac:dyDescent="0.3">
      <c r="A3358" s="11" t="s">
        <v>3291</v>
      </c>
      <c r="B3358" s="12">
        <v>14</v>
      </c>
      <c r="C3358" s="12">
        <v>570</v>
      </c>
      <c r="E3358">
        <f t="shared" si="52"/>
        <v>40.714285714285715</v>
      </c>
    </row>
    <row r="3359" spans="1:5" x14ac:dyDescent="0.3">
      <c r="A3359" s="11" t="s">
        <v>3432</v>
      </c>
      <c r="B3359" s="12">
        <v>71</v>
      </c>
      <c r="C3359" s="12">
        <v>9525</v>
      </c>
      <c r="E3359">
        <f t="shared" si="52"/>
        <v>134.1549295774648</v>
      </c>
    </row>
    <row r="3360" spans="1:5" x14ac:dyDescent="0.3">
      <c r="A3360" s="11" t="s">
        <v>3071</v>
      </c>
      <c r="B3360" s="12">
        <v>117</v>
      </c>
      <c r="C3360" s="12">
        <v>7173</v>
      </c>
      <c r="E3360">
        <f t="shared" si="52"/>
        <v>61.307692307692307</v>
      </c>
    </row>
    <row r="3361" spans="1:5" x14ac:dyDescent="0.3">
      <c r="A3361" s="11" t="s">
        <v>214</v>
      </c>
      <c r="B3361" s="12">
        <v>1</v>
      </c>
      <c r="C3361" s="12">
        <v>1</v>
      </c>
      <c r="E3361">
        <f t="shared" si="52"/>
        <v>1</v>
      </c>
    </row>
    <row r="3362" spans="1:5" x14ac:dyDescent="0.3">
      <c r="A3362" s="11" t="s">
        <v>2309</v>
      </c>
      <c r="B3362" s="12">
        <v>614</v>
      </c>
      <c r="C3362" s="12">
        <v>50653.11</v>
      </c>
      <c r="E3362">
        <f t="shared" si="52"/>
        <v>82.496921824104234</v>
      </c>
    </row>
    <row r="3363" spans="1:5" x14ac:dyDescent="0.3">
      <c r="A3363" s="11" t="s">
        <v>3098</v>
      </c>
      <c r="B3363" s="12">
        <v>27</v>
      </c>
      <c r="C3363" s="12">
        <v>1758</v>
      </c>
      <c r="E3363">
        <f t="shared" si="52"/>
        <v>65.111111111111114</v>
      </c>
    </row>
    <row r="3364" spans="1:5" x14ac:dyDescent="0.3">
      <c r="A3364" s="11" t="s">
        <v>2465</v>
      </c>
      <c r="B3364" s="12">
        <v>43</v>
      </c>
      <c r="C3364" s="12">
        <v>2222</v>
      </c>
      <c r="E3364">
        <f t="shared" si="52"/>
        <v>51.674418604651166</v>
      </c>
    </row>
    <row r="3365" spans="1:5" x14ac:dyDescent="0.3">
      <c r="A3365" s="11" t="s">
        <v>3424</v>
      </c>
      <c r="B3365" s="12">
        <v>104</v>
      </c>
      <c r="C3365" s="12">
        <v>30891.1</v>
      </c>
      <c r="E3365">
        <f t="shared" si="52"/>
        <v>297.02980769230766</v>
      </c>
    </row>
    <row r="3366" spans="1:5" x14ac:dyDescent="0.3">
      <c r="A3366" s="11" t="s">
        <v>3996</v>
      </c>
      <c r="B3366" s="12">
        <v>1</v>
      </c>
      <c r="C3366" s="12">
        <v>10</v>
      </c>
      <c r="E3366">
        <f t="shared" si="52"/>
        <v>10</v>
      </c>
    </row>
    <row r="3367" spans="1:5" x14ac:dyDescent="0.3">
      <c r="A3367" s="11" t="s">
        <v>2899</v>
      </c>
      <c r="B3367" s="12">
        <v>0</v>
      </c>
      <c r="C3367" s="12">
        <v>0</v>
      </c>
      <c r="E3367">
        <f t="shared" si="52"/>
        <v>0</v>
      </c>
    </row>
    <row r="3368" spans="1:5" x14ac:dyDescent="0.3">
      <c r="A3368" s="11" t="s">
        <v>3147</v>
      </c>
      <c r="B3368" s="12">
        <v>213</v>
      </c>
      <c r="C3368" s="12">
        <v>23505</v>
      </c>
      <c r="E3368">
        <f t="shared" si="52"/>
        <v>110.35211267605634</v>
      </c>
    </row>
    <row r="3369" spans="1:5" x14ac:dyDescent="0.3">
      <c r="A3369" s="11" t="s">
        <v>2802</v>
      </c>
      <c r="B3369" s="12">
        <v>90</v>
      </c>
      <c r="C3369" s="12">
        <v>3055</v>
      </c>
      <c r="E3369">
        <f t="shared" si="52"/>
        <v>33.944444444444443</v>
      </c>
    </row>
    <row r="3370" spans="1:5" x14ac:dyDescent="0.3">
      <c r="A3370" s="11" t="s">
        <v>267</v>
      </c>
      <c r="B3370" s="12">
        <v>36</v>
      </c>
      <c r="C3370" s="12">
        <v>1455</v>
      </c>
      <c r="E3370">
        <f t="shared" si="52"/>
        <v>40.416666666666664</v>
      </c>
    </row>
    <row r="3371" spans="1:5" x14ac:dyDescent="0.3">
      <c r="A3371" s="11" t="s">
        <v>3482</v>
      </c>
      <c r="B3371" s="12">
        <v>133</v>
      </c>
      <c r="C3371" s="12">
        <v>5358</v>
      </c>
      <c r="E3371">
        <f t="shared" si="52"/>
        <v>40.285714285714285</v>
      </c>
    </row>
    <row r="3372" spans="1:5" x14ac:dyDescent="0.3">
      <c r="A3372" s="11" t="s">
        <v>3567</v>
      </c>
      <c r="B3372" s="12">
        <v>19</v>
      </c>
      <c r="C3372" s="12">
        <v>1110</v>
      </c>
      <c r="E3372">
        <f t="shared" si="52"/>
        <v>58.421052631578945</v>
      </c>
    </row>
    <row r="3373" spans="1:5" x14ac:dyDescent="0.3">
      <c r="A3373" s="11" t="s">
        <v>3286</v>
      </c>
      <c r="B3373" s="12">
        <v>122</v>
      </c>
      <c r="C3373" s="12">
        <v>15265</v>
      </c>
      <c r="E3373">
        <f t="shared" si="52"/>
        <v>125.12295081967213</v>
      </c>
    </row>
    <row r="3374" spans="1:5" x14ac:dyDescent="0.3">
      <c r="A3374" s="11" t="s">
        <v>3171</v>
      </c>
      <c r="B3374" s="12">
        <v>117</v>
      </c>
      <c r="C3374" s="12">
        <v>7617</v>
      </c>
      <c r="E3374">
        <f t="shared" si="52"/>
        <v>65.102564102564102</v>
      </c>
    </row>
    <row r="3375" spans="1:5" x14ac:dyDescent="0.3">
      <c r="A3375" s="11" t="s">
        <v>2978</v>
      </c>
      <c r="B3375" s="12">
        <v>16</v>
      </c>
      <c r="C3375" s="12">
        <v>971</v>
      </c>
      <c r="E3375">
        <f t="shared" si="52"/>
        <v>60.6875</v>
      </c>
    </row>
    <row r="3376" spans="1:5" x14ac:dyDescent="0.3">
      <c r="A3376" s="11" t="s">
        <v>1922</v>
      </c>
      <c r="B3376" s="12">
        <v>38</v>
      </c>
      <c r="C3376" s="12">
        <v>2052</v>
      </c>
      <c r="E3376">
        <f t="shared" si="52"/>
        <v>54</v>
      </c>
    </row>
    <row r="3377" spans="1:5" x14ac:dyDescent="0.3">
      <c r="A3377" s="11" t="s">
        <v>989</v>
      </c>
      <c r="B3377" s="12">
        <v>0</v>
      </c>
      <c r="C3377" s="12">
        <v>0</v>
      </c>
      <c r="E3377">
        <f t="shared" si="52"/>
        <v>0</v>
      </c>
    </row>
    <row r="3378" spans="1:5" x14ac:dyDescent="0.3">
      <c r="A3378" s="11" t="s">
        <v>1622</v>
      </c>
      <c r="B3378" s="12">
        <v>37</v>
      </c>
      <c r="C3378" s="12">
        <v>6060</v>
      </c>
      <c r="E3378">
        <f t="shared" si="52"/>
        <v>163.78378378378378</v>
      </c>
    </row>
    <row r="3379" spans="1:5" x14ac:dyDescent="0.3">
      <c r="A3379" s="11" t="s">
        <v>2441</v>
      </c>
      <c r="B3379" s="12">
        <v>2</v>
      </c>
      <c r="C3379" s="12">
        <v>10</v>
      </c>
      <c r="E3379">
        <f t="shared" si="52"/>
        <v>5</v>
      </c>
    </row>
    <row r="3380" spans="1:5" x14ac:dyDescent="0.3">
      <c r="A3380" s="11" t="s">
        <v>962</v>
      </c>
      <c r="B3380" s="12">
        <v>110</v>
      </c>
      <c r="C3380" s="12">
        <v>40079</v>
      </c>
      <c r="E3380">
        <f t="shared" si="52"/>
        <v>364.35454545454547</v>
      </c>
    </row>
    <row r="3381" spans="1:5" x14ac:dyDescent="0.3">
      <c r="A3381" s="11" t="s">
        <v>1266</v>
      </c>
      <c r="B3381" s="12">
        <v>66</v>
      </c>
      <c r="C3381" s="12">
        <v>4170.17</v>
      </c>
      <c r="E3381">
        <f t="shared" si="52"/>
        <v>63.184393939393942</v>
      </c>
    </row>
    <row r="3382" spans="1:5" x14ac:dyDescent="0.3">
      <c r="A3382" s="11" t="s">
        <v>1739</v>
      </c>
      <c r="B3382" s="12">
        <v>1</v>
      </c>
      <c r="C3382" s="12">
        <v>20</v>
      </c>
      <c r="E3382">
        <f t="shared" si="52"/>
        <v>20</v>
      </c>
    </row>
    <row r="3383" spans="1:5" x14ac:dyDescent="0.3">
      <c r="A3383" s="11" t="s">
        <v>2947</v>
      </c>
      <c r="B3383" s="12">
        <v>13</v>
      </c>
      <c r="C3383" s="12">
        <v>1072</v>
      </c>
      <c r="E3383">
        <f t="shared" si="52"/>
        <v>82.461538461538467</v>
      </c>
    </row>
    <row r="3384" spans="1:5" x14ac:dyDescent="0.3">
      <c r="A3384" s="11" t="s">
        <v>1383</v>
      </c>
      <c r="B3384" s="12">
        <v>148</v>
      </c>
      <c r="C3384" s="12">
        <v>8349</v>
      </c>
      <c r="E3384">
        <f t="shared" si="52"/>
        <v>56.412162162162161</v>
      </c>
    </row>
    <row r="3385" spans="1:5" x14ac:dyDescent="0.3">
      <c r="A3385" s="11" t="s">
        <v>3609</v>
      </c>
      <c r="B3385" s="12">
        <v>31</v>
      </c>
      <c r="C3385" s="12">
        <v>1623</v>
      </c>
      <c r="E3385">
        <f t="shared" si="52"/>
        <v>52.354838709677416</v>
      </c>
    </row>
    <row r="3386" spans="1:5" x14ac:dyDescent="0.3">
      <c r="A3386" s="11" t="s">
        <v>1150</v>
      </c>
      <c r="B3386" s="12">
        <v>2</v>
      </c>
      <c r="C3386" s="12">
        <v>75</v>
      </c>
      <c r="E3386">
        <f t="shared" si="52"/>
        <v>37.5</v>
      </c>
    </row>
    <row r="3387" spans="1:5" x14ac:dyDescent="0.3">
      <c r="A3387" s="11" t="s">
        <v>3594</v>
      </c>
      <c r="B3387" s="12">
        <v>62</v>
      </c>
      <c r="C3387" s="12">
        <v>3081</v>
      </c>
      <c r="E3387">
        <f t="shared" si="52"/>
        <v>49.693548387096776</v>
      </c>
    </row>
    <row r="3388" spans="1:5" x14ac:dyDescent="0.3">
      <c r="A3388" s="11" t="s">
        <v>2539</v>
      </c>
      <c r="B3388" s="12">
        <v>59</v>
      </c>
      <c r="C3388" s="12">
        <v>10025</v>
      </c>
      <c r="E3388">
        <f t="shared" si="52"/>
        <v>169.91525423728814</v>
      </c>
    </row>
    <row r="3389" spans="1:5" x14ac:dyDescent="0.3">
      <c r="A3389" s="11" t="s">
        <v>390</v>
      </c>
      <c r="B3389" s="12">
        <v>1510</v>
      </c>
      <c r="C3389" s="12">
        <v>123444.12</v>
      </c>
      <c r="E3389">
        <f t="shared" si="52"/>
        <v>81.75107284768211</v>
      </c>
    </row>
    <row r="3390" spans="1:5" x14ac:dyDescent="0.3">
      <c r="A3390" s="11" t="s">
        <v>304</v>
      </c>
      <c r="B3390" s="12">
        <v>82</v>
      </c>
      <c r="C3390" s="12">
        <v>4124</v>
      </c>
      <c r="E3390">
        <f t="shared" si="52"/>
        <v>50.292682926829265</v>
      </c>
    </row>
    <row r="3391" spans="1:5" x14ac:dyDescent="0.3">
      <c r="A3391" s="11" t="s">
        <v>463</v>
      </c>
      <c r="B3391" s="12">
        <v>0</v>
      </c>
      <c r="C3391" s="12">
        <v>0</v>
      </c>
      <c r="E3391">
        <f t="shared" si="52"/>
        <v>0</v>
      </c>
    </row>
    <row r="3392" spans="1:5" x14ac:dyDescent="0.3">
      <c r="A3392" s="11" t="s">
        <v>1926</v>
      </c>
      <c r="B3392" s="12">
        <v>52</v>
      </c>
      <c r="C3392" s="12">
        <v>1655</v>
      </c>
      <c r="E3392">
        <f t="shared" si="52"/>
        <v>31.826923076923077</v>
      </c>
    </row>
    <row r="3393" spans="1:5" x14ac:dyDescent="0.3">
      <c r="A3393" s="11" t="s">
        <v>4070</v>
      </c>
      <c r="B3393" s="12">
        <v>21</v>
      </c>
      <c r="C3393" s="12">
        <v>735</v>
      </c>
      <c r="E3393">
        <f t="shared" si="52"/>
        <v>35</v>
      </c>
    </row>
    <row r="3394" spans="1:5" x14ac:dyDescent="0.3">
      <c r="A3394" s="11" t="s">
        <v>3374</v>
      </c>
      <c r="B3394" s="12">
        <v>17</v>
      </c>
      <c r="C3394" s="12">
        <v>3000</v>
      </c>
      <c r="E3394">
        <f t="shared" si="52"/>
        <v>176.47058823529412</v>
      </c>
    </row>
    <row r="3395" spans="1:5" x14ac:dyDescent="0.3">
      <c r="A3395" s="11" t="s">
        <v>1744</v>
      </c>
      <c r="B3395" s="12">
        <v>67</v>
      </c>
      <c r="C3395" s="12">
        <v>6025</v>
      </c>
      <c r="E3395">
        <f t="shared" si="52"/>
        <v>89.925373134328353</v>
      </c>
    </row>
    <row r="3396" spans="1:5" x14ac:dyDescent="0.3">
      <c r="A3396" s="11" t="s">
        <v>456</v>
      </c>
      <c r="B3396" s="12">
        <v>2</v>
      </c>
      <c r="C3396" s="12">
        <v>45</v>
      </c>
      <c r="E3396">
        <f t="shared" si="52"/>
        <v>22.5</v>
      </c>
    </row>
    <row r="3397" spans="1:5" x14ac:dyDescent="0.3">
      <c r="A3397" s="11" t="s">
        <v>430</v>
      </c>
      <c r="B3397" s="12">
        <v>0</v>
      </c>
      <c r="C3397" s="12">
        <v>0</v>
      </c>
      <c r="E3397">
        <f t="shared" ref="E3397:E3460" si="53">IF(B3397=0, 0, C3397/B3397)</f>
        <v>0</v>
      </c>
    </row>
    <row r="3398" spans="1:5" x14ac:dyDescent="0.3">
      <c r="A3398" s="11" t="s">
        <v>2343</v>
      </c>
      <c r="B3398" s="12">
        <v>0</v>
      </c>
      <c r="C3398" s="12">
        <v>0</v>
      </c>
      <c r="E3398">
        <f t="shared" si="53"/>
        <v>0</v>
      </c>
    </row>
    <row r="3399" spans="1:5" x14ac:dyDescent="0.3">
      <c r="A3399" s="11" t="s">
        <v>2251</v>
      </c>
      <c r="B3399" s="12">
        <v>571</v>
      </c>
      <c r="C3399" s="12">
        <v>243778</v>
      </c>
      <c r="E3399">
        <f t="shared" si="53"/>
        <v>426.93169877408059</v>
      </c>
    </row>
    <row r="3400" spans="1:5" x14ac:dyDescent="0.3">
      <c r="A3400" s="11" t="s">
        <v>3741</v>
      </c>
      <c r="B3400" s="12">
        <v>0</v>
      </c>
      <c r="C3400" s="12">
        <v>0</v>
      </c>
      <c r="E3400">
        <f t="shared" si="53"/>
        <v>0</v>
      </c>
    </row>
    <row r="3401" spans="1:5" x14ac:dyDescent="0.3">
      <c r="A3401" s="11" t="s">
        <v>452</v>
      </c>
      <c r="B3401" s="12">
        <v>0</v>
      </c>
      <c r="C3401" s="12">
        <v>0</v>
      </c>
      <c r="E3401">
        <f t="shared" si="53"/>
        <v>0</v>
      </c>
    </row>
    <row r="3402" spans="1:5" x14ac:dyDescent="0.3">
      <c r="A3402" s="11" t="s">
        <v>266</v>
      </c>
      <c r="B3402" s="12">
        <v>58</v>
      </c>
      <c r="C3402" s="12">
        <v>5555</v>
      </c>
      <c r="E3402">
        <f t="shared" si="53"/>
        <v>95.775862068965523</v>
      </c>
    </row>
    <row r="3403" spans="1:5" x14ac:dyDescent="0.3">
      <c r="A3403" s="11" t="s">
        <v>1434</v>
      </c>
      <c r="B3403" s="12">
        <v>10</v>
      </c>
      <c r="C3403" s="12">
        <v>805</v>
      </c>
      <c r="E3403">
        <f t="shared" si="53"/>
        <v>80.5</v>
      </c>
    </row>
    <row r="3404" spans="1:5" x14ac:dyDescent="0.3">
      <c r="A3404" s="11" t="s">
        <v>2767</v>
      </c>
      <c r="B3404" s="12">
        <v>3</v>
      </c>
      <c r="C3404" s="12">
        <v>34</v>
      </c>
      <c r="E3404">
        <f t="shared" si="53"/>
        <v>11.333333333333334</v>
      </c>
    </row>
    <row r="3405" spans="1:5" x14ac:dyDescent="0.3">
      <c r="A3405" s="11" t="s">
        <v>3343</v>
      </c>
      <c r="B3405" s="12">
        <v>23</v>
      </c>
      <c r="C3405" s="12">
        <v>1200</v>
      </c>
      <c r="E3405">
        <f t="shared" si="53"/>
        <v>52.173913043478258</v>
      </c>
    </row>
    <row r="3406" spans="1:5" x14ac:dyDescent="0.3">
      <c r="A3406" s="11" t="s">
        <v>1996</v>
      </c>
      <c r="B3406" s="12">
        <v>3</v>
      </c>
      <c r="C3406" s="12">
        <v>78</v>
      </c>
      <c r="E3406">
        <f t="shared" si="53"/>
        <v>26</v>
      </c>
    </row>
    <row r="3407" spans="1:5" x14ac:dyDescent="0.3">
      <c r="A3407" s="11" t="s">
        <v>3499</v>
      </c>
      <c r="B3407" s="12">
        <v>42</v>
      </c>
      <c r="C3407" s="12">
        <v>1063</v>
      </c>
      <c r="E3407">
        <f t="shared" si="53"/>
        <v>25.30952380952381</v>
      </c>
    </row>
    <row r="3408" spans="1:5" x14ac:dyDescent="0.3">
      <c r="A3408" s="11" t="s">
        <v>3589</v>
      </c>
      <c r="B3408" s="12">
        <v>73</v>
      </c>
      <c r="C3408" s="12">
        <v>5003</v>
      </c>
      <c r="E3408">
        <f t="shared" si="53"/>
        <v>68.534246575342465</v>
      </c>
    </row>
    <row r="3409" spans="1:5" x14ac:dyDescent="0.3">
      <c r="A3409" s="11" t="s">
        <v>2990</v>
      </c>
      <c r="B3409" s="12">
        <v>27</v>
      </c>
      <c r="C3409" s="12">
        <v>10000</v>
      </c>
      <c r="E3409">
        <f t="shared" si="53"/>
        <v>370.37037037037038</v>
      </c>
    </row>
    <row r="3410" spans="1:5" x14ac:dyDescent="0.3">
      <c r="A3410" s="11" t="s">
        <v>179</v>
      </c>
      <c r="B3410" s="12">
        <v>7</v>
      </c>
      <c r="C3410" s="12">
        <v>180</v>
      </c>
      <c r="E3410">
        <f t="shared" si="53"/>
        <v>25.714285714285715</v>
      </c>
    </row>
    <row r="3411" spans="1:5" x14ac:dyDescent="0.3">
      <c r="A3411" s="11" t="s">
        <v>2793</v>
      </c>
      <c r="B3411" s="12">
        <v>73</v>
      </c>
      <c r="C3411" s="12">
        <v>11056.75</v>
      </c>
      <c r="E3411">
        <f t="shared" si="53"/>
        <v>151.4623287671233</v>
      </c>
    </row>
    <row r="3412" spans="1:5" x14ac:dyDescent="0.3">
      <c r="A3412" s="11" t="s">
        <v>1031</v>
      </c>
      <c r="B3412" s="12">
        <v>159</v>
      </c>
      <c r="C3412" s="12">
        <v>6842</v>
      </c>
      <c r="E3412">
        <f t="shared" si="53"/>
        <v>43.031446540880502</v>
      </c>
    </row>
    <row r="3413" spans="1:5" x14ac:dyDescent="0.3">
      <c r="A3413" s="11" t="s">
        <v>3246</v>
      </c>
      <c r="B3413" s="12">
        <v>193</v>
      </c>
      <c r="C3413" s="12">
        <v>11122</v>
      </c>
      <c r="E3413">
        <f t="shared" si="53"/>
        <v>57.626943005181346</v>
      </c>
    </row>
    <row r="3414" spans="1:5" x14ac:dyDescent="0.3">
      <c r="A3414" s="11" t="s">
        <v>154</v>
      </c>
      <c r="B3414" s="12">
        <v>2</v>
      </c>
      <c r="C3414" s="12">
        <v>30</v>
      </c>
      <c r="E3414">
        <f t="shared" si="53"/>
        <v>15</v>
      </c>
    </row>
    <row r="3415" spans="1:5" x14ac:dyDescent="0.3">
      <c r="A3415" s="11" t="s">
        <v>3947</v>
      </c>
      <c r="B3415" s="12">
        <v>1</v>
      </c>
      <c r="C3415" s="12">
        <v>25</v>
      </c>
      <c r="E3415">
        <f t="shared" si="53"/>
        <v>25</v>
      </c>
    </row>
    <row r="3416" spans="1:5" x14ac:dyDescent="0.3">
      <c r="A3416" s="11" t="s">
        <v>146</v>
      </c>
      <c r="B3416" s="12">
        <v>37</v>
      </c>
      <c r="C3416" s="12">
        <v>2070</v>
      </c>
      <c r="E3416">
        <f t="shared" si="53"/>
        <v>55.945945945945944</v>
      </c>
    </row>
    <row r="3417" spans="1:5" x14ac:dyDescent="0.3">
      <c r="A3417" s="11" t="s">
        <v>3910</v>
      </c>
      <c r="B3417" s="12">
        <v>7</v>
      </c>
      <c r="C3417" s="12">
        <v>1000</v>
      </c>
      <c r="E3417">
        <f t="shared" si="53"/>
        <v>142.85714285714286</v>
      </c>
    </row>
    <row r="3418" spans="1:5" x14ac:dyDescent="0.3">
      <c r="A3418" s="11" t="s">
        <v>1494</v>
      </c>
      <c r="B3418" s="12">
        <v>0</v>
      </c>
      <c r="C3418" s="12">
        <v>0</v>
      </c>
      <c r="E3418">
        <f t="shared" si="53"/>
        <v>0</v>
      </c>
    </row>
    <row r="3419" spans="1:5" x14ac:dyDescent="0.3">
      <c r="A3419" s="11" t="s">
        <v>1676</v>
      </c>
      <c r="B3419" s="12">
        <v>34</v>
      </c>
      <c r="C3419" s="12">
        <v>1374.16</v>
      </c>
      <c r="E3419">
        <f t="shared" si="53"/>
        <v>40.416470588235299</v>
      </c>
    </row>
    <row r="3420" spans="1:5" x14ac:dyDescent="0.3">
      <c r="A3420" s="11" t="s">
        <v>495</v>
      </c>
      <c r="B3420" s="12">
        <v>3</v>
      </c>
      <c r="C3420" s="12">
        <v>31</v>
      </c>
      <c r="E3420">
        <f t="shared" si="53"/>
        <v>10.333333333333334</v>
      </c>
    </row>
    <row r="3421" spans="1:5" x14ac:dyDescent="0.3">
      <c r="A3421" s="11" t="s">
        <v>4089</v>
      </c>
      <c r="B3421" s="12">
        <v>4</v>
      </c>
      <c r="C3421" s="12">
        <v>60</v>
      </c>
      <c r="E3421">
        <f t="shared" si="53"/>
        <v>15</v>
      </c>
    </row>
    <row r="3422" spans="1:5" x14ac:dyDescent="0.3">
      <c r="A3422" s="11" t="s">
        <v>1493</v>
      </c>
      <c r="B3422" s="12">
        <v>2</v>
      </c>
      <c r="C3422" s="12">
        <v>30</v>
      </c>
      <c r="E3422">
        <f t="shared" si="53"/>
        <v>15</v>
      </c>
    </row>
    <row r="3423" spans="1:5" x14ac:dyDescent="0.3">
      <c r="A3423" s="11" t="s">
        <v>490</v>
      </c>
      <c r="B3423" s="12">
        <v>3</v>
      </c>
      <c r="C3423" s="12">
        <v>215</v>
      </c>
      <c r="E3423">
        <f t="shared" si="53"/>
        <v>71.666666666666671</v>
      </c>
    </row>
    <row r="3424" spans="1:5" x14ac:dyDescent="0.3">
      <c r="A3424" s="11" t="s">
        <v>2103</v>
      </c>
      <c r="B3424" s="12">
        <v>38</v>
      </c>
      <c r="C3424" s="12">
        <v>1360</v>
      </c>
      <c r="E3424">
        <f t="shared" si="53"/>
        <v>35.789473684210527</v>
      </c>
    </row>
    <row r="3425" spans="1:5" x14ac:dyDescent="0.3">
      <c r="A3425" s="11" t="s">
        <v>3852</v>
      </c>
      <c r="B3425" s="12">
        <v>1</v>
      </c>
      <c r="C3425" s="12">
        <v>25</v>
      </c>
      <c r="E3425">
        <f t="shared" si="53"/>
        <v>25</v>
      </c>
    </row>
    <row r="3426" spans="1:5" x14ac:dyDescent="0.3">
      <c r="A3426" s="11" t="s">
        <v>3383</v>
      </c>
      <c r="B3426" s="12">
        <v>64</v>
      </c>
      <c r="C3426" s="12">
        <v>6000.66</v>
      </c>
      <c r="E3426">
        <f t="shared" si="53"/>
        <v>93.760312499999998</v>
      </c>
    </row>
    <row r="3427" spans="1:5" x14ac:dyDescent="0.3">
      <c r="A3427" s="11" t="s">
        <v>406</v>
      </c>
      <c r="B3427" s="12">
        <v>55</v>
      </c>
      <c r="C3427" s="12">
        <v>3036</v>
      </c>
      <c r="E3427">
        <f t="shared" si="53"/>
        <v>55.2</v>
      </c>
    </row>
    <row r="3428" spans="1:5" x14ac:dyDescent="0.3">
      <c r="A3428" s="11" t="s">
        <v>1716</v>
      </c>
      <c r="B3428" s="12">
        <v>2</v>
      </c>
      <c r="C3428" s="12">
        <v>11</v>
      </c>
      <c r="E3428">
        <f t="shared" si="53"/>
        <v>5.5</v>
      </c>
    </row>
    <row r="3429" spans="1:5" x14ac:dyDescent="0.3">
      <c r="A3429" s="11" t="s">
        <v>1754</v>
      </c>
      <c r="B3429" s="12">
        <v>35</v>
      </c>
      <c r="C3429" s="12">
        <v>16200</v>
      </c>
      <c r="E3429">
        <f t="shared" si="53"/>
        <v>462.85714285714283</v>
      </c>
    </row>
    <row r="3430" spans="1:5" x14ac:dyDescent="0.3">
      <c r="A3430" s="11" t="s">
        <v>3692</v>
      </c>
      <c r="B3430" s="12">
        <v>33</v>
      </c>
      <c r="C3430" s="12">
        <v>4005</v>
      </c>
      <c r="E3430">
        <f t="shared" si="53"/>
        <v>121.36363636363636</v>
      </c>
    </row>
    <row r="3431" spans="1:5" x14ac:dyDescent="0.3">
      <c r="A3431" s="11" t="s">
        <v>3221</v>
      </c>
      <c r="B3431" s="12">
        <v>113</v>
      </c>
      <c r="C3431" s="12">
        <v>4137</v>
      </c>
      <c r="E3431">
        <f t="shared" si="53"/>
        <v>36.610619469026545</v>
      </c>
    </row>
    <row r="3432" spans="1:5" x14ac:dyDescent="0.3">
      <c r="A3432" s="11" t="s">
        <v>1433</v>
      </c>
      <c r="B3432" s="12">
        <v>0</v>
      </c>
      <c r="C3432" s="12">
        <v>0</v>
      </c>
      <c r="E3432">
        <f t="shared" si="53"/>
        <v>0</v>
      </c>
    </row>
    <row r="3433" spans="1:5" x14ac:dyDescent="0.3">
      <c r="A3433" s="11" t="s">
        <v>3564</v>
      </c>
      <c r="B3433" s="12">
        <v>12</v>
      </c>
      <c r="C3433" s="12">
        <v>1175</v>
      </c>
      <c r="E3433">
        <f t="shared" si="53"/>
        <v>97.916666666666671</v>
      </c>
    </row>
    <row r="3434" spans="1:5" x14ac:dyDescent="0.3">
      <c r="A3434" s="11" t="s">
        <v>4041</v>
      </c>
      <c r="B3434" s="12">
        <v>1</v>
      </c>
      <c r="C3434" s="12">
        <v>1</v>
      </c>
      <c r="E3434">
        <f t="shared" si="53"/>
        <v>1</v>
      </c>
    </row>
    <row r="3435" spans="1:5" x14ac:dyDescent="0.3">
      <c r="A3435" s="11" t="s">
        <v>991</v>
      </c>
      <c r="B3435" s="12">
        <v>2</v>
      </c>
      <c r="C3435" s="12">
        <v>26</v>
      </c>
      <c r="E3435">
        <f t="shared" si="53"/>
        <v>13</v>
      </c>
    </row>
    <row r="3436" spans="1:5" x14ac:dyDescent="0.3">
      <c r="A3436" s="11" t="s">
        <v>4045</v>
      </c>
      <c r="B3436" s="12">
        <v>1</v>
      </c>
      <c r="C3436" s="12">
        <v>16</v>
      </c>
      <c r="E3436">
        <f t="shared" si="53"/>
        <v>16</v>
      </c>
    </row>
    <row r="3437" spans="1:5" x14ac:dyDescent="0.3">
      <c r="A3437" s="11" t="s">
        <v>2338</v>
      </c>
      <c r="B3437" s="12">
        <v>179</v>
      </c>
      <c r="C3437" s="12">
        <v>13279</v>
      </c>
      <c r="E3437">
        <f t="shared" si="53"/>
        <v>74.184357541899445</v>
      </c>
    </row>
    <row r="3438" spans="1:5" x14ac:dyDescent="0.3">
      <c r="A3438" s="11" t="s">
        <v>3275</v>
      </c>
      <c r="B3438" s="12">
        <v>12</v>
      </c>
      <c r="C3438" s="12">
        <v>1805</v>
      </c>
      <c r="E3438">
        <f t="shared" si="53"/>
        <v>150.41666666666666</v>
      </c>
    </row>
    <row r="3439" spans="1:5" x14ac:dyDescent="0.3">
      <c r="A3439" s="11" t="s">
        <v>2056</v>
      </c>
      <c r="B3439" s="12">
        <v>101</v>
      </c>
      <c r="C3439" s="12">
        <v>10045</v>
      </c>
      <c r="E3439">
        <f t="shared" si="53"/>
        <v>99.455445544554451</v>
      </c>
    </row>
    <row r="3440" spans="1:5" x14ac:dyDescent="0.3">
      <c r="A3440" s="11" t="s">
        <v>3798</v>
      </c>
      <c r="B3440" s="12">
        <v>9</v>
      </c>
      <c r="C3440" s="12">
        <v>426</v>
      </c>
      <c r="E3440">
        <f t="shared" si="53"/>
        <v>47.333333333333336</v>
      </c>
    </row>
    <row r="3441" spans="1:5" x14ac:dyDescent="0.3">
      <c r="A3441" s="11" t="s">
        <v>189</v>
      </c>
      <c r="B3441" s="12">
        <v>5</v>
      </c>
      <c r="C3441" s="12">
        <v>800</v>
      </c>
      <c r="E3441">
        <f t="shared" si="53"/>
        <v>160</v>
      </c>
    </row>
    <row r="3442" spans="1:5" x14ac:dyDescent="0.3">
      <c r="A3442" s="11" t="s">
        <v>3456</v>
      </c>
      <c r="B3442" s="12">
        <v>55</v>
      </c>
      <c r="C3442" s="12">
        <v>2804</v>
      </c>
      <c r="E3442">
        <f t="shared" si="53"/>
        <v>50.981818181818184</v>
      </c>
    </row>
    <row r="3443" spans="1:5" x14ac:dyDescent="0.3">
      <c r="A3443" s="11" t="s">
        <v>3243</v>
      </c>
      <c r="B3443" s="12">
        <v>71</v>
      </c>
      <c r="C3443" s="12">
        <v>8227</v>
      </c>
      <c r="E3443">
        <f t="shared" si="53"/>
        <v>115.87323943661971</v>
      </c>
    </row>
    <row r="3444" spans="1:5" x14ac:dyDescent="0.3">
      <c r="A3444" s="11" t="s">
        <v>3712</v>
      </c>
      <c r="B3444" s="12">
        <v>27</v>
      </c>
      <c r="C3444" s="12">
        <v>3590</v>
      </c>
      <c r="E3444">
        <f t="shared" si="53"/>
        <v>132.96296296296296</v>
      </c>
    </row>
    <row r="3445" spans="1:5" x14ac:dyDescent="0.3">
      <c r="A3445" s="11" t="s">
        <v>236</v>
      </c>
      <c r="B3445" s="12">
        <v>5</v>
      </c>
      <c r="C3445" s="12">
        <v>401</v>
      </c>
      <c r="E3445">
        <f t="shared" si="53"/>
        <v>80.2</v>
      </c>
    </row>
    <row r="3446" spans="1:5" x14ac:dyDescent="0.3">
      <c r="A3446" s="11" t="s">
        <v>3618</v>
      </c>
      <c r="B3446" s="12">
        <v>197</v>
      </c>
      <c r="C3446" s="12">
        <v>11045</v>
      </c>
      <c r="E3446">
        <f t="shared" si="53"/>
        <v>56.065989847715734</v>
      </c>
    </row>
    <row r="3447" spans="1:5" x14ac:dyDescent="0.3">
      <c r="A3447" s="11" t="s">
        <v>3310</v>
      </c>
      <c r="B3447" s="12">
        <v>31</v>
      </c>
      <c r="C3447" s="12">
        <v>6505</v>
      </c>
      <c r="E3447">
        <f t="shared" si="53"/>
        <v>209.83870967741936</v>
      </c>
    </row>
    <row r="3448" spans="1:5" x14ac:dyDescent="0.3">
      <c r="A3448" s="11" t="s">
        <v>3739</v>
      </c>
      <c r="B3448" s="12">
        <v>4</v>
      </c>
      <c r="C3448" s="12">
        <v>100</v>
      </c>
      <c r="E3448">
        <f t="shared" si="53"/>
        <v>25</v>
      </c>
    </row>
    <row r="3449" spans="1:5" x14ac:dyDescent="0.3">
      <c r="A3449" s="11" t="s">
        <v>31</v>
      </c>
      <c r="B3449" s="12">
        <v>117</v>
      </c>
      <c r="C3449" s="12">
        <v>3700</v>
      </c>
      <c r="E3449">
        <f t="shared" si="53"/>
        <v>31.623931623931625</v>
      </c>
    </row>
    <row r="3450" spans="1:5" x14ac:dyDescent="0.3">
      <c r="A3450" s="11" t="s">
        <v>923</v>
      </c>
      <c r="B3450" s="12">
        <v>30</v>
      </c>
      <c r="C3450" s="12">
        <v>5680</v>
      </c>
      <c r="E3450">
        <f t="shared" si="53"/>
        <v>189.33333333333334</v>
      </c>
    </row>
    <row r="3451" spans="1:5" x14ac:dyDescent="0.3">
      <c r="A3451" s="11" t="s">
        <v>2856</v>
      </c>
      <c r="B3451" s="12">
        <v>6</v>
      </c>
      <c r="C3451" s="12">
        <v>146</v>
      </c>
      <c r="E3451">
        <f t="shared" si="53"/>
        <v>24.333333333333332</v>
      </c>
    </row>
    <row r="3452" spans="1:5" x14ac:dyDescent="0.3">
      <c r="A3452" s="11" t="s">
        <v>39</v>
      </c>
      <c r="B3452" s="12">
        <v>253</v>
      </c>
      <c r="C3452" s="12">
        <v>40357</v>
      </c>
      <c r="E3452">
        <f t="shared" si="53"/>
        <v>159.51383399209487</v>
      </c>
    </row>
    <row r="3453" spans="1:5" x14ac:dyDescent="0.3">
      <c r="A3453" s="11" t="s">
        <v>3305</v>
      </c>
      <c r="B3453" s="12">
        <v>20</v>
      </c>
      <c r="C3453" s="12">
        <v>4081</v>
      </c>
      <c r="E3453">
        <f t="shared" si="53"/>
        <v>204.05</v>
      </c>
    </row>
    <row r="3454" spans="1:5" x14ac:dyDescent="0.3">
      <c r="A3454" s="11" t="s">
        <v>1453</v>
      </c>
      <c r="B3454" s="12">
        <v>0</v>
      </c>
      <c r="C3454" s="12">
        <v>0</v>
      </c>
      <c r="E3454">
        <f t="shared" si="53"/>
        <v>0</v>
      </c>
    </row>
    <row r="3455" spans="1:5" x14ac:dyDescent="0.3">
      <c r="A3455" s="11" t="s">
        <v>1108</v>
      </c>
      <c r="B3455" s="12">
        <v>0</v>
      </c>
      <c r="C3455" s="12">
        <v>0</v>
      </c>
      <c r="E3455">
        <f t="shared" si="53"/>
        <v>0</v>
      </c>
    </row>
    <row r="3456" spans="1:5" x14ac:dyDescent="0.3">
      <c r="A3456" s="11" t="s">
        <v>3175</v>
      </c>
      <c r="B3456" s="12">
        <v>60</v>
      </c>
      <c r="C3456" s="12">
        <v>5478</v>
      </c>
      <c r="E3456">
        <f t="shared" si="53"/>
        <v>91.3</v>
      </c>
    </row>
    <row r="3457" spans="1:5" x14ac:dyDescent="0.3">
      <c r="A3457" s="11" t="s">
        <v>3576</v>
      </c>
      <c r="B3457" s="12">
        <v>27</v>
      </c>
      <c r="C3457" s="12">
        <v>780</v>
      </c>
      <c r="E3457">
        <f t="shared" si="53"/>
        <v>28.888888888888889</v>
      </c>
    </row>
    <row r="3458" spans="1:5" x14ac:dyDescent="0.3">
      <c r="A3458" s="11" t="s">
        <v>157</v>
      </c>
      <c r="B3458" s="12">
        <v>4</v>
      </c>
      <c r="C3458" s="12">
        <v>81</v>
      </c>
      <c r="E3458">
        <f t="shared" si="53"/>
        <v>20.25</v>
      </c>
    </row>
    <row r="3459" spans="1:5" x14ac:dyDescent="0.3">
      <c r="A3459" s="11" t="s">
        <v>1025</v>
      </c>
      <c r="B3459" s="12">
        <v>61</v>
      </c>
      <c r="C3459" s="12">
        <v>23727.55</v>
      </c>
      <c r="E3459">
        <f t="shared" si="53"/>
        <v>388.9762295081967</v>
      </c>
    </row>
    <row r="3460" spans="1:5" x14ac:dyDescent="0.3">
      <c r="A3460" s="11" t="s">
        <v>263</v>
      </c>
      <c r="B3460" s="12">
        <v>145</v>
      </c>
      <c r="C3460" s="12">
        <v>6000</v>
      </c>
      <c r="E3460">
        <f t="shared" si="53"/>
        <v>41.379310344827587</v>
      </c>
    </row>
    <row r="3461" spans="1:5" x14ac:dyDescent="0.3">
      <c r="A3461" s="11" t="s">
        <v>3338</v>
      </c>
      <c r="B3461" s="12">
        <v>112</v>
      </c>
      <c r="C3461" s="12">
        <v>15327</v>
      </c>
      <c r="E3461">
        <f t="shared" ref="E3461:E3524" si="54">IF(B3461=0, 0, C3461/B3461)</f>
        <v>136.84821428571428</v>
      </c>
    </row>
    <row r="3462" spans="1:5" x14ac:dyDescent="0.3">
      <c r="A3462" s="11" t="s">
        <v>1936</v>
      </c>
      <c r="B3462" s="12">
        <v>50</v>
      </c>
      <c r="C3462" s="12">
        <v>2710</v>
      </c>
      <c r="E3462">
        <f t="shared" si="54"/>
        <v>54.2</v>
      </c>
    </row>
    <row r="3463" spans="1:5" x14ac:dyDescent="0.3">
      <c r="A3463" s="11" t="s">
        <v>4036</v>
      </c>
      <c r="B3463" s="12">
        <v>2</v>
      </c>
      <c r="C3463" s="12">
        <v>2500</v>
      </c>
      <c r="E3463">
        <f t="shared" si="54"/>
        <v>1250</v>
      </c>
    </row>
    <row r="3464" spans="1:5" x14ac:dyDescent="0.3">
      <c r="A3464" s="11" t="s">
        <v>3766</v>
      </c>
      <c r="B3464" s="12">
        <v>15</v>
      </c>
      <c r="C3464" s="12">
        <v>1100</v>
      </c>
      <c r="E3464">
        <f t="shared" si="54"/>
        <v>73.333333333333329</v>
      </c>
    </row>
    <row r="3465" spans="1:5" x14ac:dyDescent="0.3">
      <c r="A3465" s="11" t="s">
        <v>3207</v>
      </c>
      <c r="B3465" s="12">
        <v>36</v>
      </c>
      <c r="C3465" s="12">
        <v>2550</v>
      </c>
      <c r="E3465">
        <f t="shared" si="54"/>
        <v>70.833333333333329</v>
      </c>
    </row>
    <row r="3466" spans="1:5" x14ac:dyDescent="0.3">
      <c r="A3466" s="11" t="s">
        <v>4024</v>
      </c>
      <c r="B3466" s="12">
        <v>11</v>
      </c>
      <c r="C3466" s="12">
        <v>561</v>
      </c>
      <c r="E3466">
        <f t="shared" si="54"/>
        <v>51</v>
      </c>
    </row>
    <row r="3467" spans="1:5" x14ac:dyDescent="0.3">
      <c r="A3467" s="11" t="s">
        <v>449</v>
      </c>
      <c r="B3467" s="12">
        <v>4</v>
      </c>
      <c r="C3467" s="12">
        <v>82.01</v>
      </c>
      <c r="E3467">
        <f t="shared" si="54"/>
        <v>20.502500000000001</v>
      </c>
    </row>
    <row r="3468" spans="1:5" x14ac:dyDescent="0.3">
      <c r="A3468" s="11" t="s">
        <v>405</v>
      </c>
      <c r="B3468" s="12">
        <v>271</v>
      </c>
      <c r="C3468" s="12">
        <v>36082</v>
      </c>
      <c r="E3468">
        <f t="shared" si="54"/>
        <v>133.14391143911439</v>
      </c>
    </row>
    <row r="3469" spans="1:5" x14ac:dyDescent="0.3">
      <c r="A3469" s="11" t="s">
        <v>467</v>
      </c>
      <c r="B3469" s="12">
        <v>5</v>
      </c>
      <c r="C3469" s="12">
        <v>76</v>
      </c>
      <c r="E3469">
        <f t="shared" si="54"/>
        <v>15.2</v>
      </c>
    </row>
    <row r="3470" spans="1:5" x14ac:dyDescent="0.3">
      <c r="A3470" s="11" t="s">
        <v>2179</v>
      </c>
      <c r="B3470" s="12">
        <v>859</v>
      </c>
      <c r="C3470" s="12">
        <v>34660</v>
      </c>
      <c r="E3470">
        <f t="shared" si="54"/>
        <v>40.349243306169967</v>
      </c>
    </row>
    <row r="3471" spans="1:5" x14ac:dyDescent="0.3">
      <c r="A3471" s="11" t="s">
        <v>486</v>
      </c>
      <c r="B3471" s="12">
        <v>125</v>
      </c>
      <c r="C3471" s="12">
        <v>8315.01</v>
      </c>
      <c r="E3471">
        <f t="shared" si="54"/>
        <v>66.520080000000007</v>
      </c>
    </row>
    <row r="3472" spans="1:5" x14ac:dyDescent="0.3">
      <c r="A3472" s="11" t="s">
        <v>2466</v>
      </c>
      <c r="B3472" s="12">
        <v>48</v>
      </c>
      <c r="C3472" s="12">
        <v>1261</v>
      </c>
      <c r="E3472">
        <f t="shared" si="54"/>
        <v>26.270833333333332</v>
      </c>
    </row>
    <row r="3473" spans="1:5" x14ac:dyDescent="0.3">
      <c r="A3473" s="11" t="s">
        <v>38</v>
      </c>
      <c r="B3473" s="12">
        <v>44</v>
      </c>
      <c r="C3473" s="12">
        <v>8529</v>
      </c>
      <c r="E3473">
        <f t="shared" si="54"/>
        <v>193.84090909090909</v>
      </c>
    </row>
    <row r="3474" spans="1:5" x14ac:dyDescent="0.3">
      <c r="A3474" s="11" t="s">
        <v>335</v>
      </c>
      <c r="B3474" s="12">
        <v>69</v>
      </c>
      <c r="C3474" s="12">
        <v>10119</v>
      </c>
      <c r="E3474">
        <f t="shared" si="54"/>
        <v>146.65217391304347</v>
      </c>
    </row>
    <row r="3475" spans="1:5" x14ac:dyDescent="0.3">
      <c r="A3475" s="11" t="s">
        <v>3075</v>
      </c>
      <c r="B3475" s="12">
        <v>20</v>
      </c>
      <c r="C3475" s="12">
        <v>1296</v>
      </c>
      <c r="E3475">
        <f t="shared" si="54"/>
        <v>64.8</v>
      </c>
    </row>
    <row r="3476" spans="1:5" x14ac:dyDescent="0.3">
      <c r="A3476" s="11" t="s">
        <v>2884</v>
      </c>
      <c r="B3476" s="12">
        <v>4</v>
      </c>
      <c r="C3476" s="12">
        <v>185</v>
      </c>
      <c r="E3476">
        <f t="shared" si="54"/>
        <v>46.25</v>
      </c>
    </row>
    <row r="3477" spans="1:5" x14ac:dyDescent="0.3">
      <c r="A3477" s="11" t="s">
        <v>1470</v>
      </c>
      <c r="B3477" s="12">
        <v>321</v>
      </c>
      <c r="C3477" s="12">
        <v>47978</v>
      </c>
      <c r="E3477">
        <f t="shared" si="54"/>
        <v>149.46417445482865</v>
      </c>
    </row>
    <row r="3478" spans="1:5" x14ac:dyDescent="0.3">
      <c r="A3478" s="11" t="s">
        <v>863</v>
      </c>
      <c r="B3478" s="12">
        <v>4</v>
      </c>
      <c r="C3478" s="12">
        <v>170</v>
      </c>
      <c r="E3478">
        <f t="shared" si="54"/>
        <v>42.5</v>
      </c>
    </row>
    <row r="3479" spans="1:5" x14ac:dyDescent="0.3">
      <c r="A3479" s="11" t="s">
        <v>1600</v>
      </c>
      <c r="B3479" s="12">
        <v>0</v>
      </c>
      <c r="C3479" s="12">
        <v>0</v>
      </c>
      <c r="E3479">
        <f t="shared" si="54"/>
        <v>0</v>
      </c>
    </row>
    <row r="3480" spans="1:5" x14ac:dyDescent="0.3">
      <c r="A3480" s="11" t="s">
        <v>1473</v>
      </c>
      <c r="B3480" s="12">
        <v>336</v>
      </c>
      <c r="C3480" s="12">
        <v>34676</v>
      </c>
      <c r="E3480">
        <f t="shared" si="54"/>
        <v>103.20238095238095</v>
      </c>
    </row>
    <row r="3481" spans="1:5" x14ac:dyDescent="0.3">
      <c r="A3481" s="11" t="s">
        <v>4031</v>
      </c>
      <c r="B3481" s="12">
        <v>25</v>
      </c>
      <c r="C3481" s="12">
        <v>3685</v>
      </c>
      <c r="E3481">
        <f t="shared" si="54"/>
        <v>147.4</v>
      </c>
    </row>
    <row r="3482" spans="1:5" x14ac:dyDescent="0.3">
      <c r="A3482" s="11" t="s">
        <v>3584</v>
      </c>
      <c r="B3482" s="12">
        <v>23</v>
      </c>
      <c r="C3482" s="12">
        <v>4050</v>
      </c>
      <c r="E3482">
        <f t="shared" si="54"/>
        <v>176.08695652173913</v>
      </c>
    </row>
    <row r="3483" spans="1:5" x14ac:dyDescent="0.3">
      <c r="A3483" s="11" t="s">
        <v>410</v>
      </c>
      <c r="B3483" s="12">
        <v>15</v>
      </c>
      <c r="C3483" s="12">
        <v>684</v>
      </c>
      <c r="E3483">
        <f t="shared" si="54"/>
        <v>45.6</v>
      </c>
    </row>
    <row r="3484" spans="1:5" x14ac:dyDescent="0.3">
      <c r="A3484" s="11" t="s">
        <v>3799</v>
      </c>
      <c r="B3484" s="12">
        <v>0</v>
      </c>
      <c r="C3484" s="12">
        <v>0</v>
      </c>
      <c r="E3484">
        <f t="shared" si="54"/>
        <v>0</v>
      </c>
    </row>
    <row r="3485" spans="1:5" x14ac:dyDescent="0.3">
      <c r="A3485" s="11" t="s">
        <v>52</v>
      </c>
      <c r="B3485" s="12">
        <v>22</v>
      </c>
      <c r="C3485" s="12">
        <v>600</v>
      </c>
      <c r="E3485">
        <f t="shared" si="54"/>
        <v>27.272727272727273</v>
      </c>
    </row>
    <row r="3486" spans="1:5" x14ac:dyDescent="0.3">
      <c r="A3486" s="11" t="s">
        <v>2904</v>
      </c>
      <c r="B3486" s="12">
        <v>4</v>
      </c>
      <c r="C3486" s="12">
        <v>75</v>
      </c>
      <c r="E3486">
        <f t="shared" si="54"/>
        <v>18.75</v>
      </c>
    </row>
    <row r="3487" spans="1:5" x14ac:dyDescent="0.3">
      <c r="A3487" s="11" t="s">
        <v>2427</v>
      </c>
      <c r="B3487" s="12">
        <v>0</v>
      </c>
      <c r="C3487" s="12">
        <v>0</v>
      </c>
      <c r="E3487">
        <f t="shared" si="54"/>
        <v>0</v>
      </c>
    </row>
    <row r="3488" spans="1:5" x14ac:dyDescent="0.3">
      <c r="A3488" s="11" t="s">
        <v>3569</v>
      </c>
      <c r="B3488" s="12">
        <v>26</v>
      </c>
      <c r="C3488" s="12">
        <v>2287</v>
      </c>
      <c r="E3488">
        <f t="shared" si="54"/>
        <v>87.961538461538467</v>
      </c>
    </row>
    <row r="3489" spans="1:5" x14ac:dyDescent="0.3">
      <c r="A3489" s="11" t="s">
        <v>941</v>
      </c>
      <c r="B3489" s="12">
        <v>14</v>
      </c>
      <c r="C3489" s="12">
        <v>1544</v>
      </c>
      <c r="E3489">
        <f t="shared" si="54"/>
        <v>110.28571428571429</v>
      </c>
    </row>
    <row r="3490" spans="1:5" x14ac:dyDescent="0.3">
      <c r="A3490" s="11" t="s">
        <v>3921</v>
      </c>
      <c r="B3490" s="12">
        <v>40</v>
      </c>
      <c r="C3490" s="12">
        <v>2290</v>
      </c>
      <c r="E3490">
        <f t="shared" si="54"/>
        <v>57.25</v>
      </c>
    </row>
    <row r="3491" spans="1:5" x14ac:dyDescent="0.3">
      <c r="A3491" s="11" t="s">
        <v>3299</v>
      </c>
      <c r="B3491" s="12">
        <v>63</v>
      </c>
      <c r="C3491" s="12">
        <v>3486</v>
      </c>
      <c r="E3491">
        <f t="shared" si="54"/>
        <v>55.333333333333336</v>
      </c>
    </row>
    <row r="3492" spans="1:5" x14ac:dyDescent="0.3">
      <c r="A3492" s="11" t="s">
        <v>730</v>
      </c>
      <c r="B3492" s="12">
        <v>120</v>
      </c>
      <c r="C3492" s="12">
        <v>5226</v>
      </c>
      <c r="E3492">
        <f t="shared" si="54"/>
        <v>43.55</v>
      </c>
    </row>
    <row r="3493" spans="1:5" x14ac:dyDescent="0.3">
      <c r="A3493" s="11" t="s">
        <v>3392</v>
      </c>
      <c r="B3493" s="12">
        <v>44</v>
      </c>
      <c r="C3493" s="12">
        <v>1587</v>
      </c>
      <c r="E3493">
        <f t="shared" si="54"/>
        <v>36.06818181818182</v>
      </c>
    </row>
    <row r="3494" spans="1:5" x14ac:dyDescent="0.3">
      <c r="A3494" s="11" t="s">
        <v>3491</v>
      </c>
      <c r="B3494" s="12">
        <v>35</v>
      </c>
      <c r="C3494" s="12">
        <v>4000.22</v>
      </c>
      <c r="E3494">
        <f t="shared" si="54"/>
        <v>114.29199999999999</v>
      </c>
    </row>
    <row r="3495" spans="1:5" x14ac:dyDescent="0.3">
      <c r="A3495" s="11" t="s">
        <v>274</v>
      </c>
      <c r="B3495" s="12">
        <v>118</v>
      </c>
      <c r="C3495" s="12">
        <v>5388.79</v>
      </c>
      <c r="E3495">
        <f t="shared" si="54"/>
        <v>45.667711864406776</v>
      </c>
    </row>
    <row r="3496" spans="1:5" x14ac:dyDescent="0.3">
      <c r="A3496" s="11" t="s">
        <v>216</v>
      </c>
      <c r="B3496" s="12">
        <v>1</v>
      </c>
      <c r="C3496" s="12">
        <v>1</v>
      </c>
      <c r="E3496">
        <f t="shared" si="54"/>
        <v>1</v>
      </c>
    </row>
    <row r="3497" spans="1:5" x14ac:dyDescent="0.3">
      <c r="A3497" s="11" t="s">
        <v>3515</v>
      </c>
      <c r="B3497" s="12">
        <v>11</v>
      </c>
      <c r="C3497" s="12">
        <v>2500</v>
      </c>
      <c r="E3497">
        <f t="shared" si="54"/>
        <v>227.27272727272728</v>
      </c>
    </row>
    <row r="3498" spans="1:5" x14ac:dyDescent="0.3">
      <c r="A3498" s="11" t="s">
        <v>4026</v>
      </c>
      <c r="B3498" s="12">
        <v>6</v>
      </c>
      <c r="C3498" s="12">
        <v>400</v>
      </c>
      <c r="E3498">
        <f t="shared" si="54"/>
        <v>66.666666666666671</v>
      </c>
    </row>
    <row r="3499" spans="1:5" x14ac:dyDescent="0.3">
      <c r="A3499" s="11" t="s">
        <v>1359</v>
      </c>
      <c r="B3499" s="12">
        <v>49</v>
      </c>
      <c r="C3499" s="12">
        <v>3350</v>
      </c>
      <c r="E3499">
        <f t="shared" si="54"/>
        <v>68.367346938775512</v>
      </c>
    </row>
    <row r="3500" spans="1:5" x14ac:dyDescent="0.3">
      <c r="A3500" s="11" t="s">
        <v>3866</v>
      </c>
      <c r="B3500" s="12">
        <v>15</v>
      </c>
      <c r="C3500" s="12">
        <v>452</v>
      </c>
      <c r="E3500">
        <f t="shared" si="54"/>
        <v>30.133333333333333</v>
      </c>
    </row>
    <row r="3501" spans="1:5" x14ac:dyDescent="0.3">
      <c r="A3501" s="11" t="s">
        <v>1603</v>
      </c>
      <c r="B3501" s="12">
        <v>32</v>
      </c>
      <c r="C3501" s="12">
        <v>1502.5</v>
      </c>
      <c r="E3501">
        <f t="shared" si="54"/>
        <v>46.953125</v>
      </c>
    </row>
    <row r="3502" spans="1:5" x14ac:dyDescent="0.3">
      <c r="A3502" s="11" t="s">
        <v>272</v>
      </c>
      <c r="B3502" s="12">
        <v>287</v>
      </c>
      <c r="C3502" s="12">
        <v>31404</v>
      </c>
      <c r="E3502">
        <f t="shared" si="54"/>
        <v>109.42160278745645</v>
      </c>
    </row>
    <row r="3503" spans="1:5" x14ac:dyDescent="0.3">
      <c r="A3503" s="11" t="s">
        <v>1172</v>
      </c>
      <c r="B3503" s="12">
        <v>1</v>
      </c>
      <c r="C3503" s="12">
        <v>25</v>
      </c>
      <c r="E3503">
        <f t="shared" si="54"/>
        <v>25</v>
      </c>
    </row>
    <row r="3504" spans="1:5" x14ac:dyDescent="0.3">
      <c r="A3504" s="11" t="s">
        <v>3808</v>
      </c>
      <c r="B3504" s="12">
        <v>19</v>
      </c>
      <c r="C3504" s="12">
        <v>825</v>
      </c>
      <c r="E3504">
        <f t="shared" si="54"/>
        <v>43.421052631578945</v>
      </c>
    </row>
    <row r="3505" spans="1:5" x14ac:dyDescent="0.3">
      <c r="A3505" s="11" t="s">
        <v>4018</v>
      </c>
      <c r="B3505" s="12">
        <v>197</v>
      </c>
      <c r="C3505" s="12">
        <v>12521</v>
      </c>
      <c r="E3505">
        <f t="shared" si="54"/>
        <v>63.558375634517766</v>
      </c>
    </row>
    <row r="3506" spans="1:5" x14ac:dyDescent="0.3">
      <c r="A3506" s="11" t="s">
        <v>134</v>
      </c>
      <c r="B3506" s="12">
        <v>81</v>
      </c>
      <c r="C3506" s="12">
        <v>7655</v>
      </c>
      <c r="E3506">
        <f t="shared" si="54"/>
        <v>94.506172839506178</v>
      </c>
    </row>
    <row r="3507" spans="1:5" x14ac:dyDescent="0.3">
      <c r="A3507" s="11" t="s">
        <v>3251</v>
      </c>
      <c r="B3507" s="12">
        <v>20</v>
      </c>
      <c r="C3507" s="12">
        <v>1661</v>
      </c>
      <c r="E3507">
        <f t="shared" si="54"/>
        <v>83.05</v>
      </c>
    </row>
    <row r="3508" spans="1:5" x14ac:dyDescent="0.3">
      <c r="A3508" s="11" t="s">
        <v>2734</v>
      </c>
      <c r="B3508" s="12">
        <v>163</v>
      </c>
      <c r="C3508" s="12">
        <v>22603</v>
      </c>
      <c r="E3508">
        <f t="shared" si="54"/>
        <v>138.66871165644173</v>
      </c>
    </row>
    <row r="3509" spans="1:5" x14ac:dyDescent="0.3">
      <c r="A3509" s="11" t="s">
        <v>809</v>
      </c>
      <c r="B3509" s="12">
        <v>43</v>
      </c>
      <c r="C3509" s="12">
        <v>4500</v>
      </c>
      <c r="E3509">
        <f t="shared" si="54"/>
        <v>104.65116279069767</v>
      </c>
    </row>
    <row r="3510" spans="1:5" x14ac:dyDescent="0.3">
      <c r="A3510" s="11" t="s">
        <v>2696</v>
      </c>
      <c r="B3510" s="12">
        <v>38</v>
      </c>
      <c r="C3510" s="12">
        <v>3390</v>
      </c>
      <c r="E3510">
        <f t="shared" si="54"/>
        <v>89.21052631578948</v>
      </c>
    </row>
    <row r="3511" spans="1:5" x14ac:dyDescent="0.3">
      <c r="A3511" s="11" t="s">
        <v>2549</v>
      </c>
      <c r="B3511" s="12">
        <v>37</v>
      </c>
      <c r="C3511" s="12">
        <v>1614</v>
      </c>
      <c r="E3511">
        <f t="shared" si="54"/>
        <v>43.621621621621621</v>
      </c>
    </row>
    <row r="3512" spans="1:5" x14ac:dyDescent="0.3">
      <c r="A3512" s="11" t="s">
        <v>4055</v>
      </c>
      <c r="B3512" s="12">
        <v>7</v>
      </c>
      <c r="C3512" s="12">
        <v>250</v>
      </c>
      <c r="E3512">
        <f t="shared" si="54"/>
        <v>35.714285714285715</v>
      </c>
    </row>
    <row r="3513" spans="1:5" x14ac:dyDescent="0.3">
      <c r="A3513" s="11" t="s">
        <v>2662</v>
      </c>
      <c r="B3513" s="12">
        <v>80</v>
      </c>
      <c r="C3513" s="12">
        <v>21360</v>
      </c>
      <c r="E3513">
        <f t="shared" si="54"/>
        <v>267</v>
      </c>
    </row>
    <row r="3514" spans="1:5" x14ac:dyDescent="0.3">
      <c r="A3514" s="11" t="s">
        <v>2649</v>
      </c>
      <c r="B3514" s="12">
        <v>3</v>
      </c>
      <c r="C3514" s="12">
        <v>124</v>
      </c>
      <c r="E3514">
        <f t="shared" si="54"/>
        <v>41.333333333333336</v>
      </c>
    </row>
    <row r="3515" spans="1:5" x14ac:dyDescent="0.3">
      <c r="A3515" s="11" t="s">
        <v>4028</v>
      </c>
      <c r="B3515" s="12">
        <v>7</v>
      </c>
      <c r="C3515" s="12">
        <v>413</v>
      </c>
      <c r="E3515">
        <f t="shared" si="54"/>
        <v>59</v>
      </c>
    </row>
    <row r="3516" spans="1:5" x14ac:dyDescent="0.3">
      <c r="A3516" s="11" t="s">
        <v>422</v>
      </c>
      <c r="B3516" s="12">
        <v>6</v>
      </c>
      <c r="C3516" s="12">
        <v>301</v>
      </c>
      <c r="E3516">
        <f t="shared" si="54"/>
        <v>50.166666666666664</v>
      </c>
    </row>
    <row r="3517" spans="1:5" x14ac:dyDescent="0.3">
      <c r="A3517" s="11" t="s">
        <v>3165</v>
      </c>
      <c r="B3517" s="12">
        <v>21</v>
      </c>
      <c r="C3517" s="12">
        <v>1220</v>
      </c>
      <c r="E3517">
        <f t="shared" si="54"/>
        <v>58.095238095238095</v>
      </c>
    </row>
    <row r="3518" spans="1:5" x14ac:dyDescent="0.3">
      <c r="A3518" s="11" t="s">
        <v>1104</v>
      </c>
      <c r="B3518" s="12">
        <v>15</v>
      </c>
      <c r="C3518" s="12">
        <v>243</v>
      </c>
      <c r="E3518">
        <f t="shared" si="54"/>
        <v>16.2</v>
      </c>
    </row>
    <row r="3519" spans="1:5" x14ac:dyDescent="0.3">
      <c r="A3519" s="11" t="s">
        <v>689</v>
      </c>
      <c r="B3519" s="12">
        <v>36</v>
      </c>
      <c r="C3519" s="12">
        <v>14598</v>
      </c>
      <c r="E3519">
        <f t="shared" si="54"/>
        <v>405.5</v>
      </c>
    </row>
    <row r="3520" spans="1:5" x14ac:dyDescent="0.3">
      <c r="A3520" s="11" t="s">
        <v>2756</v>
      </c>
      <c r="B3520" s="12">
        <v>33</v>
      </c>
      <c r="C3520" s="12">
        <v>1048</v>
      </c>
      <c r="E3520">
        <f t="shared" si="54"/>
        <v>31.757575757575758</v>
      </c>
    </row>
    <row r="3521" spans="1:5" x14ac:dyDescent="0.3">
      <c r="A3521" s="11" t="s">
        <v>2605</v>
      </c>
      <c r="B3521" s="12">
        <v>1762</v>
      </c>
      <c r="C3521" s="12">
        <v>107421.57</v>
      </c>
      <c r="E3521">
        <f t="shared" si="54"/>
        <v>60.965703745743475</v>
      </c>
    </row>
    <row r="3522" spans="1:5" x14ac:dyDescent="0.3">
      <c r="A3522" s="11" t="s">
        <v>3447</v>
      </c>
      <c r="B3522" s="12">
        <v>45</v>
      </c>
      <c r="C3522" s="12">
        <v>2305</v>
      </c>
      <c r="E3522">
        <f t="shared" si="54"/>
        <v>51.222222222222221</v>
      </c>
    </row>
    <row r="3523" spans="1:5" x14ac:dyDescent="0.3">
      <c r="A3523" s="11" t="s">
        <v>3548</v>
      </c>
      <c r="B3523" s="12">
        <v>42</v>
      </c>
      <c r="C3523" s="12">
        <v>1020</v>
      </c>
      <c r="E3523">
        <f t="shared" si="54"/>
        <v>24.285714285714285</v>
      </c>
    </row>
    <row r="3524" spans="1:5" x14ac:dyDescent="0.3">
      <c r="A3524" s="11" t="s">
        <v>1540</v>
      </c>
      <c r="B3524" s="12">
        <v>284</v>
      </c>
      <c r="C3524" s="12">
        <v>27197.22</v>
      </c>
      <c r="E3524">
        <f t="shared" si="54"/>
        <v>95.764859154929582</v>
      </c>
    </row>
    <row r="3525" spans="1:5" x14ac:dyDescent="0.3">
      <c r="A3525" s="11" t="s">
        <v>3774</v>
      </c>
      <c r="B3525" s="12">
        <v>59</v>
      </c>
      <c r="C3525" s="12">
        <v>2864</v>
      </c>
      <c r="E3525">
        <f t="shared" ref="E3525:E3588" si="55">IF(B3525=0, 0, C3525/B3525)</f>
        <v>48.542372881355931</v>
      </c>
    </row>
    <row r="3526" spans="1:5" x14ac:dyDescent="0.3">
      <c r="A3526" s="11" t="s">
        <v>1654</v>
      </c>
      <c r="B3526" s="12">
        <v>168</v>
      </c>
      <c r="C3526" s="12">
        <v>8711.52</v>
      </c>
      <c r="E3526">
        <f t="shared" si="55"/>
        <v>51.854285714285716</v>
      </c>
    </row>
    <row r="3527" spans="1:5" x14ac:dyDescent="0.3">
      <c r="A3527" s="11" t="s">
        <v>1566</v>
      </c>
      <c r="B3527" s="12">
        <v>1</v>
      </c>
      <c r="C3527" s="12">
        <v>100</v>
      </c>
      <c r="E3527">
        <f t="shared" si="55"/>
        <v>100</v>
      </c>
    </row>
    <row r="3528" spans="1:5" x14ac:dyDescent="0.3">
      <c r="A3528" s="11" t="s">
        <v>871</v>
      </c>
      <c r="B3528" s="12">
        <v>5</v>
      </c>
      <c r="C3528" s="12">
        <v>62</v>
      </c>
      <c r="E3528">
        <f t="shared" si="55"/>
        <v>12.4</v>
      </c>
    </row>
    <row r="3529" spans="1:5" x14ac:dyDescent="0.3">
      <c r="A3529" s="11" t="s">
        <v>844</v>
      </c>
      <c r="B3529" s="12">
        <v>127</v>
      </c>
      <c r="C3529" s="12">
        <v>8014</v>
      </c>
      <c r="E3529">
        <f t="shared" si="55"/>
        <v>63.102362204724407</v>
      </c>
    </row>
    <row r="3530" spans="1:5" x14ac:dyDescent="0.3">
      <c r="A3530" s="11" t="s">
        <v>931</v>
      </c>
      <c r="B3530" s="12">
        <v>5</v>
      </c>
      <c r="C3530" s="12">
        <v>345</v>
      </c>
      <c r="E3530">
        <f t="shared" si="55"/>
        <v>69</v>
      </c>
    </row>
    <row r="3531" spans="1:5" x14ac:dyDescent="0.3">
      <c r="A3531" s="11" t="s">
        <v>2825</v>
      </c>
      <c r="B3531" s="12">
        <v>51</v>
      </c>
      <c r="C3531" s="12">
        <v>3100</v>
      </c>
      <c r="E3531">
        <f t="shared" si="55"/>
        <v>60.784313725490193</v>
      </c>
    </row>
    <row r="3532" spans="1:5" x14ac:dyDescent="0.3">
      <c r="A3532" s="11" t="s">
        <v>3023</v>
      </c>
      <c r="B3532" s="12">
        <v>6</v>
      </c>
      <c r="C3532" s="12">
        <v>721</v>
      </c>
      <c r="E3532">
        <f t="shared" si="55"/>
        <v>120.16666666666667</v>
      </c>
    </row>
    <row r="3533" spans="1:5" x14ac:dyDescent="0.3">
      <c r="A3533" s="11" t="s">
        <v>850</v>
      </c>
      <c r="B3533" s="12">
        <v>115</v>
      </c>
      <c r="C3533" s="12">
        <v>4796</v>
      </c>
      <c r="E3533">
        <f t="shared" si="55"/>
        <v>41.704347826086959</v>
      </c>
    </row>
    <row r="3534" spans="1:5" x14ac:dyDescent="0.3">
      <c r="A3534" s="11" t="s">
        <v>3014</v>
      </c>
      <c r="B3534" s="12">
        <v>557</v>
      </c>
      <c r="C3534" s="12">
        <v>28276</v>
      </c>
      <c r="E3534">
        <f t="shared" si="55"/>
        <v>50.764811490125673</v>
      </c>
    </row>
    <row r="3535" spans="1:5" x14ac:dyDescent="0.3">
      <c r="A3535" s="11" t="s">
        <v>3453</v>
      </c>
      <c r="B3535" s="12">
        <v>21</v>
      </c>
      <c r="C3535" s="12">
        <v>705</v>
      </c>
      <c r="E3535">
        <f t="shared" si="55"/>
        <v>33.571428571428569</v>
      </c>
    </row>
    <row r="3536" spans="1:5" x14ac:dyDescent="0.3">
      <c r="A3536" s="11" t="s">
        <v>2650</v>
      </c>
      <c r="B3536" s="12">
        <v>5</v>
      </c>
      <c r="C3536" s="12">
        <v>358</v>
      </c>
      <c r="E3536">
        <f t="shared" si="55"/>
        <v>71.599999999999994</v>
      </c>
    </row>
    <row r="3537" spans="1:5" x14ac:dyDescent="0.3">
      <c r="A3537" s="11" t="s">
        <v>1577</v>
      </c>
      <c r="B3537" s="12">
        <v>10</v>
      </c>
      <c r="C3537" s="12">
        <v>650</v>
      </c>
      <c r="E3537">
        <f t="shared" si="55"/>
        <v>65</v>
      </c>
    </row>
    <row r="3538" spans="1:5" x14ac:dyDescent="0.3">
      <c r="A3538" s="11" t="s">
        <v>2490</v>
      </c>
      <c r="B3538" s="12">
        <v>16</v>
      </c>
      <c r="C3538" s="12">
        <v>607</v>
      </c>
      <c r="E3538">
        <f t="shared" si="55"/>
        <v>37.9375</v>
      </c>
    </row>
    <row r="3539" spans="1:5" x14ac:dyDescent="0.3">
      <c r="A3539" s="11" t="s">
        <v>3095</v>
      </c>
      <c r="B3539" s="12">
        <v>1</v>
      </c>
      <c r="C3539" s="12">
        <v>50</v>
      </c>
      <c r="E3539">
        <f t="shared" si="55"/>
        <v>50</v>
      </c>
    </row>
    <row r="3540" spans="1:5" x14ac:dyDescent="0.3">
      <c r="A3540" s="11" t="s">
        <v>1298</v>
      </c>
      <c r="B3540" s="12">
        <v>238</v>
      </c>
      <c r="C3540" s="12">
        <v>21905</v>
      </c>
      <c r="E3540">
        <f t="shared" si="55"/>
        <v>92.037815126050418</v>
      </c>
    </row>
    <row r="3541" spans="1:5" x14ac:dyDescent="0.3">
      <c r="A3541" s="11" t="s">
        <v>1640</v>
      </c>
      <c r="B3541" s="12">
        <v>19</v>
      </c>
      <c r="C3541" s="12">
        <v>1800</v>
      </c>
      <c r="E3541">
        <f t="shared" si="55"/>
        <v>94.736842105263165</v>
      </c>
    </row>
    <row r="3542" spans="1:5" x14ac:dyDescent="0.3">
      <c r="A3542" s="11" t="s">
        <v>3850</v>
      </c>
      <c r="B3542" s="12">
        <v>2</v>
      </c>
      <c r="C3542" s="12">
        <v>26</v>
      </c>
      <c r="E3542">
        <f t="shared" si="55"/>
        <v>13</v>
      </c>
    </row>
    <row r="3543" spans="1:5" x14ac:dyDescent="0.3">
      <c r="A3543" s="11" t="s">
        <v>3344</v>
      </c>
      <c r="B3543" s="12">
        <v>40</v>
      </c>
      <c r="C3543" s="12">
        <v>4565</v>
      </c>
      <c r="E3543">
        <f t="shared" si="55"/>
        <v>114.125</v>
      </c>
    </row>
    <row r="3544" spans="1:5" x14ac:dyDescent="0.3">
      <c r="A3544" s="11" t="s">
        <v>3025</v>
      </c>
      <c r="B3544" s="12">
        <v>145</v>
      </c>
      <c r="C3544" s="12">
        <v>7555</v>
      </c>
      <c r="E3544">
        <f t="shared" si="55"/>
        <v>52.103448275862071</v>
      </c>
    </row>
    <row r="3545" spans="1:5" x14ac:dyDescent="0.3">
      <c r="A3545" s="11" t="s">
        <v>2532</v>
      </c>
      <c r="B3545" s="12">
        <v>60</v>
      </c>
      <c r="C3545" s="12">
        <v>5045</v>
      </c>
      <c r="E3545">
        <f t="shared" si="55"/>
        <v>84.083333333333329</v>
      </c>
    </row>
    <row r="3546" spans="1:5" x14ac:dyDescent="0.3">
      <c r="A3546" s="11" t="s">
        <v>1917</v>
      </c>
      <c r="B3546" s="12">
        <v>6</v>
      </c>
      <c r="C3546" s="12">
        <v>102</v>
      </c>
      <c r="E3546">
        <f t="shared" si="55"/>
        <v>17</v>
      </c>
    </row>
    <row r="3547" spans="1:5" x14ac:dyDescent="0.3">
      <c r="A3547" s="11" t="s">
        <v>1542</v>
      </c>
      <c r="B3547" s="12">
        <v>2</v>
      </c>
      <c r="C3547" s="12">
        <v>6</v>
      </c>
      <c r="E3547">
        <f t="shared" si="55"/>
        <v>3</v>
      </c>
    </row>
    <row r="3548" spans="1:5" x14ac:dyDescent="0.3">
      <c r="A3548" s="11" t="s">
        <v>443</v>
      </c>
      <c r="B3548" s="12">
        <v>17</v>
      </c>
      <c r="C3548" s="12">
        <v>6691</v>
      </c>
      <c r="E3548">
        <f t="shared" si="55"/>
        <v>393.58823529411762</v>
      </c>
    </row>
    <row r="3549" spans="1:5" x14ac:dyDescent="0.3">
      <c r="A3549" s="11" t="s">
        <v>225</v>
      </c>
      <c r="B3549" s="12">
        <v>0</v>
      </c>
      <c r="C3549" s="12">
        <v>0</v>
      </c>
      <c r="E3549">
        <f t="shared" si="55"/>
        <v>0</v>
      </c>
    </row>
    <row r="3550" spans="1:5" x14ac:dyDescent="0.3">
      <c r="A3550" s="11" t="s">
        <v>396</v>
      </c>
      <c r="B3550" s="12">
        <v>184</v>
      </c>
      <c r="C3550" s="12">
        <v>10804.45</v>
      </c>
      <c r="E3550">
        <f t="shared" si="55"/>
        <v>58.719836956521746</v>
      </c>
    </row>
    <row r="3551" spans="1:5" x14ac:dyDescent="0.3">
      <c r="A3551" s="11" t="s">
        <v>4033</v>
      </c>
      <c r="B3551" s="12">
        <v>2</v>
      </c>
      <c r="C3551" s="12">
        <v>80</v>
      </c>
      <c r="E3551">
        <f t="shared" si="55"/>
        <v>40</v>
      </c>
    </row>
    <row r="3552" spans="1:5" x14ac:dyDescent="0.3">
      <c r="A3552" s="11" t="s">
        <v>4065</v>
      </c>
      <c r="B3552" s="12">
        <v>13</v>
      </c>
      <c r="C3552" s="12">
        <v>430</v>
      </c>
      <c r="E3552">
        <f t="shared" si="55"/>
        <v>33.07692307692308</v>
      </c>
    </row>
    <row r="3553" spans="1:5" x14ac:dyDescent="0.3">
      <c r="A3553" s="11" t="s">
        <v>3142</v>
      </c>
      <c r="B3553" s="12">
        <v>3</v>
      </c>
      <c r="C3553" s="12">
        <v>45</v>
      </c>
      <c r="E3553">
        <f t="shared" si="55"/>
        <v>15</v>
      </c>
    </row>
    <row r="3554" spans="1:5" x14ac:dyDescent="0.3">
      <c r="A3554" s="11" t="s">
        <v>394</v>
      </c>
      <c r="B3554" s="12">
        <v>351</v>
      </c>
      <c r="C3554" s="12">
        <v>55223</v>
      </c>
      <c r="E3554">
        <f t="shared" si="55"/>
        <v>157.33048433048432</v>
      </c>
    </row>
    <row r="3555" spans="1:5" x14ac:dyDescent="0.3">
      <c r="A3555" s="11" t="s">
        <v>2827</v>
      </c>
      <c r="B3555" s="12">
        <v>23</v>
      </c>
      <c r="C3555" s="12">
        <v>2405</v>
      </c>
      <c r="E3555">
        <f t="shared" si="55"/>
        <v>104.56521739130434</v>
      </c>
    </row>
    <row r="3556" spans="1:5" x14ac:dyDescent="0.3">
      <c r="A3556" s="11" t="s">
        <v>1660</v>
      </c>
      <c r="B3556" s="12">
        <v>45</v>
      </c>
      <c r="C3556" s="12">
        <v>564</v>
      </c>
      <c r="E3556">
        <f t="shared" si="55"/>
        <v>12.533333333333333</v>
      </c>
    </row>
    <row r="3557" spans="1:5" x14ac:dyDescent="0.3">
      <c r="A3557" s="11" t="s">
        <v>231</v>
      </c>
      <c r="B3557" s="12">
        <v>0</v>
      </c>
      <c r="C3557" s="12">
        <v>0</v>
      </c>
      <c r="E3557">
        <f t="shared" si="55"/>
        <v>0</v>
      </c>
    </row>
    <row r="3558" spans="1:5" x14ac:dyDescent="0.3">
      <c r="A3558" s="11" t="s">
        <v>286</v>
      </c>
      <c r="B3558" s="12">
        <v>563</v>
      </c>
      <c r="C3558" s="12">
        <v>32035.51</v>
      </c>
      <c r="E3558">
        <f t="shared" si="55"/>
        <v>56.901438721136763</v>
      </c>
    </row>
    <row r="3559" spans="1:5" x14ac:dyDescent="0.3">
      <c r="A3559" s="11" t="s">
        <v>2537</v>
      </c>
      <c r="B3559" s="12">
        <v>11</v>
      </c>
      <c r="C3559" s="12">
        <v>1100</v>
      </c>
      <c r="E3559">
        <f t="shared" si="55"/>
        <v>100</v>
      </c>
    </row>
    <row r="3560" spans="1:5" x14ac:dyDescent="0.3">
      <c r="A3560" s="11" t="s">
        <v>960</v>
      </c>
      <c r="B3560" s="12">
        <v>171</v>
      </c>
      <c r="C3560" s="12">
        <v>19430</v>
      </c>
      <c r="E3560">
        <f t="shared" si="55"/>
        <v>113.62573099415205</v>
      </c>
    </row>
    <row r="3561" spans="1:5" x14ac:dyDescent="0.3">
      <c r="A3561" s="11" t="s">
        <v>2804</v>
      </c>
      <c r="B3561" s="12">
        <v>23</v>
      </c>
      <c r="C3561" s="12">
        <v>1150</v>
      </c>
      <c r="E3561">
        <f t="shared" si="55"/>
        <v>50</v>
      </c>
    </row>
    <row r="3562" spans="1:5" x14ac:dyDescent="0.3">
      <c r="A3562" s="11" t="s">
        <v>3563</v>
      </c>
      <c r="B3562" s="12">
        <v>17</v>
      </c>
      <c r="C3562" s="12">
        <v>1005</v>
      </c>
      <c r="E3562">
        <f t="shared" si="55"/>
        <v>59.117647058823529</v>
      </c>
    </row>
    <row r="3563" spans="1:5" x14ac:dyDescent="0.3">
      <c r="A3563" s="11" t="s">
        <v>2707</v>
      </c>
      <c r="B3563" s="12">
        <v>394</v>
      </c>
      <c r="C3563" s="12">
        <v>28067.57</v>
      </c>
      <c r="E3563">
        <f t="shared" si="55"/>
        <v>71.237487309644663</v>
      </c>
    </row>
    <row r="3564" spans="1:5" x14ac:dyDescent="0.3">
      <c r="A3564" s="11" t="s">
        <v>1200</v>
      </c>
      <c r="B3564" s="12">
        <v>9</v>
      </c>
      <c r="C3564" s="12">
        <v>2693</v>
      </c>
      <c r="E3564">
        <f t="shared" si="55"/>
        <v>299.22222222222223</v>
      </c>
    </row>
    <row r="3565" spans="1:5" x14ac:dyDescent="0.3">
      <c r="A3565" s="11" t="s">
        <v>331</v>
      </c>
      <c r="B3565" s="12">
        <v>340</v>
      </c>
      <c r="C3565" s="12">
        <v>35640</v>
      </c>
      <c r="E3565">
        <f t="shared" si="55"/>
        <v>104.82352941176471</v>
      </c>
    </row>
    <row r="3566" spans="1:5" x14ac:dyDescent="0.3">
      <c r="A3566" s="11" t="s">
        <v>2737</v>
      </c>
      <c r="B3566" s="12">
        <v>456</v>
      </c>
      <c r="C3566" s="12">
        <v>73818.240000000005</v>
      </c>
      <c r="E3566">
        <f t="shared" si="55"/>
        <v>161.88210526315791</v>
      </c>
    </row>
    <row r="3567" spans="1:5" x14ac:dyDescent="0.3">
      <c r="A3567" s="11" t="s">
        <v>2076</v>
      </c>
      <c r="B3567" s="12">
        <v>8200</v>
      </c>
      <c r="C3567" s="12">
        <v>167820.6</v>
      </c>
      <c r="E3567">
        <f t="shared" si="55"/>
        <v>20.465926829268295</v>
      </c>
    </row>
    <row r="3568" spans="1:5" x14ac:dyDescent="0.3">
      <c r="A3568" s="11" t="s">
        <v>1696</v>
      </c>
      <c r="B3568" s="12">
        <v>23</v>
      </c>
      <c r="C3568" s="12">
        <v>1405</v>
      </c>
      <c r="E3568">
        <f t="shared" si="55"/>
        <v>61.086956521739133</v>
      </c>
    </row>
    <row r="3569" spans="1:5" x14ac:dyDescent="0.3">
      <c r="A3569" s="11" t="s">
        <v>1995</v>
      </c>
      <c r="B3569" s="12">
        <v>0</v>
      </c>
      <c r="C3569" s="12">
        <v>0</v>
      </c>
      <c r="E3569">
        <f t="shared" si="55"/>
        <v>0</v>
      </c>
    </row>
    <row r="3570" spans="1:5" x14ac:dyDescent="0.3">
      <c r="A3570" s="11" t="s">
        <v>2243</v>
      </c>
      <c r="B3570" s="12">
        <v>2525</v>
      </c>
      <c r="C3570" s="12">
        <v>136009.76</v>
      </c>
      <c r="E3570">
        <f t="shared" si="55"/>
        <v>53.865251485148519</v>
      </c>
    </row>
    <row r="3571" spans="1:5" x14ac:dyDescent="0.3">
      <c r="A3571" s="11" t="s">
        <v>1719</v>
      </c>
      <c r="B3571" s="12">
        <v>2</v>
      </c>
      <c r="C3571" s="12">
        <v>75</v>
      </c>
      <c r="E3571">
        <f t="shared" si="55"/>
        <v>37.5</v>
      </c>
    </row>
    <row r="3572" spans="1:5" x14ac:dyDescent="0.3">
      <c r="A3572" s="11" t="s">
        <v>3378</v>
      </c>
      <c r="B3572" s="12">
        <v>38</v>
      </c>
      <c r="C3572" s="12">
        <v>2073</v>
      </c>
      <c r="E3572">
        <f t="shared" si="55"/>
        <v>54.55263157894737</v>
      </c>
    </row>
    <row r="3573" spans="1:5" x14ac:dyDescent="0.3">
      <c r="A3573" s="11" t="s">
        <v>1627</v>
      </c>
      <c r="B3573" s="12">
        <v>108</v>
      </c>
      <c r="C3573" s="12">
        <v>8095</v>
      </c>
      <c r="E3573">
        <f t="shared" si="55"/>
        <v>74.953703703703709</v>
      </c>
    </row>
    <row r="3574" spans="1:5" x14ac:dyDescent="0.3">
      <c r="A3574" s="11" t="s">
        <v>3639</v>
      </c>
      <c r="B3574" s="12">
        <v>0</v>
      </c>
      <c r="C3574" s="12">
        <v>0</v>
      </c>
      <c r="E3574">
        <f t="shared" si="55"/>
        <v>0</v>
      </c>
    </row>
    <row r="3575" spans="1:5" x14ac:dyDescent="0.3">
      <c r="A3575" s="11" t="s">
        <v>1651</v>
      </c>
      <c r="B3575" s="12">
        <v>32</v>
      </c>
      <c r="C3575" s="12">
        <v>2831</v>
      </c>
      <c r="E3575">
        <f t="shared" si="55"/>
        <v>88.46875</v>
      </c>
    </row>
    <row r="3576" spans="1:5" x14ac:dyDescent="0.3">
      <c r="A3576" s="11" t="s">
        <v>1262</v>
      </c>
      <c r="B3576" s="12">
        <v>52</v>
      </c>
      <c r="C3576" s="12">
        <v>2025</v>
      </c>
      <c r="E3576">
        <f t="shared" si="55"/>
        <v>38.942307692307693</v>
      </c>
    </row>
    <row r="3577" spans="1:5" x14ac:dyDescent="0.3">
      <c r="A3577" s="11" t="s">
        <v>3753</v>
      </c>
      <c r="B3577" s="12">
        <v>17</v>
      </c>
      <c r="C3577" s="12">
        <v>4550</v>
      </c>
      <c r="E3577">
        <f t="shared" si="55"/>
        <v>267.64705882352939</v>
      </c>
    </row>
    <row r="3578" spans="1:5" x14ac:dyDescent="0.3">
      <c r="A3578" s="11" t="s">
        <v>1069</v>
      </c>
      <c r="B3578" s="12">
        <v>4</v>
      </c>
      <c r="C3578" s="12">
        <v>45</v>
      </c>
      <c r="E3578">
        <f t="shared" si="55"/>
        <v>11.25</v>
      </c>
    </row>
    <row r="3579" spans="1:5" x14ac:dyDescent="0.3">
      <c r="A3579" s="11" t="s">
        <v>3728</v>
      </c>
      <c r="B3579" s="12">
        <v>12</v>
      </c>
      <c r="C3579" s="12">
        <v>620</v>
      </c>
      <c r="E3579">
        <f t="shared" si="55"/>
        <v>51.666666666666664</v>
      </c>
    </row>
    <row r="3580" spans="1:5" x14ac:dyDescent="0.3">
      <c r="A3580" s="11" t="s">
        <v>2115</v>
      </c>
      <c r="B3580" s="12">
        <v>147</v>
      </c>
      <c r="C3580" s="12">
        <v>5235</v>
      </c>
      <c r="E3580">
        <f t="shared" si="55"/>
        <v>35.612244897959187</v>
      </c>
    </row>
    <row r="3581" spans="1:5" x14ac:dyDescent="0.3">
      <c r="A3581" s="11" t="s">
        <v>1191</v>
      </c>
      <c r="B3581" s="12">
        <v>13</v>
      </c>
      <c r="C3581" s="12">
        <v>675</v>
      </c>
      <c r="E3581">
        <f t="shared" si="55"/>
        <v>51.92307692307692</v>
      </c>
    </row>
    <row r="3582" spans="1:5" x14ac:dyDescent="0.3">
      <c r="A3582" s="11" t="s">
        <v>90</v>
      </c>
      <c r="B3582" s="12">
        <v>60</v>
      </c>
      <c r="C3582" s="12">
        <v>3600</v>
      </c>
      <c r="E3582">
        <f t="shared" si="55"/>
        <v>60</v>
      </c>
    </row>
    <row r="3583" spans="1:5" x14ac:dyDescent="0.3">
      <c r="A3583" s="11" t="s">
        <v>1874</v>
      </c>
      <c r="B3583" s="12">
        <v>2</v>
      </c>
      <c r="C3583" s="12">
        <v>36</v>
      </c>
      <c r="E3583">
        <f t="shared" si="55"/>
        <v>18</v>
      </c>
    </row>
    <row r="3584" spans="1:5" x14ac:dyDescent="0.3">
      <c r="A3584" s="11" t="s">
        <v>2711</v>
      </c>
      <c r="B3584" s="12">
        <v>73</v>
      </c>
      <c r="C3584" s="12">
        <v>3938</v>
      </c>
      <c r="E3584">
        <f t="shared" si="55"/>
        <v>53.945205479452056</v>
      </c>
    </row>
    <row r="3585" spans="1:5" x14ac:dyDescent="0.3">
      <c r="A3585" s="11" t="s">
        <v>3530</v>
      </c>
      <c r="B3585" s="12">
        <v>26</v>
      </c>
      <c r="C3585" s="12">
        <v>1280</v>
      </c>
      <c r="E3585">
        <f t="shared" si="55"/>
        <v>49.230769230769234</v>
      </c>
    </row>
    <row r="3586" spans="1:5" x14ac:dyDescent="0.3">
      <c r="A3586" s="11" t="s">
        <v>3307</v>
      </c>
      <c r="B3586" s="12">
        <v>20</v>
      </c>
      <c r="C3586" s="12">
        <v>1066.8</v>
      </c>
      <c r="E3586">
        <f t="shared" si="55"/>
        <v>53.339999999999996</v>
      </c>
    </row>
    <row r="3587" spans="1:5" x14ac:dyDescent="0.3">
      <c r="A3587" s="11" t="s">
        <v>182</v>
      </c>
      <c r="B3587" s="12">
        <v>13</v>
      </c>
      <c r="C3587" s="12">
        <v>401</v>
      </c>
      <c r="E3587">
        <f t="shared" si="55"/>
        <v>30.846153846153847</v>
      </c>
    </row>
    <row r="3588" spans="1:5" x14ac:dyDescent="0.3">
      <c r="A3588" s="11" t="s">
        <v>1758</v>
      </c>
      <c r="B3588" s="12">
        <v>14</v>
      </c>
      <c r="C3588" s="12">
        <v>5800</v>
      </c>
      <c r="E3588">
        <f t="shared" si="55"/>
        <v>414.28571428571428</v>
      </c>
    </row>
    <row r="3589" spans="1:5" x14ac:dyDescent="0.3">
      <c r="A3589" s="11" t="s">
        <v>3895</v>
      </c>
      <c r="B3589" s="12">
        <v>16</v>
      </c>
      <c r="C3589" s="12">
        <v>814</v>
      </c>
      <c r="E3589">
        <f t="shared" ref="E3589:E3652" si="56">IF(B3589=0, 0, C3589/B3589)</f>
        <v>50.875</v>
      </c>
    </row>
    <row r="3590" spans="1:5" x14ac:dyDescent="0.3">
      <c r="A3590" s="11" t="s">
        <v>3803</v>
      </c>
      <c r="B3590" s="12">
        <v>1</v>
      </c>
      <c r="C3590" s="12">
        <v>5</v>
      </c>
      <c r="E3590">
        <f t="shared" si="56"/>
        <v>5</v>
      </c>
    </row>
    <row r="3591" spans="1:5" x14ac:dyDescent="0.3">
      <c r="A3591" s="11" t="s">
        <v>363</v>
      </c>
      <c r="B3591" s="12">
        <v>86</v>
      </c>
      <c r="C3591" s="12">
        <v>12000</v>
      </c>
      <c r="E3591">
        <f t="shared" si="56"/>
        <v>139.53488372093022</v>
      </c>
    </row>
    <row r="3592" spans="1:5" x14ac:dyDescent="0.3">
      <c r="A3592" s="11" t="s">
        <v>1589</v>
      </c>
      <c r="B3592" s="12">
        <v>0</v>
      </c>
      <c r="C3592" s="12">
        <v>0</v>
      </c>
      <c r="E3592">
        <f t="shared" si="56"/>
        <v>0</v>
      </c>
    </row>
    <row r="3593" spans="1:5" x14ac:dyDescent="0.3">
      <c r="A3593" s="11" t="s">
        <v>4013</v>
      </c>
      <c r="B3593" s="12">
        <v>2</v>
      </c>
      <c r="C3593" s="12">
        <v>105</v>
      </c>
      <c r="E3593">
        <f t="shared" si="56"/>
        <v>52.5</v>
      </c>
    </row>
    <row r="3594" spans="1:5" x14ac:dyDescent="0.3">
      <c r="A3594" s="11" t="s">
        <v>1464</v>
      </c>
      <c r="B3594" s="12">
        <v>25</v>
      </c>
      <c r="C3594" s="12">
        <v>886</v>
      </c>
      <c r="E3594">
        <f t="shared" si="56"/>
        <v>35.44</v>
      </c>
    </row>
    <row r="3595" spans="1:5" x14ac:dyDescent="0.3">
      <c r="A3595" s="11" t="s">
        <v>2824</v>
      </c>
      <c r="B3595" s="12">
        <v>15</v>
      </c>
      <c r="C3595" s="12">
        <v>760</v>
      </c>
      <c r="E3595">
        <f t="shared" si="56"/>
        <v>50.666666666666664</v>
      </c>
    </row>
    <row r="3596" spans="1:5" x14ac:dyDescent="0.3">
      <c r="A3596" s="11" t="s">
        <v>2249</v>
      </c>
      <c r="B3596" s="12">
        <v>128</v>
      </c>
      <c r="C3596" s="12">
        <v>7505</v>
      </c>
      <c r="E3596">
        <f t="shared" si="56"/>
        <v>58.6328125</v>
      </c>
    </row>
    <row r="3597" spans="1:5" x14ac:dyDescent="0.3">
      <c r="A3597" s="11" t="s">
        <v>3706</v>
      </c>
      <c r="B3597" s="12">
        <v>35</v>
      </c>
      <c r="C3597" s="12">
        <v>1082.5</v>
      </c>
      <c r="E3597">
        <f t="shared" si="56"/>
        <v>30.928571428571427</v>
      </c>
    </row>
    <row r="3598" spans="1:5" x14ac:dyDescent="0.3">
      <c r="A3598" s="11" t="s">
        <v>3372</v>
      </c>
      <c r="B3598" s="12">
        <v>30</v>
      </c>
      <c r="C3598" s="12">
        <v>2005</v>
      </c>
      <c r="E3598">
        <f t="shared" si="56"/>
        <v>66.833333333333329</v>
      </c>
    </row>
    <row r="3599" spans="1:5" x14ac:dyDescent="0.3">
      <c r="A3599" s="11" t="s">
        <v>1866</v>
      </c>
      <c r="B3599" s="12">
        <v>2</v>
      </c>
      <c r="C3599" s="12">
        <v>4</v>
      </c>
      <c r="E3599">
        <f t="shared" si="56"/>
        <v>2</v>
      </c>
    </row>
    <row r="3600" spans="1:5" x14ac:dyDescent="0.3">
      <c r="A3600" s="11" t="s">
        <v>354</v>
      </c>
      <c r="B3600" s="12">
        <v>613</v>
      </c>
      <c r="C3600" s="12">
        <v>63460.18</v>
      </c>
      <c r="E3600">
        <f t="shared" si="56"/>
        <v>103.52394779771615</v>
      </c>
    </row>
    <row r="3601" spans="1:5" x14ac:dyDescent="0.3">
      <c r="A3601" s="11" t="s">
        <v>2109</v>
      </c>
      <c r="B3601" s="12">
        <v>191</v>
      </c>
      <c r="C3601" s="12">
        <v>17170</v>
      </c>
      <c r="E3601">
        <f t="shared" si="56"/>
        <v>89.895287958115176</v>
      </c>
    </row>
    <row r="3602" spans="1:5" x14ac:dyDescent="0.3">
      <c r="A3602" s="11" t="s">
        <v>2913</v>
      </c>
      <c r="B3602" s="12">
        <v>2</v>
      </c>
      <c r="C3602" s="12">
        <v>2</v>
      </c>
      <c r="E3602">
        <f t="shared" si="56"/>
        <v>1</v>
      </c>
    </row>
    <row r="3603" spans="1:5" x14ac:dyDescent="0.3">
      <c r="A3603" s="11" t="s">
        <v>3334</v>
      </c>
      <c r="B3603" s="12">
        <v>46</v>
      </c>
      <c r="C3603" s="12">
        <v>5366</v>
      </c>
      <c r="E3603">
        <f t="shared" si="56"/>
        <v>116.65217391304348</v>
      </c>
    </row>
    <row r="3604" spans="1:5" x14ac:dyDescent="0.3">
      <c r="A3604" s="11" t="s">
        <v>2890</v>
      </c>
      <c r="B3604" s="12">
        <v>3</v>
      </c>
      <c r="C3604" s="12">
        <v>21</v>
      </c>
      <c r="E3604">
        <f t="shared" si="56"/>
        <v>7</v>
      </c>
    </row>
    <row r="3605" spans="1:5" x14ac:dyDescent="0.3">
      <c r="A3605" s="11" t="s">
        <v>883</v>
      </c>
      <c r="B3605" s="12">
        <v>14</v>
      </c>
      <c r="C3605" s="12">
        <v>302</v>
      </c>
      <c r="E3605">
        <f t="shared" si="56"/>
        <v>21.571428571428573</v>
      </c>
    </row>
    <row r="3606" spans="1:5" x14ac:dyDescent="0.3">
      <c r="A3606" s="11" t="s">
        <v>1607</v>
      </c>
      <c r="B3606" s="12">
        <v>92</v>
      </c>
      <c r="C3606" s="12">
        <v>8080.33</v>
      </c>
      <c r="E3606">
        <f t="shared" si="56"/>
        <v>87.829673913043479</v>
      </c>
    </row>
    <row r="3607" spans="1:5" x14ac:dyDescent="0.3">
      <c r="A3607" s="11" t="s">
        <v>3889</v>
      </c>
      <c r="B3607" s="12">
        <v>0</v>
      </c>
      <c r="C3607" s="12">
        <v>0</v>
      </c>
      <c r="E3607">
        <f t="shared" si="56"/>
        <v>0</v>
      </c>
    </row>
    <row r="3608" spans="1:5" x14ac:dyDescent="0.3">
      <c r="A3608" s="11" t="s">
        <v>3183</v>
      </c>
      <c r="B3608" s="12">
        <v>68</v>
      </c>
      <c r="C3608" s="12">
        <v>2725</v>
      </c>
      <c r="E3608">
        <f t="shared" si="56"/>
        <v>40.073529411764703</v>
      </c>
    </row>
    <row r="3609" spans="1:5" x14ac:dyDescent="0.3">
      <c r="A3609" s="11" t="s">
        <v>3229</v>
      </c>
      <c r="B3609" s="12">
        <v>202</v>
      </c>
      <c r="C3609" s="12">
        <v>21573</v>
      </c>
      <c r="E3609">
        <f t="shared" si="56"/>
        <v>106.79702970297029</v>
      </c>
    </row>
    <row r="3610" spans="1:5" x14ac:dyDescent="0.3">
      <c r="A3610" s="11" t="s">
        <v>2260</v>
      </c>
      <c r="B3610" s="12">
        <v>206</v>
      </c>
      <c r="C3610" s="12">
        <v>18671</v>
      </c>
      <c r="E3610">
        <f t="shared" si="56"/>
        <v>90.635922330097088</v>
      </c>
    </row>
    <row r="3611" spans="1:5" x14ac:dyDescent="0.3">
      <c r="A3611" s="11" t="s">
        <v>1500</v>
      </c>
      <c r="B3611" s="12">
        <v>1</v>
      </c>
      <c r="C3611" s="12">
        <v>5</v>
      </c>
      <c r="E3611">
        <f t="shared" si="56"/>
        <v>5</v>
      </c>
    </row>
    <row r="3612" spans="1:5" x14ac:dyDescent="0.3">
      <c r="A3612" s="11" t="s">
        <v>3421</v>
      </c>
      <c r="B3612" s="12">
        <v>46</v>
      </c>
      <c r="C3612" s="12">
        <v>3273</v>
      </c>
      <c r="E3612">
        <f t="shared" si="56"/>
        <v>71.152173913043484</v>
      </c>
    </row>
    <row r="3613" spans="1:5" x14ac:dyDescent="0.3">
      <c r="A3613" s="11" t="s">
        <v>317</v>
      </c>
      <c r="B3613" s="12">
        <v>158</v>
      </c>
      <c r="C3613" s="12">
        <v>17066</v>
      </c>
      <c r="E3613">
        <f t="shared" si="56"/>
        <v>108.01265822784811</v>
      </c>
    </row>
    <row r="3614" spans="1:5" x14ac:dyDescent="0.3">
      <c r="A3614" s="11" t="s">
        <v>2353</v>
      </c>
      <c r="B3614" s="12">
        <v>0</v>
      </c>
      <c r="C3614" s="12">
        <v>0</v>
      </c>
      <c r="E3614">
        <f t="shared" si="56"/>
        <v>0</v>
      </c>
    </row>
    <row r="3615" spans="1:5" x14ac:dyDescent="0.3">
      <c r="A3615" s="11" t="s">
        <v>3968</v>
      </c>
      <c r="B3615" s="12">
        <v>6</v>
      </c>
      <c r="C3615" s="12">
        <v>136</v>
      </c>
      <c r="E3615">
        <f t="shared" si="56"/>
        <v>22.666666666666668</v>
      </c>
    </row>
    <row r="3616" spans="1:5" x14ac:dyDescent="0.3">
      <c r="A3616" s="11" t="s">
        <v>1028</v>
      </c>
      <c r="B3616" s="12">
        <v>111</v>
      </c>
      <c r="C3616" s="12">
        <v>7733</v>
      </c>
      <c r="E3616">
        <f t="shared" si="56"/>
        <v>69.666666666666671</v>
      </c>
    </row>
    <row r="3617" spans="1:5" x14ac:dyDescent="0.3">
      <c r="A3617" s="11" t="s">
        <v>2211</v>
      </c>
      <c r="B3617" s="12">
        <v>72</v>
      </c>
      <c r="C3617" s="12">
        <v>4457</v>
      </c>
      <c r="E3617">
        <f t="shared" si="56"/>
        <v>61.902777777777779</v>
      </c>
    </row>
    <row r="3618" spans="1:5" x14ac:dyDescent="0.3">
      <c r="A3618" s="11" t="s">
        <v>3882</v>
      </c>
      <c r="B3618" s="12">
        <v>0</v>
      </c>
      <c r="C3618" s="12">
        <v>0</v>
      </c>
      <c r="E3618">
        <f t="shared" si="56"/>
        <v>0</v>
      </c>
    </row>
    <row r="3619" spans="1:5" x14ac:dyDescent="0.3">
      <c r="A3619" s="11" t="s">
        <v>3113</v>
      </c>
      <c r="B3619" s="12">
        <v>37</v>
      </c>
      <c r="C3619" s="12">
        <v>4635</v>
      </c>
      <c r="E3619">
        <f t="shared" si="56"/>
        <v>125.27027027027027</v>
      </c>
    </row>
    <row r="3620" spans="1:5" x14ac:dyDescent="0.3">
      <c r="A3620" s="11" t="s">
        <v>1582</v>
      </c>
      <c r="B3620" s="12">
        <v>1</v>
      </c>
      <c r="C3620" s="12">
        <v>5</v>
      </c>
      <c r="E3620">
        <f t="shared" si="56"/>
        <v>5</v>
      </c>
    </row>
    <row r="3621" spans="1:5" x14ac:dyDescent="0.3">
      <c r="A3621" s="11" t="s">
        <v>2594</v>
      </c>
      <c r="B3621" s="12">
        <v>1</v>
      </c>
      <c r="C3621" s="12">
        <v>1</v>
      </c>
      <c r="E3621">
        <f t="shared" si="56"/>
        <v>1</v>
      </c>
    </row>
    <row r="3622" spans="1:5" x14ac:dyDescent="0.3">
      <c r="A3622" s="11" t="s">
        <v>1801</v>
      </c>
      <c r="B3622" s="12">
        <v>113</v>
      </c>
      <c r="C3622" s="12">
        <v>9460</v>
      </c>
      <c r="E3622">
        <f t="shared" si="56"/>
        <v>83.716814159292042</v>
      </c>
    </row>
    <row r="3623" spans="1:5" x14ac:dyDescent="0.3">
      <c r="A3623" s="11" t="s">
        <v>3539</v>
      </c>
      <c r="B3623" s="12">
        <v>8</v>
      </c>
      <c r="C3623" s="12">
        <v>369</v>
      </c>
      <c r="E3623">
        <f t="shared" si="56"/>
        <v>46.125</v>
      </c>
    </row>
    <row r="3624" spans="1:5" x14ac:dyDescent="0.3">
      <c r="A3624" s="11" t="s">
        <v>3915</v>
      </c>
      <c r="B3624" s="12">
        <v>3</v>
      </c>
      <c r="C3624" s="12">
        <v>120</v>
      </c>
      <c r="E3624">
        <f t="shared" si="56"/>
        <v>40</v>
      </c>
    </row>
    <row r="3625" spans="1:5" x14ac:dyDescent="0.3">
      <c r="A3625" s="11" t="s">
        <v>2876</v>
      </c>
      <c r="B3625" s="12">
        <v>0</v>
      </c>
      <c r="C3625" s="12">
        <v>0</v>
      </c>
      <c r="E3625">
        <f t="shared" si="56"/>
        <v>0</v>
      </c>
    </row>
    <row r="3626" spans="1:5" x14ac:dyDescent="0.3">
      <c r="A3626" s="11" t="s">
        <v>3995</v>
      </c>
      <c r="B3626" s="12">
        <v>14</v>
      </c>
      <c r="C3626" s="12">
        <v>1156</v>
      </c>
      <c r="E3626">
        <f t="shared" si="56"/>
        <v>82.571428571428569</v>
      </c>
    </row>
    <row r="3627" spans="1:5" x14ac:dyDescent="0.3">
      <c r="A3627" s="11" t="s">
        <v>2049</v>
      </c>
      <c r="B3627" s="12">
        <v>1373</v>
      </c>
      <c r="C3627" s="12">
        <v>126082.45</v>
      </c>
      <c r="E3627">
        <f t="shared" si="56"/>
        <v>91.82989803350327</v>
      </c>
    </row>
    <row r="3628" spans="1:5" x14ac:dyDescent="0.3">
      <c r="A3628" s="11" t="s">
        <v>2565</v>
      </c>
      <c r="B3628" s="12">
        <v>1</v>
      </c>
      <c r="C3628" s="12">
        <v>100</v>
      </c>
      <c r="E3628">
        <f t="shared" si="56"/>
        <v>100</v>
      </c>
    </row>
    <row r="3629" spans="1:5" x14ac:dyDescent="0.3">
      <c r="A3629" s="11" t="s">
        <v>1056</v>
      </c>
      <c r="B3629" s="12">
        <v>0</v>
      </c>
      <c r="C3629" s="12">
        <v>0</v>
      </c>
      <c r="E3629">
        <f t="shared" si="56"/>
        <v>0</v>
      </c>
    </row>
    <row r="3630" spans="1:5" x14ac:dyDescent="0.3">
      <c r="A3630" s="11" t="s">
        <v>4085</v>
      </c>
      <c r="B3630" s="12">
        <v>8</v>
      </c>
      <c r="C3630" s="12">
        <v>240</v>
      </c>
      <c r="E3630">
        <f t="shared" si="56"/>
        <v>30</v>
      </c>
    </row>
    <row r="3631" spans="1:5" x14ac:dyDescent="0.3">
      <c r="A3631" s="11" t="s">
        <v>1925</v>
      </c>
      <c r="B3631" s="12">
        <v>33</v>
      </c>
      <c r="C3631" s="12">
        <v>3432</v>
      </c>
      <c r="E3631">
        <f t="shared" si="56"/>
        <v>104</v>
      </c>
    </row>
    <row r="3632" spans="1:5" x14ac:dyDescent="0.3">
      <c r="A3632" s="11" t="s">
        <v>3241</v>
      </c>
      <c r="B3632" s="12">
        <v>167</v>
      </c>
      <c r="C3632" s="12">
        <v>9801</v>
      </c>
      <c r="E3632">
        <f t="shared" si="56"/>
        <v>58.688622754491021</v>
      </c>
    </row>
    <row r="3633" spans="1:5" x14ac:dyDescent="0.3">
      <c r="A3633" s="11" t="s">
        <v>3409</v>
      </c>
      <c r="B3633" s="12">
        <v>40</v>
      </c>
      <c r="C3633" s="12">
        <v>3255</v>
      </c>
      <c r="E3633">
        <f t="shared" si="56"/>
        <v>81.375</v>
      </c>
    </row>
    <row r="3634" spans="1:5" x14ac:dyDescent="0.3">
      <c r="A3634" s="11" t="s">
        <v>91</v>
      </c>
      <c r="B3634" s="12">
        <v>56</v>
      </c>
      <c r="C3634" s="12">
        <v>6904</v>
      </c>
      <c r="E3634">
        <f t="shared" si="56"/>
        <v>123.28571428571429</v>
      </c>
    </row>
    <row r="3635" spans="1:5" x14ac:dyDescent="0.3">
      <c r="A3635" s="11" t="s">
        <v>1256</v>
      </c>
      <c r="B3635" s="12">
        <v>109</v>
      </c>
      <c r="C3635" s="12">
        <v>6071</v>
      </c>
      <c r="E3635">
        <f t="shared" si="56"/>
        <v>55.697247706422019</v>
      </c>
    </row>
    <row r="3636" spans="1:5" x14ac:dyDescent="0.3">
      <c r="A3636" s="11" t="s">
        <v>1891</v>
      </c>
      <c r="B3636" s="12">
        <v>246</v>
      </c>
      <c r="C3636" s="12">
        <v>17350.13</v>
      </c>
      <c r="E3636">
        <f t="shared" si="56"/>
        <v>70.5289837398374</v>
      </c>
    </row>
    <row r="3637" spans="1:5" x14ac:dyDescent="0.3">
      <c r="A3637" s="11" t="s">
        <v>1481</v>
      </c>
      <c r="B3637" s="12">
        <v>635</v>
      </c>
      <c r="C3637" s="12">
        <v>58520.2</v>
      </c>
      <c r="E3637">
        <f t="shared" si="56"/>
        <v>92.157795275590544</v>
      </c>
    </row>
    <row r="3638" spans="1:5" x14ac:dyDescent="0.3">
      <c r="A3638" s="11" t="s">
        <v>312</v>
      </c>
      <c r="B3638" s="12">
        <v>150</v>
      </c>
      <c r="C3638" s="12">
        <v>20820.330000000002</v>
      </c>
      <c r="E3638">
        <f t="shared" si="56"/>
        <v>138.8022</v>
      </c>
    </row>
    <row r="3639" spans="1:5" x14ac:dyDescent="0.3">
      <c r="A3639" s="11" t="s">
        <v>3664</v>
      </c>
      <c r="B3639" s="12">
        <v>58</v>
      </c>
      <c r="C3639" s="12">
        <v>3095.11</v>
      </c>
      <c r="E3639">
        <f t="shared" si="56"/>
        <v>53.363965517241382</v>
      </c>
    </row>
    <row r="3640" spans="1:5" x14ac:dyDescent="0.3">
      <c r="A3640" s="11" t="s">
        <v>2770</v>
      </c>
      <c r="B3640" s="12">
        <v>33</v>
      </c>
      <c r="C3640" s="12">
        <v>2082.25</v>
      </c>
      <c r="E3640">
        <f t="shared" si="56"/>
        <v>63.098484848484851</v>
      </c>
    </row>
    <row r="3641" spans="1:5" x14ac:dyDescent="0.3">
      <c r="A3641" s="11" t="s">
        <v>627</v>
      </c>
      <c r="B3641" s="12">
        <v>39</v>
      </c>
      <c r="C3641" s="12">
        <v>4345</v>
      </c>
      <c r="E3641">
        <f t="shared" si="56"/>
        <v>111.41025641025641</v>
      </c>
    </row>
    <row r="3642" spans="1:5" x14ac:dyDescent="0.3">
      <c r="A3642" s="11" t="s">
        <v>3959</v>
      </c>
      <c r="B3642" s="12">
        <v>3</v>
      </c>
      <c r="C3642" s="12">
        <v>45</v>
      </c>
      <c r="E3642">
        <f t="shared" si="56"/>
        <v>15</v>
      </c>
    </row>
    <row r="3643" spans="1:5" x14ac:dyDescent="0.3">
      <c r="A3643" s="11" t="s">
        <v>1632</v>
      </c>
      <c r="B3643" s="12">
        <v>133</v>
      </c>
      <c r="C3643" s="12">
        <v>15591</v>
      </c>
      <c r="E3643">
        <f t="shared" si="56"/>
        <v>117.22556390977444</v>
      </c>
    </row>
    <row r="3644" spans="1:5" x14ac:dyDescent="0.3">
      <c r="A3644" s="11" t="s">
        <v>3971</v>
      </c>
      <c r="B3644" s="12">
        <v>11</v>
      </c>
      <c r="C3644" s="12">
        <v>320</v>
      </c>
      <c r="E3644">
        <f t="shared" si="56"/>
        <v>29.09090909090909</v>
      </c>
    </row>
    <row r="3645" spans="1:5" x14ac:dyDescent="0.3">
      <c r="A3645" s="11" t="s">
        <v>4051</v>
      </c>
      <c r="B3645" s="12">
        <v>21</v>
      </c>
      <c r="C3645" s="12">
        <v>881</v>
      </c>
      <c r="E3645">
        <f t="shared" si="56"/>
        <v>41.952380952380949</v>
      </c>
    </row>
    <row r="3646" spans="1:5" x14ac:dyDescent="0.3">
      <c r="A3646" s="11" t="s">
        <v>4087</v>
      </c>
      <c r="B3646" s="12">
        <v>8</v>
      </c>
      <c r="C3646" s="12">
        <v>204</v>
      </c>
      <c r="E3646">
        <f t="shared" si="56"/>
        <v>25.5</v>
      </c>
    </row>
    <row r="3647" spans="1:5" x14ac:dyDescent="0.3">
      <c r="A3647" s="11" t="s">
        <v>124</v>
      </c>
      <c r="B3647" s="12">
        <v>0</v>
      </c>
      <c r="C3647" s="12">
        <v>0</v>
      </c>
      <c r="E3647">
        <f t="shared" si="56"/>
        <v>0</v>
      </c>
    </row>
    <row r="3648" spans="1:5" x14ac:dyDescent="0.3">
      <c r="A3648" s="11" t="s">
        <v>1687</v>
      </c>
      <c r="B3648" s="12">
        <v>1</v>
      </c>
      <c r="C3648" s="12">
        <v>18</v>
      </c>
      <c r="E3648">
        <f t="shared" si="56"/>
        <v>18</v>
      </c>
    </row>
    <row r="3649" spans="1:5" x14ac:dyDescent="0.3">
      <c r="A3649" s="11" t="s">
        <v>1597</v>
      </c>
      <c r="B3649" s="12">
        <v>3</v>
      </c>
      <c r="C3649" s="12">
        <v>75</v>
      </c>
      <c r="E3649">
        <f t="shared" si="56"/>
        <v>25</v>
      </c>
    </row>
    <row r="3650" spans="1:5" x14ac:dyDescent="0.3">
      <c r="A3650" s="11" t="s">
        <v>4109</v>
      </c>
      <c r="B3650" s="12">
        <v>3</v>
      </c>
      <c r="C3650" s="12">
        <v>3</v>
      </c>
      <c r="E3650">
        <f t="shared" si="56"/>
        <v>1</v>
      </c>
    </row>
    <row r="3651" spans="1:5" x14ac:dyDescent="0.3">
      <c r="A3651" s="11" t="s">
        <v>3582</v>
      </c>
      <c r="B3651" s="12">
        <v>24</v>
      </c>
      <c r="C3651" s="12">
        <v>3255</v>
      </c>
      <c r="E3651">
        <f t="shared" si="56"/>
        <v>135.625</v>
      </c>
    </row>
    <row r="3652" spans="1:5" x14ac:dyDescent="0.3">
      <c r="A3652" s="11" t="s">
        <v>3685</v>
      </c>
      <c r="B3652" s="12">
        <v>39</v>
      </c>
      <c r="C3652" s="12">
        <v>3275</v>
      </c>
      <c r="E3652">
        <f t="shared" si="56"/>
        <v>83.974358974358978</v>
      </c>
    </row>
    <row r="3653" spans="1:5" x14ac:dyDescent="0.3">
      <c r="A3653" s="11" t="s">
        <v>3652</v>
      </c>
      <c r="B3653" s="12">
        <v>79</v>
      </c>
      <c r="C3653" s="12">
        <v>5813</v>
      </c>
      <c r="E3653">
        <f t="shared" ref="E3653:E3716" si="57">IF(B3653=0, 0, C3653/B3653)</f>
        <v>73.582278481012665</v>
      </c>
    </row>
    <row r="3654" spans="1:5" x14ac:dyDescent="0.3">
      <c r="A3654" s="11" t="s">
        <v>3375</v>
      </c>
      <c r="B3654" s="12">
        <v>19</v>
      </c>
      <c r="C3654" s="12">
        <v>8001</v>
      </c>
      <c r="E3654">
        <f t="shared" si="57"/>
        <v>421.10526315789474</v>
      </c>
    </row>
    <row r="3655" spans="1:5" x14ac:dyDescent="0.3">
      <c r="A3655" s="11" t="s">
        <v>3450</v>
      </c>
      <c r="B3655" s="12">
        <v>16</v>
      </c>
      <c r="C3655" s="12">
        <v>658</v>
      </c>
      <c r="E3655">
        <f t="shared" si="57"/>
        <v>41.125</v>
      </c>
    </row>
    <row r="3656" spans="1:5" x14ac:dyDescent="0.3">
      <c r="A3656" s="11" t="s">
        <v>964</v>
      </c>
      <c r="B3656" s="12">
        <v>9</v>
      </c>
      <c r="C3656" s="12">
        <v>377</v>
      </c>
      <c r="E3656">
        <f t="shared" si="57"/>
        <v>41.888888888888886</v>
      </c>
    </row>
    <row r="3657" spans="1:5" x14ac:dyDescent="0.3">
      <c r="A3657" s="11" t="s">
        <v>3547</v>
      </c>
      <c r="B3657" s="12">
        <v>13</v>
      </c>
      <c r="C3657" s="12">
        <v>2140</v>
      </c>
      <c r="E3657">
        <f t="shared" si="57"/>
        <v>164.61538461538461</v>
      </c>
    </row>
    <row r="3658" spans="1:5" x14ac:dyDescent="0.3">
      <c r="A3658" s="11" t="s">
        <v>1800</v>
      </c>
      <c r="B3658" s="12">
        <v>6</v>
      </c>
      <c r="C3658" s="12">
        <v>69.83</v>
      </c>
      <c r="E3658">
        <f t="shared" si="57"/>
        <v>11.638333333333334</v>
      </c>
    </row>
    <row r="3659" spans="1:5" x14ac:dyDescent="0.3">
      <c r="A3659" s="11" t="s">
        <v>293</v>
      </c>
      <c r="B3659" s="12">
        <v>493</v>
      </c>
      <c r="C3659" s="12">
        <v>76130.2</v>
      </c>
      <c r="E3659">
        <f t="shared" si="57"/>
        <v>154.42231237322514</v>
      </c>
    </row>
    <row r="3660" spans="1:5" x14ac:dyDescent="0.3">
      <c r="A3660" s="11" t="s">
        <v>2611</v>
      </c>
      <c r="B3660" s="12">
        <v>3663</v>
      </c>
      <c r="C3660" s="12">
        <v>306970</v>
      </c>
      <c r="E3660">
        <f t="shared" si="57"/>
        <v>83.802893802893806</v>
      </c>
    </row>
    <row r="3661" spans="1:5" x14ac:dyDescent="0.3">
      <c r="A3661" s="11" t="s">
        <v>2151</v>
      </c>
      <c r="B3661" s="12">
        <v>4</v>
      </c>
      <c r="C3661" s="12">
        <v>405</v>
      </c>
      <c r="E3661">
        <f t="shared" si="57"/>
        <v>101.25</v>
      </c>
    </row>
    <row r="3662" spans="1:5" x14ac:dyDescent="0.3">
      <c r="A3662" s="11" t="s">
        <v>380</v>
      </c>
      <c r="B3662" s="12">
        <v>149</v>
      </c>
      <c r="C3662" s="12">
        <v>17412</v>
      </c>
      <c r="E3662">
        <f t="shared" si="57"/>
        <v>116.85906040268456</v>
      </c>
    </row>
    <row r="3663" spans="1:5" x14ac:dyDescent="0.3">
      <c r="A3663" s="11" t="s">
        <v>3536</v>
      </c>
      <c r="B3663" s="12">
        <v>28</v>
      </c>
      <c r="C3663" s="12">
        <v>1218</v>
      </c>
      <c r="E3663">
        <f t="shared" si="57"/>
        <v>43.5</v>
      </c>
    </row>
    <row r="3664" spans="1:5" x14ac:dyDescent="0.3">
      <c r="A3664" s="11" t="s">
        <v>3446</v>
      </c>
      <c r="B3664" s="12">
        <v>14</v>
      </c>
      <c r="C3664" s="12">
        <v>1078</v>
      </c>
      <c r="E3664">
        <f t="shared" si="57"/>
        <v>77</v>
      </c>
    </row>
    <row r="3665" spans="1:5" x14ac:dyDescent="0.3">
      <c r="A3665" s="11" t="s">
        <v>3847</v>
      </c>
      <c r="B3665" s="12">
        <v>4</v>
      </c>
      <c r="C3665" s="12">
        <v>38</v>
      </c>
      <c r="E3665">
        <f t="shared" si="57"/>
        <v>9.5</v>
      </c>
    </row>
    <row r="3666" spans="1:5" x14ac:dyDescent="0.3">
      <c r="A3666" s="11" t="s">
        <v>1249</v>
      </c>
      <c r="B3666" s="12">
        <v>59</v>
      </c>
      <c r="C3666" s="12">
        <v>3791</v>
      </c>
      <c r="E3666">
        <f t="shared" si="57"/>
        <v>64.254237288135599</v>
      </c>
    </row>
    <row r="3667" spans="1:5" x14ac:dyDescent="0.3">
      <c r="A3667" s="11" t="s">
        <v>1593</v>
      </c>
      <c r="B3667" s="12">
        <v>0</v>
      </c>
      <c r="C3667" s="12">
        <v>0</v>
      </c>
      <c r="E3667">
        <f t="shared" si="57"/>
        <v>0</v>
      </c>
    </row>
    <row r="3668" spans="1:5" x14ac:dyDescent="0.3">
      <c r="A3668" s="11" t="s">
        <v>3494</v>
      </c>
      <c r="B3668" s="12">
        <v>72</v>
      </c>
      <c r="C3668" s="12">
        <v>5343</v>
      </c>
      <c r="E3668">
        <f t="shared" si="57"/>
        <v>74.208333333333329</v>
      </c>
    </row>
    <row r="3669" spans="1:5" x14ac:dyDescent="0.3">
      <c r="A3669" s="11" t="s">
        <v>2116</v>
      </c>
      <c r="B3669" s="12">
        <v>36</v>
      </c>
      <c r="C3669" s="12">
        <v>3385</v>
      </c>
      <c r="E3669">
        <f t="shared" si="57"/>
        <v>94.027777777777771</v>
      </c>
    </row>
    <row r="3670" spans="1:5" x14ac:dyDescent="0.3">
      <c r="A3670" s="11" t="s">
        <v>1991</v>
      </c>
      <c r="B3670" s="12">
        <v>5</v>
      </c>
      <c r="C3670" s="12">
        <v>509</v>
      </c>
      <c r="E3670">
        <f t="shared" si="57"/>
        <v>101.8</v>
      </c>
    </row>
    <row r="3671" spans="1:5" x14ac:dyDescent="0.3">
      <c r="A3671" s="11" t="s">
        <v>2712</v>
      </c>
      <c r="B3671" s="12">
        <v>143</v>
      </c>
      <c r="C3671" s="12">
        <v>7226</v>
      </c>
      <c r="E3671">
        <f t="shared" si="57"/>
        <v>50.531468531468533</v>
      </c>
    </row>
    <row r="3672" spans="1:5" x14ac:dyDescent="0.3">
      <c r="A3672" s="11" t="s">
        <v>840</v>
      </c>
      <c r="B3672" s="12">
        <v>96</v>
      </c>
      <c r="C3672" s="12">
        <v>5830.83</v>
      </c>
      <c r="E3672">
        <f t="shared" si="57"/>
        <v>60.737812499999997</v>
      </c>
    </row>
    <row r="3673" spans="1:5" x14ac:dyDescent="0.3">
      <c r="A3673" s="11" t="s">
        <v>4072</v>
      </c>
      <c r="B3673" s="12">
        <v>0</v>
      </c>
      <c r="C3673" s="12">
        <v>0</v>
      </c>
      <c r="E3673">
        <f t="shared" si="57"/>
        <v>0</v>
      </c>
    </row>
    <row r="3674" spans="1:5" x14ac:dyDescent="0.3">
      <c r="A3674" s="11" t="s">
        <v>1518</v>
      </c>
      <c r="B3674" s="12">
        <v>615</v>
      </c>
      <c r="C3674" s="12">
        <v>24297</v>
      </c>
      <c r="E3674">
        <f t="shared" si="57"/>
        <v>39.507317073170732</v>
      </c>
    </row>
    <row r="3675" spans="1:5" x14ac:dyDescent="0.3">
      <c r="A3675" s="11" t="s">
        <v>252</v>
      </c>
      <c r="B3675" s="12">
        <v>77</v>
      </c>
      <c r="C3675" s="12">
        <v>4395</v>
      </c>
      <c r="E3675">
        <f t="shared" si="57"/>
        <v>57.077922077922075</v>
      </c>
    </row>
    <row r="3676" spans="1:5" x14ac:dyDescent="0.3">
      <c r="A3676" s="11" t="s">
        <v>2885</v>
      </c>
      <c r="B3676" s="12">
        <v>5</v>
      </c>
      <c r="C3676" s="12">
        <v>130</v>
      </c>
      <c r="E3676">
        <f t="shared" si="57"/>
        <v>26</v>
      </c>
    </row>
    <row r="3677" spans="1:5" x14ac:dyDescent="0.3">
      <c r="A3677" s="11" t="s">
        <v>3314</v>
      </c>
      <c r="B3677" s="12">
        <v>58</v>
      </c>
      <c r="C3677" s="12">
        <v>1686</v>
      </c>
      <c r="E3677">
        <f t="shared" si="57"/>
        <v>29.068965517241381</v>
      </c>
    </row>
    <row r="3678" spans="1:5" x14ac:dyDescent="0.3">
      <c r="A3678" s="11" t="s">
        <v>1199</v>
      </c>
      <c r="B3678" s="12">
        <v>167</v>
      </c>
      <c r="C3678" s="12">
        <v>9121</v>
      </c>
      <c r="E3678">
        <f t="shared" si="57"/>
        <v>54.616766467065865</v>
      </c>
    </row>
    <row r="3679" spans="1:5" x14ac:dyDescent="0.3">
      <c r="A3679" s="11" t="s">
        <v>3767</v>
      </c>
      <c r="B3679" s="12">
        <v>20</v>
      </c>
      <c r="C3679" s="12">
        <v>2000</v>
      </c>
      <c r="E3679">
        <f t="shared" si="57"/>
        <v>100</v>
      </c>
    </row>
    <row r="3680" spans="1:5" x14ac:dyDescent="0.3">
      <c r="A3680" s="11" t="s">
        <v>3433</v>
      </c>
      <c r="B3680" s="12">
        <v>168</v>
      </c>
      <c r="C3680" s="12">
        <v>10555</v>
      </c>
      <c r="E3680">
        <f t="shared" si="57"/>
        <v>62.827380952380949</v>
      </c>
    </row>
    <row r="3681" spans="1:5" x14ac:dyDescent="0.3">
      <c r="A3681" s="11" t="s">
        <v>3169</v>
      </c>
      <c r="B3681" s="12">
        <v>82</v>
      </c>
      <c r="C3681" s="12">
        <v>8241</v>
      </c>
      <c r="E3681">
        <f t="shared" si="57"/>
        <v>100.5</v>
      </c>
    </row>
    <row r="3682" spans="1:5" x14ac:dyDescent="0.3">
      <c r="A3682" s="11" t="s">
        <v>3953</v>
      </c>
      <c r="B3682" s="12">
        <v>0</v>
      </c>
      <c r="C3682" s="12">
        <v>0</v>
      </c>
      <c r="E3682">
        <f t="shared" si="57"/>
        <v>0</v>
      </c>
    </row>
    <row r="3683" spans="1:5" x14ac:dyDescent="0.3">
      <c r="A3683" s="11" t="s">
        <v>1993</v>
      </c>
      <c r="B3683" s="12">
        <v>2</v>
      </c>
      <c r="C3683" s="12">
        <v>2</v>
      </c>
      <c r="E3683">
        <f t="shared" si="57"/>
        <v>1</v>
      </c>
    </row>
    <row r="3684" spans="1:5" x14ac:dyDescent="0.3">
      <c r="A3684" s="11" t="s">
        <v>905</v>
      </c>
      <c r="B3684" s="12">
        <v>3</v>
      </c>
      <c r="C3684" s="12">
        <v>151</v>
      </c>
      <c r="E3684">
        <f t="shared" si="57"/>
        <v>50.333333333333336</v>
      </c>
    </row>
    <row r="3685" spans="1:5" x14ac:dyDescent="0.3">
      <c r="A3685" s="11" t="s">
        <v>2448</v>
      </c>
      <c r="B3685" s="12">
        <v>337</v>
      </c>
      <c r="C3685" s="12">
        <v>10680</v>
      </c>
      <c r="E3685">
        <f t="shared" si="57"/>
        <v>31.691394658753708</v>
      </c>
    </row>
    <row r="3686" spans="1:5" x14ac:dyDescent="0.3">
      <c r="A3686" s="11" t="s">
        <v>1636</v>
      </c>
      <c r="B3686" s="12">
        <v>37</v>
      </c>
      <c r="C3686" s="12">
        <v>2506</v>
      </c>
      <c r="E3686">
        <f t="shared" si="57"/>
        <v>67.729729729729726</v>
      </c>
    </row>
    <row r="3687" spans="1:5" x14ac:dyDescent="0.3">
      <c r="A3687" s="11" t="s">
        <v>2974</v>
      </c>
      <c r="B3687" s="12">
        <v>87</v>
      </c>
      <c r="C3687" s="12">
        <v>5100</v>
      </c>
      <c r="E3687">
        <f t="shared" si="57"/>
        <v>58.620689655172413</v>
      </c>
    </row>
    <row r="3688" spans="1:5" x14ac:dyDescent="0.3">
      <c r="A3688" s="11" t="s">
        <v>1775</v>
      </c>
      <c r="B3688" s="12">
        <v>13</v>
      </c>
      <c r="C3688" s="12">
        <v>1148</v>
      </c>
      <c r="E3688">
        <f t="shared" si="57"/>
        <v>88.307692307692307</v>
      </c>
    </row>
    <row r="3689" spans="1:5" x14ac:dyDescent="0.3">
      <c r="A3689" s="11" t="s">
        <v>2102</v>
      </c>
      <c r="B3689" s="12">
        <v>44</v>
      </c>
      <c r="C3689" s="12">
        <v>2265</v>
      </c>
      <c r="E3689">
        <f t="shared" si="57"/>
        <v>51.477272727272727</v>
      </c>
    </row>
    <row r="3690" spans="1:5" x14ac:dyDescent="0.3">
      <c r="A3690" s="11" t="s">
        <v>974</v>
      </c>
      <c r="B3690" s="12">
        <v>8</v>
      </c>
      <c r="C3690" s="12">
        <v>411</v>
      </c>
      <c r="E3690">
        <f t="shared" si="57"/>
        <v>51.375</v>
      </c>
    </row>
    <row r="3691" spans="1:5" x14ac:dyDescent="0.3">
      <c r="A3691" s="11" t="s">
        <v>972</v>
      </c>
      <c r="B3691" s="12">
        <v>5</v>
      </c>
      <c r="C3691" s="12">
        <v>226</v>
      </c>
      <c r="E3691">
        <f t="shared" si="57"/>
        <v>45.2</v>
      </c>
    </row>
    <row r="3692" spans="1:5" x14ac:dyDescent="0.3">
      <c r="A3692" s="11" t="s">
        <v>117</v>
      </c>
      <c r="B3692" s="12">
        <v>22</v>
      </c>
      <c r="C3692" s="12">
        <v>632</v>
      </c>
      <c r="E3692">
        <f t="shared" si="57"/>
        <v>28.727272727272727</v>
      </c>
    </row>
    <row r="3693" spans="1:5" x14ac:dyDescent="0.3">
      <c r="A3693" s="11" t="s">
        <v>2053</v>
      </c>
      <c r="B3693" s="12">
        <v>541</v>
      </c>
      <c r="C3693" s="12">
        <v>176524</v>
      </c>
      <c r="E3693">
        <f t="shared" si="57"/>
        <v>326.29205175600737</v>
      </c>
    </row>
    <row r="3694" spans="1:5" x14ac:dyDescent="0.3">
      <c r="A3694" s="11" t="s">
        <v>971</v>
      </c>
      <c r="B3694" s="12">
        <v>14</v>
      </c>
      <c r="C3694" s="12">
        <v>2296</v>
      </c>
      <c r="E3694">
        <f t="shared" si="57"/>
        <v>164</v>
      </c>
    </row>
    <row r="3695" spans="1:5" x14ac:dyDescent="0.3">
      <c r="A3695" s="11" t="s">
        <v>1700</v>
      </c>
      <c r="B3695" s="12">
        <v>4</v>
      </c>
      <c r="C3695" s="12">
        <v>216</v>
      </c>
      <c r="E3695">
        <f t="shared" si="57"/>
        <v>54</v>
      </c>
    </row>
    <row r="3696" spans="1:5" x14ac:dyDescent="0.3">
      <c r="A3696" s="11" t="s">
        <v>726</v>
      </c>
      <c r="B3696" s="12">
        <v>140</v>
      </c>
      <c r="C3696" s="12">
        <v>20070</v>
      </c>
      <c r="E3696">
        <f t="shared" si="57"/>
        <v>143.35714285714286</v>
      </c>
    </row>
    <row r="3697" spans="1:5" x14ac:dyDescent="0.3">
      <c r="A3697" s="11" t="s">
        <v>1812</v>
      </c>
      <c r="B3697" s="12">
        <v>26</v>
      </c>
      <c r="C3697" s="12">
        <v>40</v>
      </c>
      <c r="E3697">
        <f t="shared" si="57"/>
        <v>1.5384615384615385</v>
      </c>
    </row>
    <row r="3698" spans="1:5" x14ac:dyDescent="0.3">
      <c r="A3698" s="11" t="s">
        <v>3708</v>
      </c>
      <c r="B3698" s="12">
        <v>21</v>
      </c>
      <c r="C3698" s="12">
        <v>570</v>
      </c>
      <c r="E3698">
        <f t="shared" si="57"/>
        <v>27.142857142857142</v>
      </c>
    </row>
    <row r="3699" spans="1:5" x14ac:dyDescent="0.3">
      <c r="A3699" s="11" t="s">
        <v>433</v>
      </c>
      <c r="B3699" s="12">
        <v>8</v>
      </c>
      <c r="C3699" s="12">
        <v>570</v>
      </c>
      <c r="E3699">
        <f t="shared" si="57"/>
        <v>71.25</v>
      </c>
    </row>
    <row r="3700" spans="1:5" x14ac:dyDescent="0.3">
      <c r="A3700" s="11" t="s">
        <v>653</v>
      </c>
      <c r="B3700" s="12">
        <v>28</v>
      </c>
      <c r="C3700" s="12">
        <v>3014</v>
      </c>
      <c r="E3700">
        <f t="shared" si="57"/>
        <v>107.64285714285714</v>
      </c>
    </row>
    <row r="3701" spans="1:5" x14ac:dyDescent="0.3">
      <c r="A3701" s="11" t="s">
        <v>3124</v>
      </c>
      <c r="B3701" s="12">
        <v>4</v>
      </c>
      <c r="C3701" s="12">
        <v>26</v>
      </c>
      <c r="E3701">
        <f t="shared" si="57"/>
        <v>6.5</v>
      </c>
    </row>
    <row r="3702" spans="1:5" x14ac:dyDescent="0.3">
      <c r="A3702" s="11" t="s">
        <v>3068</v>
      </c>
      <c r="B3702" s="12">
        <v>2</v>
      </c>
      <c r="C3702" s="12">
        <v>175</v>
      </c>
      <c r="E3702">
        <f t="shared" si="57"/>
        <v>87.5</v>
      </c>
    </row>
    <row r="3703" spans="1:5" x14ac:dyDescent="0.3">
      <c r="A3703" s="11" t="s">
        <v>3102</v>
      </c>
      <c r="B3703" s="12">
        <v>90</v>
      </c>
      <c r="C3703" s="12">
        <v>6258</v>
      </c>
      <c r="E3703">
        <f t="shared" si="57"/>
        <v>69.533333333333331</v>
      </c>
    </row>
    <row r="3704" spans="1:5" x14ac:dyDescent="0.3">
      <c r="A3704" s="11" t="s">
        <v>4092</v>
      </c>
      <c r="B3704" s="12">
        <v>5</v>
      </c>
      <c r="C3704" s="12">
        <v>400</v>
      </c>
      <c r="E3704">
        <f t="shared" si="57"/>
        <v>80</v>
      </c>
    </row>
    <row r="3705" spans="1:5" x14ac:dyDescent="0.3">
      <c r="A3705" s="11" t="s">
        <v>535</v>
      </c>
      <c r="B3705" s="12">
        <v>48</v>
      </c>
      <c r="C3705" s="12">
        <v>15700</v>
      </c>
      <c r="E3705">
        <f t="shared" si="57"/>
        <v>327.08333333333331</v>
      </c>
    </row>
    <row r="3706" spans="1:5" x14ac:dyDescent="0.3">
      <c r="A3706" s="11" t="s">
        <v>2822</v>
      </c>
      <c r="B3706" s="12">
        <v>94</v>
      </c>
      <c r="C3706" s="12">
        <v>6000</v>
      </c>
      <c r="E3706">
        <f t="shared" si="57"/>
        <v>63.829787234042556</v>
      </c>
    </row>
    <row r="3707" spans="1:5" x14ac:dyDescent="0.3">
      <c r="A3707" s="11" t="s">
        <v>4074</v>
      </c>
      <c r="B3707" s="12">
        <v>0</v>
      </c>
      <c r="C3707" s="12">
        <v>0</v>
      </c>
      <c r="E3707">
        <f t="shared" si="57"/>
        <v>0</v>
      </c>
    </row>
    <row r="3708" spans="1:5" x14ac:dyDescent="0.3">
      <c r="A3708" s="11" t="s">
        <v>3093</v>
      </c>
      <c r="B3708" s="12">
        <v>17</v>
      </c>
      <c r="C3708" s="12">
        <v>910</v>
      </c>
      <c r="E3708">
        <f t="shared" si="57"/>
        <v>53.529411764705884</v>
      </c>
    </row>
    <row r="3709" spans="1:5" x14ac:dyDescent="0.3">
      <c r="A3709" s="11" t="s">
        <v>3876</v>
      </c>
      <c r="B3709" s="12">
        <v>0</v>
      </c>
      <c r="C3709" s="12">
        <v>0</v>
      </c>
      <c r="E3709">
        <f t="shared" si="57"/>
        <v>0</v>
      </c>
    </row>
    <row r="3710" spans="1:5" x14ac:dyDescent="0.3">
      <c r="A3710" s="11" t="s">
        <v>2869</v>
      </c>
      <c r="B3710" s="12">
        <v>5</v>
      </c>
      <c r="C3710" s="12">
        <v>177</v>
      </c>
      <c r="E3710">
        <f t="shared" si="57"/>
        <v>35.4</v>
      </c>
    </row>
    <row r="3711" spans="1:5" x14ac:dyDescent="0.3">
      <c r="A3711" s="11" t="s">
        <v>1245</v>
      </c>
      <c r="B3711" s="12">
        <v>45</v>
      </c>
      <c r="C3711" s="12">
        <v>2076</v>
      </c>
      <c r="E3711">
        <f t="shared" si="57"/>
        <v>46.133333333333333</v>
      </c>
    </row>
    <row r="3712" spans="1:5" x14ac:dyDescent="0.3">
      <c r="A3712" s="11" t="s">
        <v>1179</v>
      </c>
      <c r="B3712" s="12">
        <v>1</v>
      </c>
      <c r="C3712" s="12">
        <v>5</v>
      </c>
      <c r="E3712">
        <f t="shared" si="57"/>
        <v>5</v>
      </c>
    </row>
    <row r="3713" spans="1:5" x14ac:dyDescent="0.3">
      <c r="A3713" s="11" t="s">
        <v>205</v>
      </c>
      <c r="B3713" s="12">
        <v>8</v>
      </c>
      <c r="C3713" s="12">
        <v>746</v>
      </c>
      <c r="E3713">
        <f t="shared" si="57"/>
        <v>93.25</v>
      </c>
    </row>
    <row r="3714" spans="1:5" x14ac:dyDescent="0.3">
      <c r="A3714" s="11" t="s">
        <v>2146</v>
      </c>
      <c r="B3714" s="12">
        <v>89</v>
      </c>
      <c r="C3714" s="12">
        <v>4565</v>
      </c>
      <c r="E3714">
        <f t="shared" si="57"/>
        <v>51.292134831460672</v>
      </c>
    </row>
    <row r="3715" spans="1:5" x14ac:dyDescent="0.3">
      <c r="A3715" s="11" t="s">
        <v>2924</v>
      </c>
      <c r="B3715" s="12">
        <v>147</v>
      </c>
      <c r="C3715" s="12">
        <v>25800</v>
      </c>
      <c r="E3715">
        <f t="shared" si="57"/>
        <v>175.51020408163265</v>
      </c>
    </row>
    <row r="3716" spans="1:5" x14ac:dyDescent="0.3">
      <c r="A3716" s="11" t="s">
        <v>3624</v>
      </c>
      <c r="B3716" s="12">
        <v>48</v>
      </c>
      <c r="C3716" s="12">
        <v>4073</v>
      </c>
      <c r="E3716">
        <f t="shared" si="57"/>
        <v>84.854166666666671</v>
      </c>
    </row>
    <row r="3717" spans="1:5" x14ac:dyDescent="0.3">
      <c r="A3717" s="11" t="s">
        <v>2383</v>
      </c>
      <c r="B3717" s="12">
        <v>2</v>
      </c>
      <c r="C3717" s="12">
        <v>75</v>
      </c>
      <c r="E3717">
        <f t="shared" ref="E3717:E3780" si="58">IF(B3717=0, 0, C3717/B3717)</f>
        <v>37.5</v>
      </c>
    </row>
    <row r="3718" spans="1:5" x14ac:dyDescent="0.3">
      <c r="A3718" s="11" t="s">
        <v>2084</v>
      </c>
      <c r="B3718" s="12">
        <v>25</v>
      </c>
      <c r="C3718" s="12">
        <v>850</v>
      </c>
      <c r="E3718">
        <f t="shared" si="58"/>
        <v>34</v>
      </c>
    </row>
    <row r="3719" spans="1:5" x14ac:dyDescent="0.3">
      <c r="A3719" s="11" t="s">
        <v>3455</v>
      </c>
      <c r="B3719" s="12">
        <v>16</v>
      </c>
      <c r="C3719" s="12">
        <v>5739</v>
      </c>
      <c r="E3719">
        <f t="shared" si="58"/>
        <v>358.6875</v>
      </c>
    </row>
    <row r="3720" spans="1:5" x14ac:dyDescent="0.3">
      <c r="A3720" s="11" t="s">
        <v>1746</v>
      </c>
      <c r="B3720" s="12">
        <v>89</v>
      </c>
      <c r="C3720" s="12">
        <v>7981</v>
      </c>
      <c r="E3720">
        <f t="shared" si="58"/>
        <v>89.674157303370791</v>
      </c>
    </row>
    <row r="3721" spans="1:5" x14ac:dyDescent="0.3">
      <c r="A3721" s="11" t="s">
        <v>2404</v>
      </c>
      <c r="B3721" s="12">
        <v>12</v>
      </c>
      <c r="C3721" s="12">
        <v>202</v>
      </c>
      <c r="E3721">
        <f t="shared" si="58"/>
        <v>16.833333333333332</v>
      </c>
    </row>
    <row r="3722" spans="1:5" x14ac:dyDescent="0.3">
      <c r="A3722" s="11" t="s">
        <v>1911</v>
      </c>
      <c r="B3722" s="12">
        <v>285</v>
      </c>
      <c r="C3722" s="12">
        <v>33486</v>
      </c>
      <c r="E3722">
        <f t="shared" si="58"/>
        <v>117.49473684210527</v>
      </c>
    </row>
    <row r="3723" spans="1:5" x14ac:dyDescent="0.3">
      <c r="A3723" s="11" t="s">
        <v>1644</v>
      </c>
      <c r="B3723" s="12">
        <v>37</v>
      </c>
      <c r="C3723" s="12">
        <v>6235</v>
      </c>
      <c r="E3723">
        <f t="shared" si="58"/>
        <v>168.51351351351352</v>
      </c>
    </row>
    <row r="3724" spans="1:5" x14ac:dyDescent="0.3">
      <c r="A3724" s="11" t="s">
        <v>3143</v>
      </c>
      <c r="B3724" s="12">
        <v>0</v>
      </c>
      <c r="C3724" s="12">
        <v>0</v>
      </c>
      <c r="E3724">
        <f t="shared" si="58"/>
        <v>0</v>
      </c>
    </row>
    <row r="3725" spans="1:5" x14ac:dyDescent="0.3">
      <c r="A3725" s="11" t="s">
        <v>773</v>
      </c>
      <c r="B3725" s="12">
        <v>1</v>
      </c>
      <c r="C3725" s="12">
        <v>50</v>
      </c>
      <c r="E3725">
        <f t="shared" si="58"/>
        <v>50</v>
      </c>
    </row>
    <row r="3726" spans="1:5" x14ac:dyDescent="0.3">
      <c r="A3726" s="11" t="s">
        <v>1502</v>
      </c>
      <c r="B3726" s="12">
        <v>885</v>
      </c>
      <c r="C3726" s="12">
        <v>86492</v>
      </c>
      <c r="E3726">
        <f t="shared" si="58"/>
        <v>97.731073446327684</v>
      </c>
    </row>
    <row r="3727" spans="1:5" x14ac:dyDescent="0.3">
      <c r="A3727" s="11" t="s">
        <v>3400</v>
      </c>
      <c r="B3727" s="12">
        <v>66</v>
      </c>
      <c r="C3727" s="12">
        <v>2954</v>
      </c>
      <c r="E3727">
        <f t="shared" si="58"/>
        <v>44.757575757575758</v>
      </c>
    </row>
    <row r="3728" spans="1:5" x14ac:dyDescent="0.3">
      <c r="A3728" s="11" t="s">
        <v>415</v>
      </c>
      <c r="B3728" s="12">
        <v>208</v>
      </c>
      <c r="C3728" s="12">
        <v>19028</v>
      </c>
      <c r="E3728">
        <f t="shared" si="58"/>
        <v>91.480769230769226</v>
      </c>
    </row>
    <row r="3729" spans="1:5" x14ac:dyDescent="0.3">
      <c r="A3729" s="11" t="s">
        <v>3877</v>
      </c>
      <c r="B3729" s="12">
        <v>17</v>
      </c>
      <c r="C3729" s="12">
        <v>980</v>
      </c>
      <c r="E3729">
        <f t="shared" si="58"/>
        <v>57.647058823529413</v>
      </c>
    </row>
    <row r="3730" spans="1:5" x14ac:dyDescent="0.3">
      <c r="A3730" s="11" t="s">
        <v>4016</v>
      </c>
      <c r="B3730" s="12">
        <v>3</v>
      </c>
      <c r="C3730" s="12">
        <v>100</v>
      </c>
      <c r="E3730">
        <f t="shared" si="58"/>
        <v>33.333333333333336</v>
      </c>
    </row>
    <row r="3731" spans="1:5" x14ac:dyDescent="0.3">
      <c r="A3731" s="11" t="s">
        <v>140</v>
      </c>
      <c r="B3731" s="12">
        <v>58</v>
      </c>
      <c r="C3731" s="12">
        <v>4712</v>
      </c>
      <c r="E3731">
        <f t="shared" si="58"/>
        <v>81.241379310344826</v>
      </c>
    </row>
    <row r="3732" spans="1:5" x14ac:dyDescent="0.3">
      <c r="A3732" s="11" t="s">
        <v>3134</v>
      </c>
      <c r="B3732" s="12">
        <v>12</v>
      </c>
      <c r="C3732" s="12">
        <v>225</v>
      </c>
      <c r="E3732">
        <f t="shared" si="58"/>
        <v>18.75</v>
      </c>
    </row>
    <row r="3733" spans="1:5" x14ac:dyDescent="0.3">
      <c r="A3733" s="11" t="s">
        <v>3691</v>
      </c>
      <c r="B3733" s="12">
        <v>60</v>
      </c>
      <c r="C3733" s="12">
        <v>3760</v>
      </c>
      <c r="E3733">
        <f t="shared" si="58"/>
        <v>62.666666666666664</v>
      </c>
    </row>
    <row r="3734" spans="1:5" x14ac:dyDescent="0.3">
      <c r="A3734" s="11" t="s">
        <v>3930</v>
      </c>
      <c r="B3734" s="12">
        <v>12</v>
      </c>
      <c r="C3734" s="12">
        <v>1102</v>
      </c>
      <c r="E3734">
        <f t="shared" si="58"/>
        <v>91.833333333333329</v>
      </c>
    </row>
    <row r="3735" spans="1:5" x14ac:dyDescent="0.3">
      <c r="A3735" s="11" t="s">
        <v>185</v>
      </c>
      <c r="B3735" s="12">
        <v>12</v>
      </c>
      <c r="C3735" s="12">
        <v>4482</v>
      </c>
      <c r="E3735">
        <f t="shared" si="58"/>
        <v>373.5</v>
      </c>
    </row>
    <row r="3736" spans="1:5" x14ac:dyDescent="0.3">
      <c r="A3736" s="11" t="s">
        <v>1258</v>
      </c>
      <c r="B3736" s="12">
        <v>176</v>
      </c>
      <c r="C3736" s="12">
        <v>16210</v>
      </c>
      <c r="E3736">
        <f t="shared" si="58"/>
        <v>92.102272727272734</v>
      </c>
    </row>
    <row r="3737" spans="1:5" x14ac:dyDescent="0.3">
      <c r="A3737" s="11" t="s">
        <v>2128</v>
      </c>
      <c r="B3737" s="12">
        <v>236</v>
      </c>
      <c r="C3737" s="12">
        <v>8076</v>
      </c>
      <c r="E3737">
        <f t="shared" si="58"/>
        <v>34.220338983050844</v>
      </c>
    </row>
    <row r="3738" spans="1:5" x14ac:dyDescent="0.3">
      <c r="A3738" s="11" t="s">
        <v>2933</v>
      </c>
      <c r="B3738" s="12">
        <v>54</v>
      </c>
      <c r="C3738" s="12">
        <v>2569</v>
      </c>
      <c r="E3738">
        <f t="shared" si="58"/>
        <v>47.574074074074076</v>
      </c>
    </row>
    <row r="3739" spans="1:5" x14ac:dyDescent="0.3">
      <c r="A3739" s="11" t="s">
        <v>3287</v>
      </c>
      <c r="B3739" s="12">
        <v>34</v>
      </c>
      <c r="C3739" s="12">
        <v>2500</v>
      </c>
      <c r="E3739">
        <f t="shared" si="58"/>
        <v>73.529411764705884</v>
      </c>
    </row>
    <row r="3740" spans="1:5" x14ac:dyDescent="0.3">
      <c r="A3740" s="11" t="s">
        <v>2528</v>
      </c>
      <c r="B3740" s="12">
        <v>81</v>
      </c>
      <c r="C3740" s="12">
        <v>4289.99</v>
      </c>
      <c r="E3740">
        <f t="shared" si="58"/>
        <v>52.962839506172834</v>
      </c>
    </row>
    <row r="3741" spans="1:5" x14ac:dyDescent="0.3">
      <c r="A3741" s="11" t="s">
        <v>3293</v>
      </c>
      <c r="B3741" s="12">
        <v>91</v>
      </c>
      <c r="C3741" s="12">
        <v>7670</v>
      </c>
      <c r="E3741">
        <f t="shared" si="58"/>
        <v>84.285714285714292</v>
      </c>
    </row>
    <row r="3742" spans="1:5" x14ac:dyDescent="0.3">
      <c r="A3742" s="11" t="s">
        <v>3561</v>
      </c>
      <c r="B3742" s="12">
        <v>31</v>
      </c>
      <c r="C3742" s="12">
        <v>469</v>
      </c>
      <c r="E3742">
        <f t="shared" si="58"/>
        <v>15.129032258064516</v>
      </c>
    </row>
    <row r="3743" spans="1:5" x14ac:dyDescent="0.3">
      <c r="A3743" s="11" t="s">
        <v>147</v>
      </c>
      <c r="B3743" s="12">
        <v>9</v>
      </c>
      <c r="C3743" s="12">
        <v>338</v>
      </c>
      <c r="E3743">
        <f t="shared" si="58"/>
        <v>37.555555555555557</v>
      </c>
    </row>
    <row r="3744" spans="1:5" x14ac:dyDescent="0.3">
      <c r="A3744" s="11" t="s">
        <v>414</v>
      </c>
      <c r="B3744" s="12">
        <v>171</v>
      </c>
      <c r="C3744" s="12">
        <v>13451</v>
      </c>
      <c r="E3744">
        <f t="shared" si="58"/>
        <v>78.660818713450297</v>
      </c>
    </row>
    <row r="3745" spans="1:5" x14ac:dyDescent="0.3">
      <c r="A3745" s="11" t="s">
        <v>1818</v>
      </c>
      <c r="B3745" s="12">
        <v>100</v>
      </c>
      <c r="C3745" s="12">
        <v>9419</v>
      </c>
      <c r="E3745">
        <f t="shared" si="58"/>
        <v>94.19</v>
      </c>
    </row>
    <row r="3746" spans="1:5" x14ac:dyDescent="0.3">
      <c r="A3746" s="11" t="s">
        <v>4048</v>
      </c>
      <c r="B3746" s="12">
        <v>13</v>
      </c>
      <c r="C3746" s="12">
        <v>1126</v>
      </c>
      <c r="E3746">
        <f t="shared" si="58"/>
        <v>86.615384615384613</v>
      </c>
    </row>
    <row r="3747" spans="1:5" x14ac:dyDescent="0.3">
      <c r="A3747" s="11" t="s">
        <v>2265</v>
      </c>
      <c r="B3747" s="12">
        <v>445</v>
      </c>
      <c r="C3747" s="12">
        <v>10802</v>
      </c>
      <c r="E3747">
        <f t="shared" si="58"/>
        <v>24.274157303370785</v>
      </c>
    </row>
    <row r="3748" spans="1:5" x14ac:dyDescent="0.3">
      <c r="A3748" s="11" t="s">
        <v>198</v>
      </c>
      <c r="B3748" s="12">
        <v>19</v>
      </c>
      <c r="C3748" s="12">
        <v>1465</v>
      </c>
      <c r="E3748">
        <f t="shared" si="58"/>
        <v>77.10526315789474</v>
      </c>
    </row>
    <row r="3749" spans="1:5" x14ac:dyDescent="0.3">
      <c r="A3749" s="11" t="s">
        <v>1695</v>
      </c>
      <c r="B3749" s="12">
        <v>1</v>
      </c>
      <c r="C3749" s="12">
        <v>5</v>
      </c>
      <c r="E3749">
        <f t="shared" si="58"/>
        <v>5</v>
      </c>
    </row>
    <row r="3750" spans="1:5" x14ac:dyDescent="0.3">
      <c r="A3750" s="11" t="s">
        <v>2992</v>
      </c>
      <c r="B3750" s="12">
        <v>64</v>
      </c>
      <c r="C3750" s="12">
        <v>3135</v>
      </c>
      <c r="E3750">
        <f t="shared" si="58"/>
        <v>48.984375</v>
      </c>
    </row>
    <row r="3751" spans="1:5" x14ac:dyDescent="0.3">
      <c r="A3751" s="11" t="s">
        <v>1914</v>
      </c>
      <c r="B3751" s="12">
        <v>26</v>
      </c>
      <c r="C3751" s="12">
        <v>637</v>
      </c>
      <c r="E3751">
        <f t="shared" si="58"/>
        <v>24.5</v>
      </c>
    </row>
    <row r="3752" spans="1:5" x14ac:dyDescent="0.3">
      <c r="A3752" s="11" t="s">
        <v>3434</v>
      </c>
      <c r="B3752" s="12">
        <v>19</v>
      </c>
      <c r="C3752" s="12">
        <v>1120</v>
      </c>
      <c r="E3752">
        <f t="shared" si="58"/>
        <v>58.94736842105263</v>
      </c>
    </row>
    <row r="3753" spans="1:5" x14ac:dyDescent="0.3">
      <c r="A3753" s="11" t="s">
        <v>2092</v>
      </c>
      <c r="B3753" s="12">
        <v>246</v>
      </c>
      <c r="C3753" s="12">
        <v>21684.2</v>
      </c>
      <c r="E3753">
        <f t="shared" si="58"/>
        <v>88.147154471544724</v>
      </c>
    </row>
    <row r="3754" spans="1:5" x14ac:dyDescent="0.3">
      <c r="A3754" s="11" t="s">
        <v>3177</v>
      </c>
      <c r="B3754" s="12">
        <v>51</v>
      </c>
      <c r="C3754" s="12">
        <v>2935</v>
      </c>
      <c r="E3754">
        <f t="shared" si="58"/>
        <v>57.549019607843135</v>
      </c>
    </row>
    <row r="3755" spans="1:5" x14ac:dyDescent="0.3">
      <c r="A3755" s="11" t="s">
        <v>4049</v>
      </c>
      <c r="B3755" s="12">
        <v>2</v>
      </c>
      <c r="C3755" s="12">
        <v>110</v>
      </c>
      <c r="E3755">
        <f t="shared" si="58"/>
        <v>55</v>
      </c>
    </row>
    <row r="3756" spans="1:5" x14ac:dyDescent="0.3">
      <c r="A3756" s="11" t="s">
        <v>3805</v>
      </c>
      <c r="B3756" s="12">
        <v>24</v>
      </c>
      <c r="C3756" s="12">
        <v>1000</v>
      </c>
      <c r="E3756">
        <f t="shared" si="58"/>
        <v>41.666666666666664</v>
      </c>
    </row>
    <row r="3757" spans="1:5" x14ac:dyDescent="0.3">
      <c r="A3757" s="11" t="s">
        <v>2302</v>
      </c>
      <c r="B3757" s="12">
        <v>211</v>
      </c>
      <c r="C3757" s="12">
        <v>6680.22</v>
      </c>
      <c r="E3757">
        <f t="shared" si="58"/>
        <v>31.659810426540286</v>
      </c>
    </row>
    <row r="3758" spans="1:5" x14ac:dyDescent="0.3">
      <c r="A3758" s="11" t="s">
        <v>122</v>
      </c>
      <c r="B3758" s="12">
        <v>1</v>
      </c>
      <c r="C3758" s="12">
        <v>10</v>
      </c>
      <c r="E3758">
        <f t="shared" si="58"/>
        <v>10</v>
      </c>
    </row>
    <row r="3759" spans="1:5" x14ac:dyDescent="0.3">
      <c r="A3759" s="11" t="s">
        <v>3244</v>
      </c>
      <c r="B3759" s="12">
        <v>69</v>
      </c>
      <c r="C3759" s="12">
        <v>1647</v>
      </c>
      <c r="E3759">
        <f t="shared" si="58"/>
        <v>23.869565217391305</v>
      </c>
    </row>
    <row r="3760" spans="1:5" x14ac:dyDescent="0.3">
      <c r="A3760" s="11" t="s">
        <v>4014</v>
      </c>
      <c r="B3760" s="12">
        <v>4</v>
      </c>
      <c r="C3760" s="12">
        <v>130</v>
      </c>
      <c r="E3760">
        <f t="shared" si="58"/>
        <v>32.5</v>
      </c>
    </row>
    <row r="3761" spans="1:5" x14ac:dyDescent="0.3">
      <c r="A3761" s="11" t="s">
        <v>564</v>
      </c>
      <c r="B3761" s="12">
        <v>2</v>
      </c>
      <c r="C3761" s="12">
        <v>68</v>
      </c>
      <c r="E3761">
        <f t="shared" si="58"/>
        <v>34</v>
      </c>
    </row>
    <row r="3762" spans="1:5" x14ac:dyDescent="0.3">
      <c r="A3762" s="11" t="s">
        <v>2246</v>
      </c>
      <c r="B3762" s="12">
        <v>1980</v>
      </c>
      <c r="C3762" s="12">
        <v>105881</v>
      </c>
      <c r="E3762">
        <f t="shared" si="58"/>
        <v>53.475252525252522</v>
      </c>
    </row>
    <row r="3763" spans="1:5" x14ac:dyDescent="0.3">
      <c r="A3763" s="11" t="s">
        <v>1825</v>
      </c>
      <c r="B3763" s="12">
        <v>40</v>
      </c>
      <c r="C3763" s="12">
        <v>3002</v>
      </c>
      <c r="E3763">
        <f t="shared" si="58"/>
        <v>75.05</v>
      </c>
    </row>
    <row r="3764" spans="1:5" x14ac:dyDescent="0.3">
      <c r="A3764" s="11" t="s">
        <v>2081</v>
      </c>
      <c r="B3764" s="12">
        <v>50</v>
      </c>
      <c r="C3764" s="12">
        <v>5078</v>
      </c>
      <c r="E3764">
        <f t="shared" si="58"/>
        <v>101.56</v>
      </c>
    </row>
    <row r="3765" spans="1:5" x14ac:dyDescent="0.3">
      <c r="A3765" s="11" t="s">
        <v>2677</v>
      </c>
      <c r="B3765" s="12">
        <v>27</v>
      </c>
      <c r="C3765" s="12">
        <v>3415</v>
      </c>
      <c r="E3765">
        <f t="shared" si="58"/>
        <v>126.48148148148148</v>
      </c>
    </row>
    <row r="3766" spans="1:5" x14ac:dyDescent="0.3">
      <c r="A3766" s="11" t="s">
        <v>2345</v>
      </c>
      <c r="B3766" s="12">
        <v>1</v>
      </c>
      <c r="C3766" s="12">
        <v>1</v>
      </c>
      <c r="E3766">
        <f t="shared" si="58"/>
        <v>1</v>
      </c>
    </row>
    <row r="3767" spans="1:5" x14ac:dyDescent="0.3">
      <c r="A3767" s="11" t="s">
        <v>3330</v>
      </c>
      <c r="B3767" s="12">
        <v>69</v>
      </c>
      <c r="C3767" s="12">
        <v>1594</v>
      </c>
      <c r="E3767">
        <f t="shared" si="58"/>
        <v>23.10144927536232</v>
      </c>
    </row>
    <row r="3768" spans="1:5" x14ac:dyDescent="0.3">
      <c r="A3768" s="11" t="s">
        <v>589</v>
      </c>
      <c r="B3768" s="12">
        <v>2</v>
      </c>
      <c r="C3768" s="12">
        <v>301</v>
      </c>
      <c r="E3768">
        <f t="shared" si="58"/>
        <v>150.5</v>
      </c>
    </row>
    <row r="3769" spans="1:5" x14ac:dyDescent="0.3">
      <c r="A3769" s="11" t="s">
        <v>3211</v>
      </c>
      <c r="B3769" s="12">
        <v>322</v>
      </c>
      <c r="C3769" s="12">
        <v>27541</v>
      </c>
      <c r="E3769">
        <f t="shared" si="58"/>
        <v>85.531055900621112</v>
      </c>
    </row>
    <row r="3770" spans="1:5" x14ac:dyDescent="0.3">
      <c r="A3770" s="11" t="s">
        <v>3263</v>
      </c>
      <c r="B3770" s="12">
        <v>68</v>
      </c>
      <c r="C3770" s="12">
        <v>2804.16</v>
      </c>
      <c r="E3770">
        <f t="shared" si="58"/>
        <v>41.237647058823526</v>
      </c>
    </row>
    <row r="3771" spans="1:5" x14ac:dyDescent="0.3">
      <c r="A3771" s="11" t="s">
        <v>1570</v>
      </c>
      <c r="B3771" s="12">
        <v>0</v>
      </c>
      <c r="C3771" s="12">
        <v>0</v>
      </c>
      <c r="E3771">
        <f t="shared" si="58"/>
        <v>0</v>
      </c>
    </row>
    <row r="3772" spans="1:5" x14ac:dyDescent="0.3">
      <c r="A3772" s="11" t="s">
        <v>3376</v>
      </c>
      <c r="B3772" s="12">
        <v>77</v>
      </c>
      <c r="C3772" s="12">
        <v>8084</v>
      </c>
      <c r="E3772">
        <f t="shared" si="58"/>
        <v>104.98701298701299</v>
      </c>
    </row>
    <row r="3773" spans="1:5" x14ac:dyDescent="0.3">
      <c r="A3773" s="11" t="s">
        <v>2682</v>
      </c>
      <c r="B3773" s="12">
        <v>20</v>
      </c>
      <c r="C3773" s="12">
        <v>1698</v>
      </c>
      <c r="E3773">
        <f t="shared" si="58"/>
        <v>84.9</v>
      </c>
    </row>
    <row r="3774" spans="1:5" x14ac:dyDescent="0.3">
      <c r="A3774" s="11" t="s">
        <v>565</v>
      </c>
      <c r="B3774" s="12">
        <v>1</v>
      </c>
      <c r="C3774" s="12">
        <v>1</v>
      </c>
      <c r="E3774">
        <f t="shared" si="58"/>
        <v>1</v>
      </c>
    </row>
    <row r="3775" spans="1:5" x14ac:dyDescent="0.3">
      <c r="A3775" s="11" t="s">
        <v>3341</v>
      </c>
      <c r="B3775" s="12">
        <v>28</v>
      </c>
      <c r="C3775" s="12">
        <v>3350</v>
      </c>
      <c r="E3775">
        <f t="shared" si="58"/>
        <v>119.64285714285714</v>
      </c>
    </row>
    <row r="3776" spans="1:5" x14ac:dyDescent="0.3">
      <c r="A3776" s="11" t="s">
        <v>1093</v>
      </c>
      <c r="B3776" s="12">
        <v>7</v>
      </c>
      <c r="C3776" s="12">
        <v>21</v>
      </c>
      <c r="E3776">
        <f t="shared" si="58"/>
        <v>3</v>
      </c>
    </row>
    <row r="3777" spans="1:5" x14ac:dyDescent="0.3">
      <c r="A3777" s="11" t="s">
        <v>3714</v>
      </c>
      <c r="B3777" s="12">
        <v>13</v>
      </c>
      <c r="C3777" s="12">
        <v>4030</v>
      </c>
      <c r="E3777">
        <f t="shared" si="58"/>
        <v>310</v>
      </c>
    </row>
    <row r="3778" spans="1:5" x14ac:dyDescent="0.3">
      <c r="A3778" s="11" t="s">
        <v>3546</v>
      </c>
      <c r="B3778" s="12">
        <v>336</v>
      </c>
      <c r="C3778" s="12">
        <v>40043.25</v>
      </c>
      <c r="E3778">
        <f t="shared" si="58"/>
        <v>119.17633928571429</v>
      </c>
    </row>
    <row r="3779" spans="1:5" x14ac:dyDescent="0.3">
      <c r="A3779" s="11" t="s">
        <v>3837</v>
      </c>
      <c r="B3779" s="12">
        <v>3</v>
      </c>
      <c r="C3779" s="12">
        <v>65</v>
      </c>
      <c r="E3779">
        <f t="shared" si="58"/>
        <v>21.666666666666668</v>
      </c>
    </row>
    <row r="3780" spans="1:5" x14ac:dyDescent="0.3">
      <c r="A3780" s="11" t="s">
        <v>736</v>
      </c>
      <c r="B3780" s="12">
        <v>229</v>
      </c>
      <c r="C3780" s="12">
        <v>53771</v>
      </c>
      <c r="E3780">
        <f t="shared" si="58"/>
        <v>234.80786026200875</v>
      </c>
    </row>
    <row r="3781" spans="1:5" x14ac:dyDescent="0.3">
      <c r="A3781" s="11" t="s">
        <v>2364</v>
      </c>
      <c r="B3781" s="12">
        <v>0</v>
      </c>
      <c r="C3781" s="12">
        <v>0</v>
      </c>
      <c r="E3781">
        <f t="shared" ref="E3781:E3844" si="59">IF(B3781=0, 0, C3781/B3781)</f>
        <v>0</v>
      </c>
    </row>
    <row r="3782" spans="1:5" x14ac:dyDescent="0.3">
      <c r="A3782" s="11" t="s">
        <v>384</v>
      </c>
      <c r="B3782" s="12">
        <v>48</v>
      </c>
      <c r="C3782" s="12">
        <v>2065</v>
      </c>
      <c r="E3782">
        <f t="shared" si="59"/>
        <v>43.020833333333336</v>
      </c>
    </row>
    <row r="3783" spans="1:5" x14ac:dyDescent="0.3">
      <c r="A3783" s="11" t="s">
        <v>2676</v>
      </c>
      <c r="B3783" s="12">
        <v>9</v>
      </c>
      <c r="C3783" s="12">
        <v>1058</v>
      </c>
      <c r="E3783">
        <f t="shared" si="59"/>
        <v>117.55555555555556</v>
      </c>
    </row>
    <row r="3784" spans="1:5" x14ac:dyDescent="0.3">
      <c r="A3784" s="11" t="s">
        <v>3273</v>
      </c>
      <c r="B3784" s="12">
        <v>21</v>
      </c>
      <c r="C3784" s="12">
        <v>4296</v>
      </c>
      <c r="E3784">
        <f t="shared" si="59"/>
        <v>204.57142857142858</v>
      </c>
    </row>
    <row r="3785" spans="1:5" x14ac:dyDescent="0.3">
      <c r="A3785" s="11" t="s">
        <v>1605</v>
      </c>
      <c r="B3785" s="12">
        <v>70</v>
      </c>
      <c r="C3785" s="12">
        <v>3419</v>
      </c>
      <c r="E3785">
        <f t="shared" si="59"/>
        <v>48.842857142857142</v>
      </c>
    </row>
    <row r="3786" spans="1:5" x14ac:dyDescent="0.3">
      <c r="A3786" s="11" t="s">
        <v>782</v>
      </c>
      <c r="B3786" s="12">
        <v>25</v>
      </c>
      <c r="C3786" s="12">
        <v>1065.23</v>
      </c>
      <c r="E3786">
        <f t="shared" si="59"/>
        <v>42.609200000000001</v>
      </c>
    </row>
    <row r="3787" spans="1:5" x14ac:dyDescent="0.3">
      <c r="A3787" s="11" t="s">
        <v>2229</v>
      </c>
      <c r="B3787" s="12">
        <v>144</v>
      </c>
      <c r="C3787" s="12">
        <v>11744.9</v>
      </c>
      <c r="E3787">
        <f t="shared" si="59"/>
        <v>81.561805555555551</v>
      </c>
    </row>
    <row r="3788" spans="1:5" x14ac:dyDescent="0.3">
      <c r="A3788" s="11" t="s">
        <v>1076</v>
      </c>
      <c r="B3788" s="12">
        <v>3</v>
      </c>
      <c r="C3788" s="12">
        <v>45</v>
      </c>
      <c r="E3788">
        <f t="shared" si="59"/>
        <v>15</v>
      </c>
    </row>
    <row r="3789" spans="1:5" x14ac:dyDescent="0.3">
      <c r="A3789" s="11" t="s">
        <v>511</v>
      </c>
      <c r="B3789" s="12">
        <v>0</v>
      </c>
      <c r="C3789" s="12">
        <v>0</v>
      </c>
      <c r="E3789">
        <f t="shared" si="59"/>
        <v>0</v>
      </c>
    </row>
    <row r="3790" spans="1:5" x14ac:dyDescent="0.3">
      <c r="A3790" s="11" t="s">
        <v>3443</v>
      </c>
      <c r="B3790" s="12">
        <v>20</v>
      </c>
      <c r="C3790" s="12">
        <v>867</v>
      </c>
      <c r="E3790">
        <f t="shared" si="59"/>
        <v>43.35</v>
      </c>
    </row>
    <row r="3791" spans="1:5" x14ac:dyDescent="0.3">
      <c r="A3791" s="11" t="s">
        <v>1444</v>
      </c>
      <c r="B3791" s="12">
        <v>0</v>
      </c>
      <c r="C3791" s="12">
        <v>0</v>
      </c>
      <c r="E3791">
        <f t="shared" si="59"/>
        <v>0</v>
      </c>
    </row>
    <row r="3792" spans="1:5" x14ac:dyDescent="0.3">
      <c r="A3792" s="11" t="s">
        <v>1437</v>
      </c>
      <c r="B3792" s="12">
        <v>2</v>
      </c>
      <c r="C3792" s="12">
        <v>77</v>
      </c>
      <c r="E3792">
        <f t="shared" si="59"/>
        <v>38.5</v>
      </c>
    </row>
    <row r="3793" spans="1:5" x14ac:dyDescent="0.3">
      <c r="A3793" s="11" t="s">
        <v>1435</v>
      </c>
      <c r="B3793" s="12">
        <v>11</v>
      </c>
      <c r="C3793" s="12">
        <v>8190</v>
      </c>
      <c r="E3793">
        <f t="shared" si="59"/>
        <v>744.5454545454545</v>
      </c>
    </row>
    <row r="3794" spans="1:5" x14ac:dyDescent="0.3">
      <c r="A3794" s="11" t="s">
        <v>1429</v>
      </c>
      <c r="B3794" s="12">
        <v>3</v>
      </c>
      <c r="C3794" s="12">
        <v>45</v>
      </c>
      <c r="E3794">
        <f t="shared" si="59"/>
        <v>15</v>
      </c>
    </row>
    <row r="3795" spans="1:5" x14ac:dyDescent="0.3">
      <c r="A3795" s="11" t="s">
        <v>655</v>
      </c>
      <c r="B3795" s="12">
        <v>1013</v>
      </c>
      <c r="C3795" s="12">
        <v>32075</v>
      </c>
      <c r="E3795">
        <f t="shared" si="59"/>
        <v>31.663376110562684</v>
      </c>
    </row>
    <row r="3796" spans="1:5" x14ac:dyDescent="0.3">
      <c r="A3796" s="11" t="s">
        <v>748</v>
      </c>
      <c r="B3796" s="12">
        <v>55</v>
      </c>
      <c r="C3796" s="12">
        <v>7003</v>
      </c>
      <c r="E3796">
        <f t="shared" si="59"/>
        <v>127.32727272727273</v>
      </c>
    </row>
    <row r="3797" spans="1:5" x14ac:dyDescent="0.3">
      <c r="A3797" s="11" t="s">
        <v>2780</v>
      </c>
      <c r="B3797" s="12">
        <v>0</v>
      </c>
      <c r="C3797" s="12">
        <v>0</v>
      </c>
      <c r="E3797">
        <f t="shared" si="59"/>
        <v>0</v>
      </c>
    </row>
    <row r="3798" spans="1:5" x14ac:dyDescent="0.3">
      <c r="A3798" s="11" t="s">
        <v>3390</v>
      </c>
      <c r="B3798" s="12">
        <v>18</v>
      </c>
      <c r="C3798" s="12">
        <v>1115</v>
      </c>
      <c r="E3798">
        <f t="shared" si="59"/>
        <v>61.944444444444443</v>
      </c>
    </row>
    <row r="3799" spans="1:5" x14ac:dyDescent="0.3">
      <c r="A3799" s="11" t="s">
        <v>3772</v>
      </c>
      <c r="B3799" s="12">
        <v>14</v>
      </c>
      <c r="C3799" s="12">
        <v>2005</v>
      </c>
      <c r="E3799">
        <f t="shared" si="59"/>
        <v>143.21428571428572</v>
      </c>
    </row>
    <row r="3800" spans="1:5" x14ac:dyDescent="0.3">
      <c r="A3800" s="11" t="s">
        <v>2270</v>
      </c>
      <c r="B3800" s="12">
        <v>902</v>
      </c>
      <c r="C3800" s="12">
        <v>45041</v>
      </c>
      <c r="E3800">
        <f t="shared" si="59"/>
        <v>49.934589800443462</v>
      </c>
    </row>
    <row r="3801" spans="1:5" x14ac:dyDescent="0.3">
      <c r="A3801" s="11" t="s">
        <v>1951</v>
      </c>
      <c r="B3801" s="12">
        <v>1876</v>
      </c>
      <c r="C3801" s="12">
        <v>96248.960000000006</v>
      </c>
      <c r="E3801">
        <f t="shared" si="59"/>
        <v>51.3054157782516</v>
      </c>
    </row>
    <row r="3802" spans="1:5" x14ac:dyDescent="0.3">
      <c r="A3802" s="11" t="s">
        <v>786</v>
      </c>
      <c r="B3802" s="12">
        <v>29</v>
      </c>
      <c r="C3802" s="12">
        <v>903.14</v>
      </c>
      <c r="E3802">
        <f t="shared" si="59"/>
        <v>31.142758620689655</v>
      </c>
    </row>
    <row r="3803" spans="1:5" x14ac:dyDescent="0.3">
      <c r="A3803" s="11" t="s">
        <v>1961</v>
      </c>
      <c r="B3803" s="12">
        <v>33</v>
      </c>
      <c r="C3803" s="12">
        <v>82532</v>
      </c>
      <c r="E3803">
        <f t="shared" si="59"/>
        <v>2500.969696969697</v>
      </c>
    </row>
    <row r="3804" spans="1:5" x14ac:dyDescent="0.3">
      <c r="A3804" s="11" t="s">
        <v>980</v>
      </c>
      <c r="B3804" s="12">
        <v>96</v>
      </c>
      <c r="C3804" s="12">
        <v>28986.16</v>
      </c>
      <c r="E3804">
        <f t="shared" si="59"/>
        <v>301.93916666666667</v>
      </c>
    </row>
    <row r="3805" spans="1:5" x14ac:dyDescent="0.3">
      <c r="A3805" s="11" t="s">
        <v>913</v>
      </c>
      <c r="B3805" s="12">
        <v>2</v>
      </c>
      <c r="C3805" s="12">
        <v>30</v>
      </c>
      <c r="E3805">
        <f t="shared" si="59"/>
        <v>15</v>
      </c>
    </row>
    <row r="3806" spans="1:5" x14ac:dyDescent="0.3">
      <c r="A3806" s="11" t="s">
        <v>2198</v>
      </c>
      <c r="B3806" s="12">
        <v>4330</v>
      </c>
      <c r="C3806" s="12">
        <v>285309.33</v>
      </c>
      <c r="E3806">
        <f t="shared" si="59"/>
        <v>65.891300230946882</v>
      </c>
    </row>
    <row r="3807" spans="1:5" x14ac:dyDescent="0.3">
      <c r="A3807" s="11" t="s">
        <v>74</v>
      </c>
      <c r="B3807" s="12">
        <v>41</v>
      </c>
      <c r="C3807" s="12">
        <v>2385</v>
      </c>
      <c r="E3807">
        <f t="shared" si="59"/>
        <v>58.170731707317074</v>
      </c>
    </row>
    <row r="3808" spans="1:5" x14ac:dyDescent="0.3">
      <c r="A3808" s="11" t="s">
        <v>193</v>
      </c>
      <c r="B3808" s="12">
        <v>3</v>
      </c>
      <c r="C3808" s="12">
        <v>250</v>
      </c>
      <c r="E3808">
        <f t="shared" si="59"/>
        <v>83.333333333333329</v>
      </c>
    </row>
    <row r="3809" spans="1:5" x14ac:dyDescent="0.3">
      <c r="A3809" s="11" t="s">
        <v>1436</v>
      </c>
      <c r="B3809" s="12">
        <v>2</v>
      </c>
      <c r="C3809" s="12">
        <v>15</v>
      </c>
      <c r="E3809">
        <f t="shared" si="59"/>
        <v>7.5</v>
      </c>
    </row>
    <row r="3810" spans="1:5" x14ac:dyDescent="0.3">
      <c r="A3810" s="11" t="s">
        <v>2445</v>
      </c>
      <c r="B3810" s="12">
        <v>61</v>
      </c>
      <c r="C3810" s="12">
        <v>3258</v>
      </c>
      <c r="E3810">
        <f t="shared" si="59"/>
        <v>53.409836065573771</v>
      </c>
    </row>
    <row r="3811" spans="1:5" x14ac:dyDescent="0.3">
      <c r="A3811" s="11" t="s">
        <v>1731</v>
      </c>
      <c r="B3811" s="12">
        <v>0</v>
      </c>
      <c r="C3811" s="12">
        <v>0</v>
      </c>
      <c r="E3811">
        <f t="shared" si="59"/>
        <v>0</v>
      </c>
    </row>
    <row r="3812" spans="1:5" x14ac:dyDescent="0.3">
      <c r="A3812" s="11" t="s">
        <v>476</v>
      </c>
      <c r="B3812" s="12">
        <v>0</v>
      </c>
      <c r="C3812" s="12">
        <v>0</v>
      </c>
      <c r="E3812">
        <f t="shared" si="59"/>
        <v>0</v>
      </c>
    </row>
    <row r="3813" spans="1:5" x14ac:dyDescent="0.3">
      <c r="A3813" s="11" t="s">
        <v>221</v>
      </c>
      <c r="B3813" s="12">
        <v>76</v>
      </c>
      <c r="C3813" s="12">
        <v>8815</v>
      </c>
      <c r="E3813">
        <f t="shared" si="59"/>
        <v>115.98684210526316</v>
      </c>
    </row>
    <row r="3814" spans="1:5" x14ac:dyDescent="0.3">
      <c r="A3814" s="11" t="s">
        <v>1774</v>
      </c>
      <c r="B3814" s="12">
        <v>19</v>
      </c>
      <c r="C3814" s="12">
        <v>1877</v>
      </c>
      <c r="E3814">
        <f t="shared" si="59"/>
        <v>98.78947368421052</v>
      </c>
    </row>
    <row r="3815" spans="1:5" x14ac:dyDescent="0.3">
      <c r="A3815" s="11" t="s">
        <v>2993</v>
      </c>
      <c r="B3815" s="12">
        <v>22</v>
      </c>
      <c r="C3815" s="12">
        <v>1003</v>
      </c>
      <c r="E3815">
        <f t="shared" si="59"/>
        <v>45.590909090909093</v>
      </c>
    </row>
    <row r="3816" spans="1:5" x14ac:dyDescent="0.3">
      <c r="A3816" s="11" t="s">
        <v>1136</v>
      </c>
      <c r="B3816" s="12">
        <v>1</v>
      </c>
      <c r="C3816" s="12">
        <v>50</v>
      </c>
      <c r="E3816">
        <f t="shared" si="59"/>
        <v>50</v>
      </c>
    </row>
    <row r="3817" spans="1:5" x14ac:dyDescent="0.3">
      <c r="A3817" s="11" t="s">
        <v>435</v>
      </c>
      <c r="B3817" s="12">
        <v>2</v>
      </c>
      <c r="C3817" s="12">
        <v>125</v>
      </c>
      <c r="E3817">
        <f t="shared" si="59"/>
        <v>62.5</v>
      </c>
    </row>
    <row r="3818" spans="1:5" x14ac:dyDescent="0.3">
      <c r="A3818" s="11" t="s">
        <v>697</v>
      </c>
      <c r="B3818" s="12">
        <v>1</v>
      </c>
      <c r="C3818" s="12">
        <v>1</v>
      </c>
      <c r="E3818">
        <f t="shared" si="59"/>
        <v>1</v>
      </c>
    </row>
    <row r="3819" spans="1:5" x14ac:dyDescent="0.3">
      <c r="A3819" s="11" t="s">
        <v>4050</v>
      </c>
      <c r="B3819" s="12">
        <v>0</v>
      </c>
      <c r="C3819" s="12">
        <v>0</v>
      </c>
      <c r="E3819">
        <f t="shared" si="59"/>
        <v>0</v>
      </c>
    </row>
    <row r="3820" spans="1:5" x14ac:dyDescent="0.3">
      <c r="A3820" s="11" t="s">
        <v>3919</v>
      </c>
      <c r="B3820" s="12">
        <v>6</v>
      </c>
      <c r="C3820" s="12">
        <v>61</v>
      </c>
      <c r="E3820">
        <f t="shared" si="59"/>
        <v>10.166666666666666</v>
      </c>
    </row>
    <row r="3821" spans="1:5" x14ac:dyDescent="0.3">
      <c r="A3821" s="11" t="s">
        <v>1748</v>
      </c>
      <c r="B3821" s="12">
        <v>159</v>
      </c>
      <c r="C3821" s="12">
        <v>9446</v>
      </c>
      <c r="E3821">
        <f t="shared" si="59"/>
        <v>59.408805031446541</v>
      </c>
    </row>
    <row r="3822" spans="1:5" x14ac:dyDescent="0.3">
      <c r="A3822" s="11" t="s">
        <v>1521</v>
      </c>
      <c r="B3822" s="12">
        <v>167</v>
      </c>
      <c r="C3822" s="12">
        <v>18625</v>
      </c>
      <c r="E3822">
        <f t="shared" si="59"/>
        <v>111.52694610778443</v>
      </c>
    </row>
    <row r="3823" spans="1:5" x14ac:dyDescent="0.3">
      <c r="A3823" s="11" t="s">
        <v>2671</v>
      </c>
      <c r="B3823" s="12">
        <v>84</v>
      </c>
      <c r="C3823" s="12">
        <v>2836</v>
      </c>
      <c r="E3823">
        <f t="shared" si="59"/>
        <v>33.761904761904759</v>
      </c>
    </row>
    <row r="3824" spans="1:5" x14ac:dyDescent="0.3">
      <c r="A3824" s="11" t="s">
        <v>3817</v>
      </c>
      <c r="B3824" s="12">
        <v>20</v>
      </c>
      <c r="C3824" s="12">
        <v>430</v>
      </c>
      <c r="E3824">
        <f t="shared" si="59"/>
        <v>21.5</v>
      </c>
    </row>
    <row r="3825" spans="1:5" x14ac:dyDescent="0.3">
      <c r="A3825" s="11" t="s">
        <v>464</v>
      </c>
      <c r="B3825" s="12">
        <v>11</v>
      </c>
      <c r="C3825" s="12">
        <v>1250</v>
      </c>
      <c r="E3825">
        <f t="shared" si="59"/>
        <v>113.63636363636364</v>
      </c>
    </row>
    <row r="3826" spans="1:5" x14ac:dyDescent="0.3">
      <c r="A3826" s="11" t="s">
        <v>3514</v>
      </c>
      <c r="B3826" s="12">
        <v>46</v>
      </c>
      <c r="C3826" s="12">
        <v>3080</v>
      </c>
      <c r="E3826">
        <f t="shared" si="59"/>
        <v>66.956521739130437</v>
      </c>
    </row>
    <row r="3827" spans="1:5" x14ac:dyDescent="0.3">
      <c r="A3827" s="11" t="s">
        <v>3540</v>
      </c>
      <c r="B3827" s="12">
        <v>32</v>
      </c>
      <c r="C3827" s="12">
        <v>1260</v>
      </c>
      <c r="E3827">
        <f t="shared" si="59"/>
        <v>39.375</v>
      </c>
    </row>
    <row r="3828" spans="1:5" x14ac:dyDescent="0.3">
      <c r="A3828" s="11" t="s">
        <v>3534</v>
      </c>
      <c r="B3828" s="12">
        <v>46</v>
      </c>
      <c r="C3828" s="12">
        <v>2063</v>
      </c>
      <c r="E3828">
        <f t="shared" si="59"/>
        <v>44.847826086956523</v>
      </c>
    </row>
    <row r="3829" spans="1:5" x14ac:dyDescent="0.3">
      <c r="A3829" s="11" t="s">
        <v>3814</v>
      </c>
      <c r="B3829" s="12">
        <v>20</v>
      </c>
      <c r="C3829" s="12">
        <v>2145</v>
      </c>
      <c r="E3829">
        <f t="shared" si="59"/>
        <v>107.25</v>
      </c>
    </row>
    <row r="3830" spans="1:5" x14ac:dyDescent="0.3">
      <c r="A3830" s="11" t="s">
        <v>2434</v>
      </c>
      <c r="B3830" s="12">
        <v>0</v>
      </c>
      <c r="C3830" s="12">
        <v>0</v>
      </c>
      <c r="E3830">
        <f t="shared" si="59"/>
        <v>0</v>
      </c>
    </row>
    <row r="3831" spans="1:5" x14ac:dyDescent="0.3">
      <c r="A3831" s="11" t="s">
        <v>3225</v>
      </c>
      <c r="B3831" s="12">
        <v>39</v>
      </c>
      <c r="C3831" s="12">
        <v>2047</v>
      </c>
      <c r="E3831">
        <f t="shared" si="59"/>
        <v>52.487179487179489</v>
      </c>
    </row>
    <row r="3832" spans="1:5" x14ac:dyDescent="0.3">
      <c r="A3832" s="11" t="s">
        <v>3938</v>
      </c>
      <c r="B3832" s="12">
        <v>2</v>
      </c>
      <c r="C3832" s="12">
        <v>50</v>
      </c>
      <c r="E3832">
        <f t="shared" si="59"/>
        <v>25</v>
      </c>
    </row>
    <row r="3833" spans="1:5" x14ac:dyDescent="0.3">
      <c r="A3833" s="11" t="s">
        <v>2334</v>
      </c>
      <c r="B3833" s="12">
        <v>94</v>
      </c>
      <c r="C3833" s="12">
        <v>1273</v>
      </c>
      <c r="E3833">
        <f t="shared" si="59"/>
        <v>13.542553191489361</v>
      </c>
    </row>
    <row r="3834" spans="1:5" x14ac:dyDescent="0.3">
      <c r="A3834" s="11" t="s">
        <v>3682</v>
      </c>
      <c r="B3834" s="12">
        <v>126</v>
      </c>
      <c r="C3834" s="12">
        <v>5285</v>
      </c>
      <c r="E3834">
        <f t="shared" si="59"/>
        <v>41.944444444444443</v>
      </c>
    </row>
    <row r="3835" spans="1:5" x14ac:dyDescent="0.3">
      <c r="A3835" s="11" t="s">
        <v>102</v>
      </c>
      <c r="B3835" s="12">
        <v>26</v>
      </c>
      <c r="C3835" s="12">
        <v>5000</v>
      </c>
      <c r="E3835">
        <f t="shared" si="59"/>
        <v>192.30769230769232</v>
      </c>
    </row>
    <row r="3836" spans="1:5" x14ac:dyDescent="0.3">
      <c r="A3836" s="11" t="s">
        <v>3742</v>
      </c>
      <c r="B3836" s="12">
        <v>1</v>
      </c>
      <c r="C3836" s="12">
        <v>10</v>
      </c>
      <c r="E3836">
        <f t="shared" si="59"/>
        <v>10</v>
      </c>
    </row>
    <row r="3837" spans="1:5" x14ac:dyDescent="0.3">
      <c r="A3837" s="11" t="s">
        <v>2057</v>
      </c>
      <c r="B3837" s="12">
        <v>554</v>
      </c>
      <c r="C3837" s="12">
        <v>76726</v>
      </c>
      <c r="E3837">
        <f t="shared" si="59"/>
        <v>138.49458483754512</v>
      </c>
    </row>
    <row r="3838" spans="1:5" x14ac:dyDescent="0.3">
      <c r="A3838" s="11" t="s">
        <v>904</v>
      </c>
      <c r="B3838" s="12">
        <v>4</v>
      </c>
      <c r="C3838" s="12">
        <v>160</v>
      </c>
      <c r="E3838">
        <f t="shared" si="59"/>
        <v>40</v>
      </c>
    </row>
    <row r="3839" spans="1:5" x14ac:dyDescent="0.3">
      <c r="A3839" s="11" t="s">
        <v>522</v>
      </c>
      <c r="B3839" s="12">
        <v>56</v>
      </c>
      <c r="C3839" s="12">
        <v>5232</v>
      </c>
      <c r="E3839">
        <f t="shared" si="59"/>
        <v>93.428571428571431</v>
      </c>
    </row>
    <row r="3840" spans="1:5" x14ac:dyDescent="0.3">
      <c r="A3840" s="11" t="s">
        <v>1336</v>
      </c>
      <c r="B3840" s="12">
        <v>16</v>
      </c>
      <c r="C3840" s="12">
        <v>4940</v>
      </c>
      <c r="E3840">
        <f t="shared" si="59"/>
        <v>308.75</v>
      </c>
    </row>
    <row r="3841" spans="1:5" x14ac:dyDescent="0.3">
      <c r="A3841" s="11" t="s">
        <v>668</v>
      </c>
      <c r="B3841" s="12">
        <v>28</v>
      </c>
      <c r="C3841" s="12">
        <v>5010</v>
      </c>
      <c r="E3841">
        <f t="shared" si="59"/>
        <v>178.92857142857142</v>
      </c>
    </row>
    <row r="3842" spans="1:5" x14ac:dyDescent="0.3">
      <c r="A3842" s="11" t="s">
        <v>2937</v>
      </c>
      <c r="B3842" s="12">
        <v>55</v>
      </c>
      <c r="C3842" s="12">
        <v>2000</v>
      </c>
      <c r="E3842">
        <f t="shared" si="59"/>
        <v>36.363636363636367</v>
      </c>
    </row>
    <row r="3843" spans="1:5" x14ac:dyDescent="0.3">
      <c r="A3843" s="11" t="s">
        <v>1949</v>
      </c>
      <c r="B3843" s="12">
        <v>4245</v>
      </c>
      <c r="C3843" s="12">
        <v>800211</v>
      </c>
      <c r="E3843">
        <f t="shared" si="59"/>
        <v>188.50671378091872</v>
      </c>
    </row>
    <row r="3844" spans="1:5" x14ac:dyDescent="0.3">
      <c r="A3844" s="11" t="s">
        <v>634</v>
      </c>
      <c r="B3844" s="12">
        <v>25</v>
      </c>
      <c r="C3844" s="12">
        <v>1245</v>
      </c>
      <c r="E3844">
        <f t="shared" si="59"/>
        <v>49.8</v>
      </c>
    </row>
    <row r="3845" spans="1:5" x14ac:dyDescent="0.3">
      <c r="A3845" s="11" t="s">
        <v>1900</v>
      </c>
      <c r="B3845" s="12">
        <v>42</v>
      </c>
      <c r="C3845" s="12">
        <v>1200</v>
      </c>
      <c r="E3845">
        <f t="shared" ref="E3845:E3908" si="60">IF(B3845=0, 0, C3845/B3845)</f>
        <v>28.571428571428573</v>
      </c>
    </row>
    <row r="3846" spans="1:5" x14ac:dyDescent="0.3">
      <c r="A3846" s="11" t="s">
        <v>2854</v>
      </c>
      <c r="B3846" s="12">
        <v>14</v>
      </c>
      <c r="C3846" s="12">
        <v>417</v>
      </c>
      <c r="E3846">
        <f t="shared" si="60"/>
        <v>29.785714285714285</v>
      </c>
    </row>
    <row r="3847" spans="1:5" x14ac:dyDescent="0.3">
      <c r="A3847" s="11" t="s">
        <v>1126</v>
      </c>
      <c r="B3847" s="12">
        <v>0</v>
      </c>
      <c r="C3847" s="12">
        <v>0</v>
      </c>
      <c r="E3847">
        <f t="shared" si="60"/>
        <v>0</v>
      </c>
    </row>
    <row r="3848" spans="1:5" x14ac:dyDescent="0.3">
      <c r="A3848" s="11" t="s">
        <v>3345</v>
      </c>
      <c r="B3848" s="12">
        <v>13</v>
      </c>
      <c r="C3848" s="12">
        <v>650</v>
      </c>
      <c r="E3848">
        <f t="shared" si="60"/>
        <v>50</v>
      </c>
    </row>
    <row r="3849" spans="1:5" x14ac:dyDescent="0.3">
      <c r="A3849" s="11" t="s">
        <v>3860</v>
      </c>
      <c r="B3849" s="12">
        <v>0</v>
      </c>
      <c r="C3849" s="12">
        <v>0</v>
      </c>
      <c r="E3849">
        <f t="shared" si="60"/>
        <v>0</v>
      </c>
    </row>
    <row r="3850" spans="1:5" x14ac:dyDescent="0.3">
      <c r="A3850" s="11" t="s">
        <v>1463</v>
      </c>
      <c r="B3850" s="12">
        <v>150</v>
      </c>
      <c r="C3850" s="12">
        <v>4340.7</v>
      </c>
      <c r="E3850">
        <f t="shared" si="60"/>
        <v>28.937999999999999</v>
      </c>
    </row>
    <row r="3851" spans="1:5" x14ac:dyDescent="0.3">
      <c r="A3851" s="11" t="s">
        <v>372</v>
      </c>
      <c r="B3851" s="12">
        <v>1062</v>
      </c>
      <c r="C3851" s="12">
        <v>171253</v>
      </c>
      <c r="E3851">
        <f t="shared" si="60"/>
        <v>161.25517890772127</v>
      </c>
    </row>
    <row r="3852" spans="1:5" x14ac:dyDescent="0.3">
      <c r="A3852" s="11" t="s">
        <v>3462</v>
      </c>
      <c r="B3852" s="12">
        <v>114</v>
      </c>
      <c r="C3852" s="12">
        <v>10338</v>
      </c>
      <c r="E3852">
        <f t="shared" si="60"/>
        <v>90.684210526315795</v>
      </c>
    </row>
    <row r="3853" spans="1:5" x14ac:dyDescent="0.3">
      <c r="A3853" s="11" t="s">
        <v>268</v>
      </c>
      <c r="B3853" s="12">
        <v>165</v>
      </c>
      <c r="C3853" s="12">
        <v>12965.44</v>
      </c>
      <c r="E3853">
        <f t="shared" si="60"/>
        <v>78.578424242424248</v>
      </c>
    </row>
    <row r="3854" spans="1:5" x14ac:dyDescent="0.3">
      <c r="A3854" s="11" t="s">
        <v>4076</v>
      </c>
      <c r="B3854" s="12">
        <v>0</v>
      </c>
      <c r="C3854" s="12">
        <v>0</v>
      </c>
      <c r="E3854">
        <f t="shared" si="60"/>
        <v>0</v>
      </c>
    </row>
    <row r="3855" spans="1:5" x14ac:dyDescent="0.3">
      <c r="A3855" s="11" t="s">
        <v>3905</v>
      </c>
      <c r="B3855" s="12">
        <v>4</v>
      </c>
      <c r="C3855" s="12">
        <v>65</v>
      </c>
      <c r="E3855">
        <f t="shared" si="60"/>
        <v>16.25</v>
      </c>
    </row>
    <row r="3856" spans="1:5" x14ac:dyDescent="0.3">
      <c r="A3856" s="11" t="s">
        <v>1360</v>
      </c>
      <c r="B3856" s="12">
        <v>19</v>
      </c>
      <c r="C3856" s="12">
        <v>764</v>
      </c>
      <c r="E3856">
        <f t="shared" si="60"/>
        <v>40.210526315789473</v>
      </c>
    </row>
    <row r="3857" spans="1:5" x14ac:dyDescent="0.3">
      <c r="A3857" s="11" t="s">
        <v>739</v>
      </c>
      <c r="B3857" s="12">
        <v>41</v>
      </c>
      <c r="C3857" s="12">
        <v>1601</v>
      </c>
      <c r="E3857">
        <f t="shared" si="60"/>
        <v>39.048780487804876</v>
      </c>
    </row>
    <row r="3858" spans="1:5" x14ac:dyDescent="0.3">
      <c r="A3858" s="11" t="s">
        <v>1576</v>
      </c>
      <c r="B3858" s="12">
        <v>35</v>
      </c>
      <c r="C3858" s="12">
        <v>2291</v>
      </c>
      <c r="E3858">
        <f t="shared" si="60"/>
        <v>65.457142857142856</v>
      </c>
    </row>
    <row r="3859" spans="1:5" x14ac:dyDescent="0.3">
      <c r="A3859" s="11" t="s">
        <v>165</v>
      </c>
      <c r="B3859" s="12">
        <v>0</v>
      </c>
      <c r="C3859" s="12">
        <v>0</v>
      </c>
      <c r="E3859">
        <f t="shared" si="60"/>
        <v>0</v>
      </c>
    </row>
    <row r="3860" spans="1:5" x14ac:dyDescent="0.3">
      <c r="A3860" s="11" t="s">
        <v>1698</v>
      </c>
      <c r="B3860" s="12">
        <v>22</v>
      </c>
      <c r="C3860" s="12">
        <v>2526</v>
      </c>
      <c r="E3860">
        <f t="shared" si="60"/>
        <v>114.81818181818181</v>
      </c>
    </row>
    <row r="3861" spans="1:5" x14ac:dyDescent="0.3">
      <c r="A3861" s="11" t="s">
        <v>3960</v>
      </c>
      <c r="B3861" s="12">
        <v>0</v>
      </c>
      <c r="C3861" s="12">
        <v>0</v>
      </c>
      <c r="E3861">
        <f t="shared" si="60"/>
        <v>0</v>
      </c>
    </row>
    <row r="3862" spans="1:5" x14ac:dyDescent="0.3">
      <c r="A3862" s="11" t="s">
        <v>3765</v>
      </c>
      <c r="B3862" s="12">
        <v>58</v>
      </c>
      <c r="C3862" s="12">
        <v>4306.1099999999997</v>
      </c>
      <c r="E3862">
        <f t="shared" si="60"/>
        <v>74.243275862068955</v>
      </c>
    </row>
    <row r="3863" spans="1:5" x14ac:dyDescent="0.3">
      <c r="A3863" s="11" t="s">
        <v>3335</v>
      </c>
      <c r="B3863" s="12">
        <v>63</v>
      </c>
      <c r="C3863" s="12">
        <v>5016</v>
      </c>
      <c r="E3863">
        <f t="shared" si="60"/>
        <v>79.61904761904762</v>
      </c>
    </row>
    <row r="3864" spans="1:5" x14ac:dyDescent="0.3">
      <c r="A3864" s="11" t="s">
        <v>568</v>
      </c>
      <c r="B3864" s="12">
        <v>0</v>
      </c>
      <c r="C3864" s="12">
        <v>0</v>
      </c>
      <c r="E3864">
        <f t="shared" si="60"/>
        <v>0</v>
      </c>
    </row>
    <row r="3865" spans="1:5" x14ac:dyDescent="0.3">
      <c r="A3865" s="11" t="s">
        <v>638</v>
      </c>
      <c r="B3865" s="12">
        <v>0</v>
      </c>
      <c r="C3865" s="12">
        <v>0</v>
      </c>
      <c r="E3865">
        <f t="shared" si="60"/>
        <v>0</v>
      </c>
    </row>
    <row r="3866" spans="1:5" x14ac:dyDescent="0.3">
      <c r="A3866" s="11" t="s">
        <v>611</v>
      </c>
      <c r="B3866" s="12">
        <v>0</v>
      </c>
      <c r="C3866" s="12">
        <v>0</v>
      </c>
      <c r="E3866">
        <f t="shared" si="60"/>
        <v>0</v>
      </c>
    </row>
    <row r="3867" spans="1:5" x14ac:dyDescent="0.3">
      <c r="A3867" s="11" t="s">
        <v>575</v>
      </c>
      <c r="B3867" s="12">
        <v>4</v>
      </c>
      <c r="C3867" s="12">
        <v>80</v>
      </c>
      <c r="E3867">
        <f t="shared" si="60"/>
        <v>20</v>
      </c>
    </row>
    <row r="3868" spans="1:5" x14ac:dyDescent="0.3">
      <c r="A3868" s="11" t="s">
        <v>2133</v>
      </c>
      <c r="B3868" s="12">
        <v>99</v>
      </c>
      <c r="C3868" s="12">
        <v>2112.9899999999998</v>
      </c>
      <c r="E3868">
        <f t="shared" si="60"/>
        <v>21.34333333333333</v>
      </c>
    </row>
    <row r="3869" spans="1:5" x14ac:dyDescent="0.3">
      <c r="A3869" s="11" t="s">
        <v>2781</v>
      </c>
      <c r="B3869" s="12">
        <v>28</v>
      </c>
      <c r="C3869" s="12">
        <v>1316</v>
      </c>
      <c r="E3869">
        <f t="shared" si="60"/>
        <v>47</v>
      </c>
    </row>
    <row r="3870" spans="1:5" x14ac:dyDescent="0.3">
      <c r="A3870" s="11" t="s">
        <v>2632</v>
      </c>
      <c r="B3870" s="12">
        <v>42</v>
      </c>
      <c r="C3870" s="12">
        <v>1466</v>
      </c>
      <c r="E3870">
        <f t="shared" si="60"/>
        <v>34.904761904761905</v>
      </c>
    </row>
    <row r="3871" spans="1:5" x14ac:dyDescent="0.3">
      <c r="A3871" s="11" t="s">
        <v>633</v>
      </c>
      <c r="B3871" s="12">
        <v>0</v>
      </c>
      <c r="C3871" s="12">
        <v>0</v>
      </c>
      <c r="E3871">
        <f t="shared" si="60"/>
        <v>0</v>
      </c>
    </row>
    <row r="3872" spans="1:5" x14ac:dyDescent="0.3">
      <c r="A3872" s="11" t="s">
        <v>595</v>
      </c>
      <c r="B3872" s="12">
        <v>2</v>
      </c>
      <c r="C3872" s="12">
        <v>26</v>
      </c>
      <c r="E3872">
        <f t="shared" si="60"/>
        <v>13</v>
      </c>
    </row>
    <row r="3873" spans="1:5" x14ac:dyDescent="0.3">
      <c r="A3873" s="11" t="s">
        <v>1513</v>
      </c>
      <c r="B3873" s="12">
        <v>335</v>
      </c>
      <c r="C3873" s="12">
        <v>19557</v>
      </c>
      <c r="E3873">
        <f t="shared" si="60"/>
        <v>58.379104477611939</v>
      </c>
    </row>
    <row r="3874" spans="1:5" x14ac:dyDescent="0.3">
      <c r="A3874" s="11" t="s">
        <v>5</v>
      </c>
      <c r="B3874" s="12">
        <v>150</v>
      </c>
      <c r="C3874" s="12">
        <v>10390</v>
      </c>
      <c r="E3874">
        <f t="shared" si="60"/>
        <v>69.266666666666666</v>
      </c>
    </row>
    <row r="3875" spans="1:5" x14ac:dyDescent="0.3">
      <c r="A3875" s="11" t="s">
        <v>1207</v>
      </c>
      <c r="B3875" s="12">
        <v>32</v>
      </c>
      <c r="C3875" s="12">
        <v>1035</v>
      </c>
      <c r="E3875">
        <f t="shared" si="60"/>
        <v>32.34375</v>
      </c>
    </row>
    <row r="3876" spans="1:5" x14ac:dyDescent="0.3">
      <c r="A3876" s="11" t="s">
        <v>1070</v>
      </c>
      <c r="B3876" s="12">
        <v>21</v>
      </c>
      <c r="C3876" s="12">
        <v>850</v>
      </c>
      <c r="E3876">
        <f t="shared" si="60"/>
        <v>40.476190476190474</v>
      </c>
    </row>
    <row r="3877" spans="1:5" x14ac:dyDescent="0.3">
      <c r="A3877" s="11" t="s">
        <v>3278</v>
      </c>
      <c r="B3877" s="12">
        <v>34</v>
      </c>
      <c r="C3877" s="12">
        <v>2585</v>
      </c>
      <c r="E3877">
        <f t="shared" si="60"/>
        <v>76.029411764705884</v>
      </c>
    </row>
    <row r="3878" spans="1:5" x14ac:dyDescent="0.3">
      <c r="A3878" s="11" t="s">
        <v>1726</v>
      </c>
      <c r="B3878" s="12">
        <v>9</v>
      </c>
      <c r="C3878" s="12">
        <v>560</v>
      </c>
      <c r="E3878">
        <f t="shared" si="60"/>
        <v>62.222222222222221</v>
      </c>
    </row>
    <row r="3879" spans="1:5" x14ac:dyDescent="0.3">
      <c r="A3879" s="11" t="s">
        <v>2668</v>
      </c>
      <c r="B3879" s="12">
        <v>28</v>
      </c>
      <c r="C3879" s="12">
        <v>1707</v>
      </c>
      <c r="E3879">
        <f t="shared" si="60"/>
        <v>60.964285714285715</v>
      </c>
    </row>
    <row r="3880" spans="1:5" x14ac:dyDescent="0.3">
      <c r="A3880" s="11" t="s">
        <v>43</v>
      </c>
      <c r="B3880" s="12">
        <v>19</v>
      </c>
      <c r="C3880" s="12">
        <v>2000</v>
      </c>
      <c r="E3880">
        <f t="shared" si="60"/>
        <v>105.26315789473684</v>
      </c>
    </row>
    <row r="3881" spans="1:5" x14ac:dyDescent="0.3">
      <c r="A3881" s="11" t="s">
        <v>2064</v>
      </c>
      <c r="B3881" s="12">
        <v>49</v>
      </c>
      <c r="C3881" s="12">
        <v>5922</v>
      </c>
      <c r="E3881">
        <f t="shared" si="60"/>
        <v>120.85714285714286</v>
      </c>
    </row>
    <row r="3882" spans="1:5" x14ac:dyDescent="0.3">
      <c r="A3882" s="11" t="s">
        <v>2622</v>
      </c>
      <c r="B3882" s="12">
        <v>74</v>
      </c>
      <c r="C3882" s="12">
        <v>1967.76</v>
      </c>
      <c r="E3882">
        <f t="shared" si="60"/>
        <v>26.591351351351353</v>
      </c>
    </row>
    <row r="3883" spans="1:5" x14ac:dyDescent="0.3">
      <c r="A3883" s="11" t="s">
        <v>3012</v>
      </c>
      <c r="B3883" s="12">
        <v>55</v>
      </c>
      <c r="C3883" s="12">
        <v>4685</v>
      </c>
      <c r="E3883">
        <f t="shared" si="60"/>
        <v>85.181818181818187</v>
      </c>
    </row>
    <row r="3884" spans="1:5" x14ac:dyDescent="0.3">
      <c r="A3884" s="11" t="s">
        <v>2958</v>
      </c>
      <c r="B3884" s="12">
        <v>0</v>
      </c>
      <c r="C3884" s="12">
        <v>0</v>
      </c>
      <c r="E3884">
        <f t="shared" si="60"/>
        <v>0</v>
      </c>
    </row>
    <row r="3885" spans="1:5" x14ac:dyDescent="0.3">
      <c r="A3885" s="11" t="s">
        <v>3342</v>
      </c>
      <c r="B3885" s="12">
        <v>78</v>
      </c>
      <c r="C3885" s="12">
        <v>6100</v>
      </c>
      <c r="E3885">
        <f t="shared" si="60"/>
        <v>78.205128205128204</v>
      </c>
    </row>
    <row r="3886" spans="1:5" x14ac:dyDescent="0.3">
      <c r="A3886" s="11" t="s">
        <v>3461</v>
      </c>
      <c r="B3886" s="12">
        <v>17</v>
      </c>
      <c r="C3886" s="12">
        <v>505</v>
      </c>
      <c r="E3886">
        <f t="shared" si="60"/>
        <v>29.705882352941178</v>
      </c>
    </row>
    <row r="3887" spans="1:5" x14ac:dyDescent="0.3">
      <c r="A3887" s="11" t="s">
        <v>1553</v>
      </c>
      <c r="B3887" s="12">
        <v>16</v>
      </c>
      <c r="C3887" s="12">
        <v>2115</v>
      </c>
      <c r="E3887">
        <f t="shared" si="60"/>
        <v>132.1875</v>
      </c>
    </row>
    <row r="3888" spans="1:5" x14ac:dyDescent="0.3">
      <c r="A3888" s="11" t="s">
        <v>3114</v>
      </c>
      <c r="B3888" s="12">
        <v>0</v>
      </c>
      <c r="C3888" s="12">
        <v>0</v>
      </c>
      <c r="E3888">
        <f t="shared" si="60"/>
        <v>0</v>
      </c>
    </row>
    <row r="3889" spans="1:5" x14ac:dyDescent="0.3">
      <c r="A3889" s="11" t="s">
        <v>3126</v>
      </c>
      <c r="B3889" s="12">
        <v>17</v>
      </c>
      <c r="C3889" s="12">
        <v>1040</v>
      </c>
      <c r="E3889">
        <f t="shared" si="60"/>
        <v>61.176470588235297</v>
      </c>
    </row>
    <row r="3890" spans="1:5" x14ac:dyDescent="0.3">
      <c r="A3890" s="11" t="s">
        <v>2529</v>
      </c>
      <c r="B3890" s="12">
        <v>76</v>
      </c>
      <c r="C3890" s="12">
        <v>6257</v>
      </c>
      <c r="E3890">
        <f t="shared" si="60"/>
        <v>82.328947368421055</v>
      </c>
    </row>
    <row r="3891" spans="1:5" x14ac:dyDescent="0.3">
      <c r="A3891" s="11" t="s">
        <v>1109</v>
      </c>
      <c r="B3891" s="12">
        <v>21</v>
      </c>
      <c r="C3891" s="12">
        <v>732.5</v>
      </c>
      <c r="E3891">
        <f t="shared" si="60"/>
        <v>34.88095238095238</v>
      </c>
    </row>
    <row r="3892" spans="1:5" x14ac:dyDescent="0.3">
      <c r="A3892" s="11" t="s">
        <v>3084</v>
      </c>
      <c r="B3892" s="12">
        <v>6</v>
      </c>
      <c r="C3892" s="12">
        <v>470</v>
      </c>
      <c r="E3892">
        <f t="shared" si="60"/>
        <v>78.333333333333329</v>
      </c>
    </row>
    <row r="3893" spans="1:5" x14ac:dyDescent="0.3">
      <c r="A3893" s="11" t="s">
        <v>1539</v>
      </c>
      <c r="B3893" s="12">
        <v>46</v>
      </c>
      <c r="C3893" s="12">
        <v>7184</v>
      </c>
      <c r="E3893">
        <f t="shared" si="60"/>
        <v>156.17391304347825</v>
      </c>
    </row>
    <row r="3894" spans="1:5" x14ac:dyDescent="0.3">
      <c r="A3894" s="11" t="s">
        <v>360</v>
      </c>
      <c r="B3894" s="12">
        <v>302</v>
      </c>
      <c r="C3894" s="12">
        <v>25375</v>
      </c>
      <c r="E3894">
        <f t="shared" si="60"/>
        <v>84.023178807947019</v>
      </c>
    </row>
    <row r="3895" spans="1:5" x14ac:dyDescent="0.3">
      <c r="A3895" s="11" t="s">
        <v>576</v>
      </c>
      <c r="B3895" s="12">
        <v>4</v>
      </c>
      <c r="C3895" s="12">
        <v>259</v>
      </c>
      <c r="E3895">
        <f t="shared" si="60"/>
        <v>64.75</v>
      </c>
    </row>
    <row r="3896" spans="1:5" x14ac:dyDescent="0.3">
      <c r="A3896" s="11" t="s">
        <v>577</v>
      </c>
      <c r="B3896" s="12">
        <v>1</v>
      </c>
      <c r="C3896" s="12">
        <v>1</v>
      </c>
      <c r="E3896">
        <f t="shared" si="60"/>
        <v>1</v>
      </c>
    </row>
    <row r="3897" spans="1:5" x14ac:dyDescent="0.3">
      <c r="A3897" s="11" t="s">
        <v>1598</v>
      </c>
      <c r="B3897" s="12">
        <v>0</v>
      </c>
      <c r="C3897" s="12">
        <v>0</v>
      </c>
      <c r="E3897">
        <f t="shared" si="60"/>
        <v>0</v>
      </c>
    </row>
    <row r="3898" spans="1:5" x14ac:dyDescent="0.3">
      <c r="A3898" s="11" t="s">
        <v>3969</v>
      </c>
      <c r="B3898" s="12">
        <v>8</v>
      </c>
      <c r="C3898" s="12">
        <v>211</v>
      </c>
      <c r="E3898">
        <f t="shared" si="60"/>
        <v>26.375</v>
      </c>
    </row>
    <row r="3899" spans="1:5" x14ac:dyDescent="0.3">
      <c r="A3899" s="11" t="s">
        <v>1898</v>
      </c>
      <c r="B3899" s="12">
        <v>183</v>
      </c>
      <c r="C3899" s="12">
        <v>6506</v>
      </c>
      <c r="E3899">
        <f t="shared" si="60"/>
        <v>35.551912568306008</v>
      </c>
    </row>
    <row r="3900" spans="1:5" x14ac:dyDescent="0.3">
      <c r="A3900" s="11" t="s">
        <v>3565</v>
      </c>
      <c r="B3900" s="12">
        <v>38</v>
      </c>
      <c r="C3900" s="12">
        <v>2095</v>
      </c>
      <c r="E3900">
        <f t="shared" si="60"/>
        <v>55.131578947368418</v>
      </c>
    </row>
    <row r="3901" spans="1:5" x14ac:dyDescent="0.3">
      <c r="A3901" s="11" t="s">
        <v>835</v>
      </c>
      <c r="B3901" s="12">
        <v>75</v>
      </c>
      <c r="C3901" s="12">
        <v>7206</v>
      </c>
      <c r="E3901">
        <f t="shared" si="60"/>
        <v>96.08</v>
      </c>
    </row>
    <row r="3902" spans="1:5" x14ac:dyDescent="0.3">
      <c r="A3902" s="11" t="s">
        <v>1785</v>
      </c>
      <c r="B3902" s="12">
        <v>33</v>
      </c>
      <c r="C3902" s="12">
        <v>1988</v>
      </c>
      <c r="E3902">
        <f t="shared" si="60"/>
        <v>60.242424242424242</v>
      </c>
    </row>
    <row r="3903" spans="1:5" x14ac:dyDescent="0.3">
      <c r="A3903" s="11" t="s">
        <v>3946</v>
      </c>
      <c r="B3903" s="12">
        <v>32</v>
      </c>
      <c r="C3903" s="12">
        <v>1577</v>
      </c>
      <c r="E3903">
        <f t="shared" si="60"/>
        <v>49.28125</v>
      </c>
    </row>
    <row r="3904" spans="1:5" x14ac:dyDescent="0.3">
      <c r="A3904" s="11" t="s">
        <v>803</v>
      </c>
      <c r="B3904" s="12">
        <v>75</v>
      </c>
      <c r="C3904" s="12">
        <v>6080</v>
      </c>
      <c r="E3904">
        <f t="shared" si="60"/>
        <v>81.066666666666663</v>
      </c>
    </row>
    <row r="3905" spans="1:5" x14ac:dyDescent="0.3">
      <c r="A3905" s="11" t="s">
        <v>2575</v>
      </c>
      <c r="B3905" s="12">
        <v>0</v>
      </c>
      <c r="C3905" s="12">
        <v>0</v>
      </c>
      <c r="E3905">
        <f t="shared" si="60"/>
        <v>0</v>
      </c>
    </row>
    <row r="3906" spans="1:5" x14ac:dyDescent="0.3">
      <c r="A3906" s="11" t="s">
        <v>2444</v>
      </c>
      <c r="B3906" s="12">
        <v>311</v>
      </c>
      <c r="C3906" s="12">
        <v>40502.99</v>
      </c>
      <c r="E3906">
        <f t="shared" si="60"/>
        <v>130.23469453376205</v>
      </c>
    </row>
    <row r="3907" spans="1:5" x14ac:dyDescent="0.3">
      <c r="A3907" s="11" t="s">
        <v>1984</v>
      </c>
      <c r="B3907" s="12">
        <v>16</v>
      </c>
      <c r="C3907" s="12">
        <v>1419</v>
      </c>
      <c r="E3907">
        <f t="shared" si="60"/>
        <v>88.6875</v>
      </c>
    </row>
    <row r="3908" spans="1:5" x14ac:dyDescent="0.3">
      <c r="A3908" s="11" t="s">
        <v>2004</v>
      </c>
      <c r="B3908" s="12">
        <v>17</v>
      </c>
      <c r="C3908" s="12">
        <v>1560</v>
      </c>
      <c r="E3908">
        <f t="shared" si="60"/>
        <v>91.764705882352942</v>
      </c>
    </row>
    <row r="3909" spans="1:5" x14ac:dyDescent="0.3">
      <c r="A3909" s="11" t="s">
        <v>3840</v>
      </c>
      <c r="B3909" s="12">
        <v>19</v>
      </c>
      <c r="C3909" s="12">
        <v>1065</v>
      </c>
      <c r="E3909">
        <f t="shared" ref="E3909:E3972" si="61">IF(B3909=0, 0, C3909/B3909)</f>
        <v>56.05263157894737</v>
      </c>
    </row>
    <row r="3910" spans="1:5" x14ac:dyDescent="0.3">
      <c r="A3910" s="11" t="s">
        <v>2396</v>
      </c>
      <c r="B3910" s="12">
        <v>0</v>
      </c>
      <c r="C3910" s="12">
        <v>0</v>
      </c>
      <c r="E3910">
        <f t="shared" si="61"/>
        <v>0</v>
      </c>
    </row>
    <row r="3911" spans="1:5" x14ac:dyDescent="0.3">
      <c r="A3911" s="11" t="s">
        <v>1795</v>
      </c>
      <c r="B3911" s="12">
        <v>18</v>
      </c>
      <c r="C3911" s="12">
        <v>997</v>
      </c>
      <c r="E3911">
        <f t="shared" si="61"/>
        <v>55.388888888888886</v>
      </c>
    </row>
    <row r="3912" spans="1:5" x14ac:dyDescent="0.3">
      <c r="A3912" s="11" t="s">
        <v>3466</v>
      </c>
      <c r="B3912" s="12">
        <v>47</v>
      </c>
      <c r="C3912" s="12">
        <v>3030</v>
      </c>
      <c r="E3912">
        <f t="shared" si="61"/>
        <v>64.468085106382972</v>
      </c>
    </row>
    <row r="3913" spans="1:5" x14ac:dyDescent="0.3">
      <c r="A3913" s="11" t="s">
        <v>1667</v>
      </c>
      <c r="B3913" s="12">
        <v>98</v>
      </c>
      <c r="C3913" s="12">
        <v>4022</v>
      </c>
      <c r="E3913">
        <f t="shared" si="61"/>
        <v>41.04081632653061</v>
      </c>
    </row>
    <row r="3914" spans="1:5" x14ac:dyDescent="0.3">
      <c r="A3914" s="11" t="s">
        <v>3166</v>
      </c>
      <c r="B3914" s="12">
        <v>930</v>
      </c>
      <c r="C3914" s="12">
        <v>56079.83</v>
      </c>
      <c r="E3914">
        <f t="shared" si="61"/>
        <v>60.300892473118282</v>
      </c>
    </row>
    <row r="3915" spans="1:5" x14ac:dyDescent="0.3">
      <c r="A3915" s="11" t="s">
        <v>3736</v>
      </c>
      <c r="B3915" s="12">
        <v>8</v>
      </c>
      <c r="C3915" s="12">
        <v>805</v>
      </c>
      <c r="E3915">
        <f t="shared" si="61"/>
        <v>100.625</v>
      </c>
    </row>
    <row r="3916" spans="1:5" x14ac:dyDescent="0.3">
      <c r="A3916" s="11" t="s">
        <v>1014</v>
      </c>
      <c r="B3916" s="12">
        <v>90</v>
      </c>
      <c r="C3916" s="12">
        <v>8632</v>
      </c>
      <c r="E3916">
        <f t="shared" si="61"/>
        <v>95.911111111111111</v>
      </c>
    </row>
    <row r="3917" spans="1:5" x14ac:dyDescent="0.3">
      <c r="A3917" s="11" t="s">
        <v>2740</v>
      </c>
      <c r="B3917" s="12">
        <v>17</v>
      </c>
      <c r="C3917" s="12">
        <v>310</v>
      </c>
      <c r="E3917">
        <f t="shared" si="61"/>
        <v>18.235294117647058</v>
      </c>
    </row>
    <row r="3918" spans="1:5" x14ac:dyDescent="0.3">
      <c r="A3918" s="11" t="s">
        <v>3892</v>
      </c>
      <c r="B3918" s="12">
        <v>1</v>
      </c>
      <c r="C3918" s="12">
        <v>50</v>
      </c>
      <c r="E3918">
        <f t="shared" si="61"/>
        <v>50</v>
      </c>
    </row>
    <row r="3919" spans="1:5" x14ac:dyDescent="0.3">
      <c r="A3919" s="11" t="s">
        <v>527</v>
      </c>
      <c r="B3919" s="12">
        <v>23</v>
      </c>
      <c r="C3919" s="12">
        <v>1710</v>
      </c>
      <c r="E3919">
        <f t="shared" si="61"/>
        <v>74.347826086956516</v>
      </c>
    </row>
    <row r="3920" spans="1:5" x14ac:dyDescent="0.3">
      <c r="A3920" s="11" t="s">
        <v>1084</v>
      </c>
      <c r="B3920" s="12">
        <v>1</v>
      </c>
      <c r="C3920" s="12">
        <v>410</v>
      </c>
      <c r="E3920">
        <f t="shared" si="61"/>
        <v>410</v>
      </c>
    </row>
    <row r="3921" spans="1:5" x14ac:dyDescent="0.3">
      <c r="A3921" s="11" t="s">
        <v>342</v>
      </c>
      <c r="B3921" s="12">
        <v>55</v>
      </c>
      <c r="C3921" s="12">
        <v>3735</v>
      </c>
      <c r="E3921">
        <f t="shared" si="61"/>
        <v>67.909090909090907</v>
      </c>
    </row>
    <row r="3922" spans="1:5" x14ac:dyDescent="0.3">
      <c r="A3922" s="11" t="s">
        <v>3360</v>
      </c>
      <c r="B3922" s="12">
        <v>68</v>
      </c>
      <c r="C3922" s="12">
        <v>5673</v>
      </c>
      <c r="E3922">
        <f t="shared" si="61"/>
        <v>83.42647058823529</v>
      </c>
    </row>
    <row r="3923" spans="1:5" x14ac:dyDescent="0.3">
      <c r="A3923" s="11" t="s">
        <v>89</v>
      </c>
      <c r="B3923" s="12">
        <v>25</v>
      </c>
      <c r="C3923" s="12">
        <v>2615</v>
      </c>
      <c r="E3923">
        <f t="shared" si="61"/>
        <v>104.6</v>
      </c>
    </row>
    <row r="3924" spans="1:5" x14ac:dyDescent="0.3">
      <c r="A3924" s="11" t="s">
        <v>3623</v>
      </c>
      <c r="B3924" s="12">
        <v>78</v>
      </c>
      <c r="C3924" s="12">
        <v>3080</v>
      </c>
      <c r="E3924">
        <f t="shared" si="61"/>
        <v>39.487179487179489</v>
      </c>
    </row>
    <row r="3925" spans="1:5" x14ac:dyDescent="0.3">
      <c r="A3925" s="11" t="s">
        <v>118</v>
      </c>
      <c r="B3925" s="12">
        <v>57</v>
      </c>
      <c r="C3925" s="12">
        <v>3978</v>
      </c>
      <c r="E3925">
        <f t="shared" si="61"/>
        <v>69.78947368421052</v>
      </c>
    </row>
    <row r="3926" spans="1:5" x14ac:dyDescent="0.3">
      <c r="A3926" s="11" t="s">
        <v>1232</v>
      </c>
      <c r="B3926" s="12">
        <v>0</v>
      </c>
      <c r="C3926" s="12">
        <v>0</v>
      </c>
      <c r="E3926">
        <f t="shared" si="61"/>
        <v>0</v>
      </c>
    </row>
    <row r="3927" spans="1:5" x14ac:dyDescent="0.3">
      <c r="A3927" s="11" t="s">
        <v>1065</v>
      </c>
      <c r="B3927" s="12">
        <v>123</v>
      </c>
      <c r="C3927" s="12">
        <v>8077</v>
      </c>
      <c r="E3927">
        <f t="shared" si="61"/>
        <v>65.666666666666671</v>
      </c>
    </row>
    <row r="3928" spans="1:5" x14ac:dyDescent="0.3">
      <c r="A3928" s="11" t="s">
        <v>2495</v>
      </c>
      <c r="B3928" s="12">
        <v>42</v>
      </c>
      <c r="C3928" s="12">
        <v>1913.05</v>
      </c>
      <c r="E3928">
        <f t="shared" si="61"/>
        <v>45.548809523809524</v>
      </c>
    </row>
    <row r="3929" spans="1:5" x14ac:dyDescent="0.3">
      <c r="A3929" s="11" t="s">
        <v>806</v>
      </c>
      <c r="B3929" s="12">
        <v>54</v>
      </c>
      <c r="C3929" s="12">
        <v>3150</v>
      </c>
      <c r="E3929">
        <f t="shared" si="61"/>
        <v>58.333333333333336</v>
      </c>
    </row>
    <row r="3930" spans="1:5" x14ac:dyDescent="0.3">
      <c r="A3930" s="11" t="s">
        <v>3428</v>
      </c>
      <c r="B3930" s="12">
        <v>12</v>
      </c>
      <c r="C3930" s="12">
        <v>195</v>
      </c>
      <c r="E3930">
        <f t="shared" si="61"/>
        <v>16.25</v>
      </c>
    </row>
    <row r="3931" spans="1:5" x14ac:dyDescent="0.3">
      <c r="A3931" s="11" t="s">
        <v>2389</v>
      </c>
      <c r="B3931" s="12">
        <v>8</v>
      </c>
      <c r="C3931" s="12">
        <v>463</v>
      </c>
      <c r="E3931">
        <f t="shared" si="61"/>
        <v>57.875</v>
      </c>
    </row>
    <row r="3932" spans="1:5" x14ac:dyDescent="0.3">
      <c r="A3932" s="11" t="s">
        <v>3303</v>
      </c>
      <c r="B3932" s="12">
        <v>35</v>
      </c>
      <c r="C3932" s="12">
        <v>2086</v>
      </c>
      <c r="E3932">
        <f t="shared" si="61"/>
        <v>59.6</v>
      </c>
    </row>
    <row r="3933" spans="1:5" x14ac:dyDescent="0.3">
      <c r="A3933" s="11" t="s">
        <v>3349</v>
      </c>
      <c r="B3933" s="12">
        <v>51</v>
      </c>
      <c r="C3933" s="12">
        <v>3655</v>
      </c>
      <c r="E3933">
        <f t="shared" si="61"/>
        <v>71.666666666666671</v>
      </c>
    </row>
    <row r="3934" spans="1:5" x14ac:dyDescent="0.3">
      <c r="A3934" s="11" t="s">
        <v>687</v>
      </c>
      <c r="B3934" s="12">
        <v>0</v>
      </c>
      <c r="C3934" s="12">
        <v>0</v>
      </c>
      <c r="E3934">
        <f t="shared" si="61"/>
        <v>0</v>
      </c>
    </row>
    <row r="3935" spans="1:5" x14ac:dyDescent="0.3">
      <c r="A3935" s="11" t="s">
        <v>650</v>
      </c>
      <c r="B3935" s="12">
        <v>82</v>
      </c>
      <c r="C3935" s="12">
        <v>3499</v>
      </c>
      <c r="E3935">
        <f t="shared" si="61"/>
        <v>42.670731707317074</v>
      </c>
    </row>
    <row r="3936" spans="1:5" x14ac:dyDescent="0.3">
      <c r="A3936" s="11" t="s">
        <v>2540</v>
      </c>
      <c r="B3936" s="12">
        <v>27</v>
      </c>
      <c r="C3936" s="12">
        <v>2585</v>
      </c>
      <c r="E3936">
        <f t="shared" si="61"/>
        <v>95.740740740740748</v>
      </c>
    </row>
    <row r="3937" spans="1:5" x14ac:dyDescent="0.3">
      <c r="A3937" s="11" t="s">
        <v>1060</v>
      </c>
      <c r="B3937" s="12">
        <v>0</v>
      </c>
      <c r="C3937" s="12">
        <v>0</v>
      </c>
      <c r="E3937">
        <f t="shared" si="61"/>
        <v>0</v>
      </c>
    </row>
    <row r="3938" spans="1:5" x14ac:dyDescent="0.3">
      <c r="A3938" s="11" t="s">
        <v>3000</v>
      </c>
      <c r="B3938" s="12">
        <v>8</v>
      </c>
      <c r="C3938" s="12">
        <v>500</v>
      </c>
      <c r="E3938">
        <f t="shared" si="61"/>
        <v>62.5</v>
      </c>
    </row>
    <row r="3939" spans="1:5" x14ac:dyDescent="0.3">
      <c r="A3939" s="11" t="s">
        <v>3405</v>
      </c>
      <c r="B3939" s="12">
        <v>91</v>
      </c>
      <c r="C3939" s="12">
        <v>10031</v>
      </c>
      <c r="E3939">
        <f t="shared" si="61"/>
        <v>110.23076923076923</v>
      </c>
    </row>
    <row r="3940" spans="1:5" x14ac:dyDescent="0.3">
      <c r="A3940" s="11" t="s">
        <v>3575</v>
      </c>
      <c r="B3940" s="12">
        <v>5</v>
      </c>
      <c r="C3940" s="12">
        <v>100</v>
      </c>
      <c r="E3940">
        <f t="shared" si="61"/>
        <v>20</v>
      </c>
    </row>
    <row r="3941" spans="1:5" x14ac:dyDescent="0.3">
      <c r="A3941" s="11" t="s">
        <v>2156</v>
      </c>
      <c r="B3941" s="12">
        <v>5</v>
      </c>
      <c r="C3941" s="12">
        <v>115</v>
      </c>
      <c r="E3941">
        <f t="shared" si="61"/>
        <v>23</v>
      </c>
    </row>
    <row r="3942" spans="1:5" x14ac:dyDescent="0.3">
      <c r="A3942" s="11" t="s">
        <v>58</v>
      </c>
      <c r="B3942" s="12">
        <v>174</v>
      </c>
      <c r="C3942" s="12">
        <v>8581</v>
      </c>
      <c r="E3942">
        <f t="shared" si="61"/>
        <v>49.316091954022987</v>
      </c>
    </row>
    <row r="3943" spans="1:5" x14ac:dyDescent="0.3">
      <c r="A3943" s="11" t="s">
        <v>1308</v>
      </c>
      <c r="B3943" s="12">
        <v>45</v>
      </c>
      <c r="C3943" s="12">
        <v>5757</v>
      </c>
      <c r="E3943">
        <f t="shared" si="61"/>
        <v>127.93333333333334</v>
      </c>
    </row>
    <row r="3944" spans="1:5" x14ac:dyDescent="0.3">
      <c r="A3944" s="11" t="s">
        <v>698</v>
      </c>
      <c r="B3944" s="12">
        <v>114</v>
      </c>
      <c r="C3944" s="12">
        <v>2319</v>
      </c>
      <c r="E3944">
        <f t="shared" si="61"/>
        <v>20.342105263157894</v>
      </c>
    </row>
    <row r="3945" spans="1:5" x14ac:dyDescent="0.3">
      <c r="A3945" s="11" t="s">
        <v>3617</v>
      </c>
      <c r="B3945" s="12">
        <v>17</v>
      </c>
      <c r="C3945" s="12">
        <v>1130</v>
      </c>
      <c r="E3945">
        <f t="shared" si="61"/>
        <v>66.470588235294116</v>
      </c>
    </row>
    <row r="3946" spans="1:5" x14ac:dyDescent="0.3">
      <c r="A3946" s="11" t="s">
        <v>2621</v>
      </c>
      <c r="B3946" s="12">
        <v>465</v>
      </c>
      <c r="C3946" s="12">
        <v>21882</v>
      </c>
      <c r="E3946">
        <f t="shared" si="61"/>
        <v>47.058064516129029</v>
      </c>
    </row>
    <row r="3947" spans="1:5" x14ac:dyDescent="0.3">
      <c r="A3947" s="11" t="s">
        <v>1343</v>
      </c>
      <c r="B3947" s="12">
        <v>1</v>
      </c>
      <c r="C3947" s="12">
        <v>100</v>
      </c>
      <c r="E3947">
        <f t="shared" si="61"/>
        <v>100</v>
      </c>
    </row>
    <row r="3948" spans="1:5" x14ac:dyDescent="0.3">
      <c r="A3948" s="11" t="s">
        <v>639</v>
      </c>
      <c r="B3948" s="12">
        <v>6</v>
      </c>
      <c r="C3948" s="12">
        <v>18</v>
      </c>
      <c r="E3948">
        <f t="shared" si="61"/>
        <v>3</v>
      </c>
    </row>
    <row r="3949" spans="1:5" x14ac:dyDescent="0.3">
      <c r="A3949" s="11" t="s">
        <v>2134</v>
      </c>
      <c r="B3949" s="12">
        <v>3</v>
      </c>
      <c r="C3949" s="12">
        <v>16</v>
      </c>
      <c r="E3949">
        <f t="shared" si="61"/>
        <v>5.333333333333333</v>
      </c>
    </row>
    <row r="3950" spans="1:5" x14ac:dyDescent="0.3">
      <c r="A3950" s="11" t="s">
        <v>3750</v>
      </c>
      <c r="B3950" s="12">
        <v>30</v>
      </c>
      <c r="C3950" s="12">
        <v>5167</v>
      </c>
      <c r="E3950">
        <f t="shared" si="61"/>
        <v>172.23333333333332</v>
      </c>
    </row>
    <row r="3951" spans="1:5" x14ac:dyDescent="0.3">
      <c r="A3951" s="11" t="s">
        <v>993</v>
      </c>
      <c r="B3951" s="12">
        <v>4</v>
      </c>
      <c r="C3951" s="12">
        <v>467</v>
      </c>
      <c r="E3951">
        <f t="shared" si="61"/>
        <v>116.75</v>
      </c>
    </row>
    <row r="3952" spans="1:5" x14ac:dyDescent="0.3">
      <c r="A3952" s="11" t="s">
        <v>2437</v>
      </c>
      <c r="B3952" s="12">
        <v>2</v>
      </c>
      <c r="C3952" s="12">
        <v>45</v>
      </c>
      <c r="E3952">
        <f t="shared" si="61"/>
        <v>22.5</v>
      </c>
    </row>
    <row r="3953" spans="1:5" x14ac:dyDescent="0.3">
      <c r="A3953" s="11" t="s">
        <v>3396</v>
      </c>
      <c r="B3953" s="12">
        <v>24</v>
      </c>
      <c r="C3953" s="12">
        <v>280</v>
      </c>
      <c r="E3953">
        <f t="shared" si="61"/>
        <v>11.666666666666666</v>
      </c>
    </row>
    <row r="3954" spans="1:5" x14ac:dyDescent="0.3">
      <c r="A3954" s="11" t="s">
        <v>588</v>
      </c>
      <c r="B3954" s="12">
        <v>7</v>
      </c>
      <c r="C3954" s="12">
        <v>2725</v>
      </c>
      <c r="E3954">
        <f t="shared" si="61"/>
        <v>389.28571428571428</v>
      </c>
    </row>
    <row r="3955" spans="1:5" x14ac:dyDescent="0.3">
      <c r="A3955" s="11" t="s">
        <v>3217</v>
      </c>
      <c r="B3955" s="12">
        <v>104</v>
      </c>
      <c r="C3955" s="12">
        <v>5221</v>
      </c>
      <c r="E3955">
        <f t="shared" si="61"/>
        <v>50.20192307692308</v>
      </c>
    </row>
    <row r="3956" spans="1:5" x14ac:dyDescent="0.3">
      <c r="A3956" s="11" t="s">
        <v>533</v>
      </c>
      <c r="B3956" s="12">
        <v>173</v>
      </c>
      <c r="C3956" s="12">
        <v>12325</v>
      </c>
      <c r="E3956">
        <f t="shared" si="61"/>
        <v>71.242774566473983</v>
      </c>
    </row>
    <row r="3957" spans="1:5" x14ac:dyDescent="0.3">
      <c r="A3957" s="11" t="s">
        <v>4080</v>
      </c>
      <c r="B3957" s="12">
        <v>1</v>
      </c>
      <c r="C3957" s="12">
        <v>10</v>
      </c>
      <c r="E3957">
        <f t="shared" si="61"/>
        <v>10</v>
      </c>
    </row>
    <row r="3958" spans="1:5" x14ac:dyDescent="0.3">
      <c r="A3958" s="11" t="s">
        <v>2245</v>
      </c>
      <c r="B3958" s="12">
        <v>290</v>
      </c>
      <c r="C3958" s="12">
        <v>18851</v>
      </c>
      <c r="E3958">
        <f t="shared" si="61"/>
        <v>65.00344827586207</v>
      </c>
    </row>
    <row r="3959" spans="1:5" x14ac:dyDescent="0.3">
      <c r="A3959" s="11" t="s">
        <v>1149</v>
      </c>
      <c r="B3959" s="12">
        <v>3</v>
      </c>
      <c r="C3959" s="12">
        <v>73</v>
      </c>
      <c r="E3959">
        <f t="shared" si="61"/>
        <v>24.333333333333332</v>
      </c>
    </row>
    <row r="3960" spans="1:5" x14ac:dyDescent="0.3">
      <c r="A3960" s="11" t="s">
        <v>2412</v>
      </c>
      <c r="B3960" s="12">
        <v>3</v>
      </c>
      <c r="C3960" s="12">
        <v>151</v>
      </c>
      <c r="E3960">
        <f t="shared" si="61"/>
        <v>50.333333333333336</v>
      </c>
    </row>
    <row r="3961" spans="1:5" x14ac:dyDescent="0.3">
      <c r="A3961" s="11" t="s">
        <v>1745</v>
      </c>
      <c r="B3961" s="12">
        <v>70</v>
      </c>
      <c r="C3961" s="12">
        <v>6515</v>
      </c>
      <c r="E3961">
        <f t="shared" si="61"/>
        <v>93.071428571428569</v>
      </c>
    </row>
    <row r="3962" spans="1:5" x14ac:dyDescent="0.3">
      <c r="A3962" s="11" t="s">
        <v>1440</v>
      </c>
      <c r="B3962" s="12">
        <v>6</v>
      </c>
      <c r="C3962" s="12">
        <v>180</v>
      </c>
      <c r="E3962">
        <f t="shared" si="61"/>
        <v>30</v>
      </c>
    </row>
    <row r="3963" spans="1:5" x14ac:dyDescent="0.3">
      <c r="A3963" s="11" t="s">
        <v>2678</v>
      </c>
      <c r="B3963" s="12">
        <v>2</v>
      </c>
      <c r="C3963" s="12">
        <v>1100</v>
      </c>
      <c r="E3963">
        <f t="shared" si="61"/>
        <v>550</v>
      </c>
    </row>
    <row r="3964" spans="1:5" x14ac:dyDescent="0.3">
      <c r="A3964" s="11" t="s">
        <v>3848</v>
      </c>
      <c r="B3964" s="12">
        <v>24</v>
      </c>
      <c r="C3964" s="12">
        <v>852</v>
      </c>
      <c r="E3964">
        <f t="shared" si="61"/>
        <v>35.5</v>
      </c>
    </row>
    <row r="3965" spans="1:5" x14ac:dyDescent="0.3">
      <c r="A3965" s="11" t="s">
        <v>3159</v>
      </c>
      <c r="B3965" s="12">
        <v>52</v>
      </c>
      <c r="C3965" s="12">
        <v>2002.22</v>
      </c>
      <c r="E3965">
        <f t="shared" si="61"/>
        <v>38.504230769230773</v>
      </c>
    </row>
    <row r="3966" spans="1:5" x14ac:dyDescent="0.3">
      <c r="A3966" s="11" t="s">
        <v>1467</v>
      </c>
      <c r="B3966" s="12">
        <v>248</v>
      </c>
      <c r="C3966" s="12">
        <v>17260.37</v>
      </c>
      <c r="E3966">
        <f t="shared" si="61"/>
        <v>69.598266129032254</v>
      </c>
    </row>
    <row r="3967" spans="1:5" x14ac:dyDescent="0.3">
      <c r="A3967" s="11" t="s">
        <v>1355</v>
      </c>
      <c r="B3967" s="12">
        <v>64</v>
      </c>
      <c r="C3967" s="12">
        <v>1563</v>
      </c>
      <c r="E3967">
        <f t="shared" si="61"/>
        <v>24.421875</v>
      </c>
    </row>
    <row r="3968" spans="1:5" x14ac:dyDescent="0.3">
      <c r="A3968" s="11" t="s">
        <v>1537</v>
      </c>
      <c r="B3968" s="12">
        <v>455</v>
      </c>
      <c r="C3968" s="12">
        <v>30037.01</v>
      </c>
      <c r="E3968">
        <f t="shared" si="61"/>
        <v>66.015406593406595</v>
      </c>
    </row>
    <row r="3969" spans="1:5" x14ac:dyDescent="0.3">
      <c r="A3969" s="11" t="s">
        <v>622</v>
      </c>
      <c r="B3969" s="12">
        <v>3</v>
      </c>
      <c r="C3969" s="12">
        <v>261</v>
      </c>
      <c r="E3969">
        <f t="shared" si="61"/>
        <v>87</v>
      </c>
    </row>
    <row r="3970" spans="1:5" x14ac:dyDescent="0.3">
      <c r="A3970" s="11" t="s">
        <v>4015</v>
      </c>
      <c r="B3970" s="12">
        <v>4</v>
      </c>
      <c r="C3970" s="12">
        <v>29</v>
      </c>
      <c r="E3970">
        <f t="shared" si="61"/>
        <v>7.25</v>
      </c>
    </row>
    <row r="3971" spans="1:5" x14ac:dyDescent="0.3">
      <c r="A3971" s="11" t="s">
        <v>1638</v>
      </c>
      <c r="B3971" s="12">
        <v>15</v>
      </c>
      <c r="C3971" s="12">
        <v>519</v>
      </c>
      <c r="E3971">
        <f t="shared" si="61"/>
        <v>34.6</v>
      </c>
    </row>
    <row r="3972" spans="1:5" x14ac:dyDescent="0.3">
      <c r="A3972" s="11" t="s">
        <v>1399</v>
      </c>
      <c r="B3972" s="12">
        <v>65</v>
      </c>
      <c r="C3972" s="12">
        <v>4826</v>
      </c>
      <c r="E3972">
        <f t="shared" si="61"/>
        <v>74.246153846153845</v>
      </c>
    </row>
    <row r="3973" spans="1:5" x14ac:dyDescent="0.3">
      <c r="A3973" s="11" t="s">
        <v>1286</v>
      </c>
      <c r="B3973" s="12">
        <v>63</v>
      </c>
      <c r="C3973" s="12">
        <v>2033</v>
      </c>
      <c r="E3973">
        <f t="shared" ref="E3973:E4036" si="62">IF(B3973=0, 0, C3973/B3973)</f>
        <v>32.269841269841272</v>
      </c>
    </row>
    <row r="3974" spans="1:5" x14ac:dyDescent="0.3">
      <c r="A3974" s="11" t="s">
        <v>246</v>
      </c>
      <c r="B3974" s="12">
        <v>96</v>
      </c>
      <c r="C3974" s="12">
        <v>5186</v>
      </c>
      <c r="E3974">
        <f t="shared" si="62"/>
        <v>54.020833333333336</v>
      </c>
    </row>
    <row r="3975" spans="1:5" x14ac:dyDescent="0.3">
      <c r="A3975" s="11" t="s">
        <v>1145</v>
      </c>
      <c r="B3975" s="12">
        <v>0</v>
      </c>
      <c r="C3975" s="12">
        <v>0</v>
      </c>
      <c r="E3975">
        <f t="shared" si="62"/>
        <v>0</v>
      </c>
    </row>
    <row r="3976" spans="1:5" x14ac:dyDescent="0.3">
      <c r="A3976" s="11" t="s">
        <v>3160</v>
      </c>
      <c r="B3976" s="12">
        <v>57</v>
      </c>
      <c r="C3976" s="12">
        <v>4569</v>
      </c>
      <c r="E3976">
        <f t="shared" si="62"/>
        <v>80.15789473684211</v>
      </c>
    </row>
    <row r="3977" spans="1:5" x14ac:dyDescent="0.3">
      <c r="A3977" s="11" t="s">
        <v>3687</v>
      </c>
      <c r="B3977" s="12">
        <v>31</v>
      </c>
      <c r="C3977" s="12">
        <v>1800</v>
      </c>
      <c r="E3977">
        <f t="shared" si="62"/>
        <v>58.064516129032256</v>
      </c>
    </row>
    <row r="3978" spans="1:5" x14ac:dyDescent="0.3">
      <c r="A3978" s="11" t="s">
        <v>3276</v>
      </c>
      <c r="B3978" s="12">
        <v>100</v>
      </c>
      <c r="C3978" s="12">
        <v>5258</v>
      </c>
      <c r="E3978">
        <f t="shared" si="62"/>
        <v>52.58</v>
      </c>
    </row>
    <row r="3979" spans="1:5" x14ac:dyDescent="0.3">
      <c r="A3979" s="11" t="s">
        <v>3426</v>
      </c>
      <c r="B3979" s="12">
        <v>29</v>
      </c>
      <c r="C3979" s="12">
        <v>1500</v>
      </c>
      <c r="E3979">
        <f t="shared" si="62"/>
        <v>51.724137931034484</v>
      </c>
    </row>
    <row r="3980" spans="1:5" x14ac:dyDescent="0.3">
      <c r="A3980" s="11" t="s">
        <v>3648</v>
      </c>
      <c r="B3980" s="12">
        <v>17</v>
      </c>
      <c r="C3980" s="12">
        <v>500</v>
      </c>
      <c r="E3980">
        <f t="shared" si="62"/>
        <v>29.411764705882351</v>
      </c>
    </row>
    <row r="3981" spans="1:5" x14ac:dyDescent="0.3">
      <c r="A3981" s="11" t="s">
        <v>654</v>
      </c>
      <c r="B3981" s="12">
        <v>1107</v>
      </c>
      <c r="C3981" s="12">
        <v>106084.5</v>
      </c>
      <c r="E3981">
        <f t="shared" si="62"/>
        <v>95.830623306233065</v>
      </c>
    </row>
    <row r="3982" spans="1:5" x14ac:dyDescent="0.3">
      <c r="A3982" s="11" t="s">
        <v>4099</v>
      </c>
      <c r="B3982" s="12">
        <v>6</v>
      </c>
      <c r="C3982" s="12">
        <v>100</v>
      </c>
      <c r="E3982">
        <f t="shared" si="62"/>
        <v>16.666666666666668</v>
      </c>
    </row>
    <row r="3983" spans="1:5" x14ac:dyDescent="0.3">
      <c r="A3983" s="11" t="s">
        <v>613</v>
      </c>
      <c r="B3983" s="12">
        <v>0</v>
      </c>
      <c r="C3983" s="12">
        <v>0</v>
      </c>
      <c r="E3983">
        <f t="shared" si="62"/>
        <v>0</v>
      </c>
    </row>
    <row r="3984" spans="1:5" x14ac:dyDescent="0.3">
      <c r="A3984" s="11" t="s">
        <v>629</v>
      </c>
      <c r="B3984" s="12">
        <v>0</v>
      </c>
      <c r="C3984" s="12">
        <v>0</v>
      </c>
      <c r="E3984">
        <f t="shared" si="62"/>
        <v>0</v>
      </c>
    </row>
    <row r="3985" spans="1:5" x14ac:dyDescent="0.3">
      <c r="A3985" s="11" t="s">
        <v>2667</v>
      </c>
      <c r="B3985" s="12">
        <v>18</v>
      </c>
      <c r="C3985" s="12">
        <v>1660</v>
      </c>
      <c r="E3985">
        <f t="shared" si="62"/>
        <v>92.222222222222229</v>
      </c>
    </row>
    <row r="3986" spans="1:5" x14ac:dyDescent="0.3">
      <c r="A3986" s="11" t="s">
        <v>2411</v>
      </c>
      <c r="B3986" s="12">
        <v>0</v>
      </c>
      <c r="C3986" s="12">
        <v>0</v>
      </c>
      <c r="E3986">
        <f t="shared" si="62"/>
        <v>0</v>
      </c>
    </row>
    <row r="3987" spans="1:5" x14ac:dyDescent="0.3">
      <c r="A3987" s="11" t="s">
        <v>579</v>
      </c>
      <c r="B3987" s="12">
        <v>7</v>
      </c>
      <c r="C3987" s="12">
        <v>14</v>
      </c>
      <c r="E3987">
        <f t="shared" si="62"/>
        <v>2</v>
      </c>
    </row>
    <row r="3988" spans="1:5" x14ac:dyDescent="0.3">
      <c r="A3988" s="11" t="s">
        <v>2011</v>
      </c>
      <c r="B3988" s="12">
        <v>1737</v>
      </c>
      <c r="C3988" s="12">
        <v>96015.9</v>
      </c>
      <c r="E3988">
        <f t="shared" si="62"/>
        <v>55.276856649395505</v>
      </c>
    </row>
    <row r="3989" spans="1:5" x14ac:dyDescent="0.3">
      <c r="A3989" s="11" t="s">
        <v>3611</v>
      </c>
      <c r="B3989" s="12">
        <v>57</v>
      </c>
      <c r="C3989" s="12">
        <v>7220</v>
      </c>
      <c r="E3989">
        <f t="shared" si="62"/>
        <v>126.66666666666667</v>
      </c>
    </row>
    <row r="3990" spans="1:5" x14ac:dyDescent="0.3">
      <c r="A3990" s="11" t="s">
        <v>1517</v>
      </c>
      <c r="B3990" s="12">
        <v>116</v>
      </c>
      <c r="C3990" s="12">
        <v>18472</v>
      </c>
      <c r="E3990">
        <f t="shared" si="62"/>
        <v>159.24137931034483</v>
      </c>
    </row>
    <row r="3991" spans="1:5" x14ac:dyDescent="0.3">
      <c r="A3991" s="11" t="s">
        <v>2774</v>
      </c>
      <c r="B3991" s="12">
        <v>13</v>
      </c>
      <c r="C3991" s="12">
        <v>570</v>
      </c>
      <c r="E3991">
        <f t="shared" si="62"/>
        <v>43.846153846153847</v>
      </c>
    </row>
    <row r="3992" spans="1:5" x14ac:dyDescent="0.3">
      <c r="A3992" s="11" t="s">
        <v>1888</v>
      </c>
      <c r="B3992" s="12">
        <v>8</v>
      </c>
      <c r="C3992" s="12">
        <v>3335</v>
      </c>
      <c r="E3992">
        <f t="shared" si="62"/>
        <v>416.875</v>
      </c>
    </row>
    <row r="3993" spans="1:5" x14ac:dyDescent="0.3">
      <c r="A3993" s="11" t="s">
        <v>574</v>
      </c>
      <c r="B3993" s="12">
        <v>9</v>
      </c>
      <c r="C3993" s="12">
        <v>346</v>
      </c>
      <c r="E3993">
        <f t="shared" si="62"/>
        <v>38.444444444444443</v>
      </c>
    </row>
    <row r="3994" spans="1:5" x14ac:dyDescent="0.3">
      <c r="A3994" s="11" t="s">
        <v>984</v>
      </c>
      <c r="B3994" s="12">
        <v>179</v>
      </c>
      <c r="C3994" s="12">
        <v>30751</v>
      </c>
      <c r="E3994">
        <f t="shared" si="62"/>
        <v>171.79329608938548</v>
      </c>
    </row>
    <row r="3995" spans="1:5" x14ac:dyDescent="0.3">
      <c r="A3995" s="11" t="s">
        <v>2252</v>
      </c>
      <c r="B3995" s="12">
        <v>480</v>
      </c>
      <c r="C3995" s="12">
        <v>11428.19</v>
      </c>
      <c r="E3995">
        <f t="shared" si="62"/>
        <v>23.808729166666669</v>
      </c>
    </row>
    <row r="3996" spans="1:5" x14ac:dyDescent="0.3">
      <c r="A3996" s="11" t="s">
        <v>781</v>
      </c>
      <c r="B3996" s="12">
        <v>27</v>
      </c>
      <c r="C3996" s="12">
        <v>1040</v>
      </c>
      <c r="E3996">
        <f t="shared" si="62"/>
        <v>38.518518518518519</v>
      </c>
    </row>
    <row r="3997" spans="1:5" x14ac:dyDescent="0.3">
      <c r="A3997" s="11" t="s">
        <v>1557</v>
      </c>
      <c r="B3997" s="12">
        <v>12</v>
      </c>
      <c r="C3997" s="12">
        <v>677</v>
      </c>
      <c r="E3997">
        <f t="shared" si="62"/>
        <v>56.416666666666664</v>
      </c>
    </row>
    <row r="3998" spans="1:5" x14ac:dyDescent="0.3">
      <c r="A3998" s="11" t="s">
        <v>855</v>
      </c>
      <c r="B3998" s="12">
        <v>499</v>
      </c>
      <c r="C3998" s="12">
        <v>32865.300000000003</v>
      </c>
      <c r="E3998">
        <f t="shared" si="62"/>
        <v>65.8623246492986</v>
      </c>
    </row>
    <row r="3999" spans="1:5" x14ac:dyDescent="0.3">
      <c r="A3999" s="11" t="s">
        <v>3976</v>
      </c>
      <c r="B3999" s="12">
        <v>6</v>
      </c>
      <c r="C3999" s="12">
        <v>110</v>
      </c>
      <c r="E3999">
        <f t="shared" si="62"/>
        <v>18.333333333333332</v>
      </c>
    </row>
    <row r="4000" spans="1:5" x14ac:dyDescent="0.3">
      <c r="A4000" s="11" t="s">
        <v>2742</v>
      </c>
      <c r="B4000" s="12">
        <v>18</v>
      </c>
      <c r="C4000" s="12">
        <v>731</v>
      </c>
      <c r="E4000">
        <f t="shared" si="62"/>
        <v>40.611111111111114</v>
      </c>
    </row>
    <row r="4001" spans="1:5" x14ac:dyDescent="0.3">
      <c r="A4001" s="11" t="s">
        <v>1428</v>
      </c>
      <c r="B4001" s="12">
        <v>4</v>
      </c>
      <c r="C4001" s="12">
        <v>419</v>
      </c>
      <c r="E4001">
        <f t="shared" si="62"/>
        <v>104.75</v>
      </c>
    </row>
    <row r="4002" spans="1:5" x14ac:dyDescent="0.3">
      <c r="A4002" s="11" t="s">
        <v>3856</v>
      </c>
      <c r="B4002" s="12">
        <v>1</v>
      </c>
      <c r="C4002" s="12">
        <v>1</v>
      </c>
      <c r="E4002">
        <f t="shared" si="62"/>
        <v>1</v>
      </c>
    </row>
    <row r="4003" spans="1:5" x14ac:dyDescent="0.3">
      <c r="A4003" s="11" t="s">
        <v>1734</v>
      </c>
      <c r="B4003" s="12">
        <v>0</v>
      </c>
      <c r="C4003" s="12">
        <v>0</v>
      </c>
      <c r="E4003">
        <f t="shared" si="62"/>
        <v>0</v>
      </c>
    </row>
    <row r="4004" spans="1:5" x14ac:dyDescent="0.3">
      <c r="A4004" s="11" t="s">
        <v>737</v>
      </c>
      <c r="B4004" s="12">
        <v>108</v>
      </c>
      <c r="C4004" s="12">
        <v>11345</v>
      </c>
      <c r="E4004">
        <f t="shared" si="62"/>
        <v>105.04629629629629</v>
      </c>
    </row>
    <row r="4005" spans="1:5" x14ac:dyDescent="0.3">
      <c r="A4005" s="11" t="s">
        <v>3785</v>
      </c>
      <c r="B4005" s="12">
        <v>1</v>
      </c>
      <c r="C4005" s="12">
        <v>500</v>
      </c>
      <c r="E4005">
        <f t="shared" si="62"/>
        <v>500</v>
      </c>
    </row>
    <row r="4006" spans="1:5" x14ac:dyDescent="0.3">
      <c r="A4006" s="11" t="s">
        <v>624</v>
      </c>
      <c r="B4006" s="12">
        <v>0</v>
      </c>
      <c r="C4006" s="12">
        <v>0</v>
      </c>
      <c r="E4006">
        <f t="shared" si="62"/>
        <v>0</v>
      </c>
    </row>
    <row r="4007" spans="1:5" x14ac:dyDescent="0.3">
      <c r="A4007" s="11" t="s">
        <v>1164</v>
      </c>
      <c r="B4007" s="12">
        <v>0</v>
      </c>
      <c r="C4007" s="12">
        <v>0</v>
      </c>
      <c r="E4007">
        <f t="shared" si="62"/>
        <v>0</v>
      </c>
    </row>
    <row r="4008" spans="1:5" x14ac:dyDescent="0.3">
      <c r="A4008" s="11" t="s">
        <v>2918</v>
      </c>
      <c r="B4008" s="12">
        <v>20</v>
      </c>
      <c r="C4008" s="12">
        <v>1362</v>
      </c>
      <c r="E4008">
        <f t="shared" si="62"/>
        <v>68.099999999999994</v>
      </c>
    </row>
    <row r="4009" spans="1:5" x14ac:dyDescent="0.3">
      <c r="A4009" s="11" t="s">
        <v>206</v>
      </c>
      <c r="B4009" s="12">
        <v>1293</v>
      </c>
      <c r="C4009" s="12">
        <v>152165</v>
      </c>
      <c r="E4009">
        <f t="shared" si="62"/>
        <v>117.68368136117556</v>
      </c>
    </row>
    <row r="4010" spans="1:5" x14ac:dyDescent="0.3">
      <c r="A4010" s="11" t="s">
        <v>379</v>
      </c>
      <c r="B4010" s="12">
        <v>83</v>
      </c>
      <c r="C4010" s="12">
        <v>3353</v>
      </c>
      <c r="E4010">
        <f t="shared" si="62"/>
        <v>40.397590361445786</v>
      </c>
    </row>
    <row r="4011" spans="1:5" x14ac:dyDescent="0.3">
      <c r="A4011" s="11" t="s">
        <v>763</v>
      </c>
      <c r="B4011" s="12">
        <v>0</v>
      </c>
      <c r="C4011" s="12">
        <v>0</v>
      </c>
      <c r="E4011">
        <f t="shared" si="62"/>
        <v>0</v>
      </c>
    </row>
    <row r="4012" spans="1:5" x14ac:dyDescent="0.3">
      <c r="A4012" s="11" t="s">
        <v>2919</v>
      </c>
      <c r="B4012" s="12">
        <v>6</v>
      </c>
      <c r="C4012" s="12">
        <v>51</v>
      </c>
      <c r="E4012">
        <f t="shared" si="62"/>
        <v>8.5</v>
      </c>
    </row>
    <row r="4013" spans="1:5" x14ac:dyDescent="0.3">
      <c r="A4013" s="11" t="s">
        <v>4059</v>
      </c>
      <c r="B4013" s="12">
        <v>9</v>
      </c>
      <c r="C4013" s="12">
        <v>135</v>
      </c>
      <c r="E4013">
        <f t="shared" si="62"/>
        <v>15</v>
      </c>
    </row>
    <row r="4014" spans="1:5" x14ac:dyDescent="0.3">
      <c r="A4014" s="11" t="s">
        <v>1773</v>
      </c>
      <c r="B4014" s="12">
        <v>19</v>
      </c>
      <c r="C4014" s="12">
        <v>858</v>
      </c>
      <c r="E4014">
        <f t="shared" si="62"/>
        <v>45.157894736842103</v>
      </c>
    </row>
    <row r="4015" spans="1:5" x14ac:dyDescent="0.3">
      <c r="A4015" s="11" t="s">
        <v>324</v>
      </c>
      <c r="B4015" s="12">
        <v>58</v>
      </c>
      <c r="C4015" s="12">
        <v>6646</v>
      </c>
      <c r="E4015">
        <f t="shared" si="62"/>
        <v>114.58620689655173</v>
      </c>
    </row>
    <row r="4016" spans="1:5" x14ac:dyDescent="0.3">
      <c r="A4016" s="11" t="s">
        <v>3781</v>
      </c>
      <c r="B4016" s="12">
        <v>10</v>
      </c>
      <c r="C4016" s="12">
        <v>1150</v>
      </c>
      <c r="E4016">
        <f t="shared" si="62"/>
        <v>115</v>
      </c>
    </row>
    <row r="4017" spans="1:5" x14ac:dyDescent="0.3">
      <c r="A4017" s="11" t="s">
        <v>298</v>
      </c>
      <c r="B4017" s="12">
        <v>142</v>
      </c>
      <c r="C4017" s="12">
        <v>20128</v>
      </c>
      <c r="E4017">
        <f t="shared" si="62"/>
        <v>141.74647887323943</v>
      </c>
    </row>
    <row r="4018" spans="1:5" x14ac:dyDescent="0.3">
      <c r="A4018" s="11" t="s">
        <v>3408</v>
      </c>
      <c r="B4018" s="12">
        <v>21</v>
      </c>
      <c r="C4018" s="12">
        <v>618</v>
      </c>
      <c r="E4018">
        <f t="shared" si="62"/>
        <v>29.428571428571427</v>
      </c>
    </row>
    <row r="4019" spans="1:5" x14ac:dyDescent="0.3">
      <c r="A4019" s="11" t="s">
        <v>37</v>
      </c>
      <c r="B4019" s="12">
        <v>28</v>
      </c>
      <c r="C4019" s="12">
        <v>1665</v>
      </c>
      <c r="E4019">
        <f t="shared" si="62"/>
        <v>59.464285714285715</v>
      </c>
    </row>
    <row r="4020" spans="1:5" x14ac:dyDescent="0.3">
      <c r="A4020" s="11" t="s">
        <v>3018</v>
      </c>
      <c r="B4020" s="12">
        <v>41</v>
      </c>
      <c r="C4020" s="12">
        <v>4230</v>
      </c>
      <c r="E4020">
        <f t="shared" si="62"/>
        <v>103.17073170731707</v>
      </c>
    </row>
    <row r="4021" spans="1:5" x14ac:dyDescent="0.3">
      <c r="A4021" s="11" t="s">
        <v>2772</v>
      </c>
      <c r="B4021" s="12">
        <v>0</v>
      </c>
      <c r="C4021" s="12">
        <v>0</v>
      </c>
      <c r="E4021">
        <f t="shared" si="62"/>
        <v>0</v>
      </c>
    </row>
    <row r="4022" spans="1:5" x14ac:dyDescent="0.3">
      <c r="A4022" s="11" t="s">
        <v>2815</v>
      </c>
      <c r="B4022" s="12">
        <v>14</v>
      </c>
      <c r="C4022" s="12">
        <v>605</v>
      </c>
      <c r="E4022">
        <f t="shared" si="62"/>
        <v>43.214285714285715</v>
      </c>
    </row>
    <row r="4023" spans="1:5" x14ac:dyDescent="0.3">
      <c r="A4023" s="11" t="s">
        <v>2322</v>
      </c>
      <c r="B4023" s="12">
        <v>64</v>
      </c>
      <c r="C4023" s="12">
        <v>4130</v>
      </c>
      <c r="E4023">
        <f t="shared" si="62"/>
        <v>64.53125</v>
      </c>
    </row>
    <row r="4024" spans="1:5" x14ac:dyDescent="0.3">
      <c r="A4024" s="11" t="s">
        <v>373</v>
      </c>
      <c r="B4024" s="12">
        <v>9</v>
      </c>
      <c r="C4024" s="12">
        <v>376</v>
      </c>
      <c r="E4024">
        <f t="shared" si="62"/>
        <v>41.777777777777779</v>
      </c>
    </row>
    <row r="4025" spans="1:5" x14ac:dyDescent="0.3">
      <c r="A4025" s="11" t="s">
        <v>365</v>
      </c>
      <c r="B4025" s="12">
        <v>113</v>
      </c>
      <c r="C4025" s="12">
        <v>7711.3</v>
      </c>
      <c r="E4025">
        <f t="shared" si="62"/>
        <v>68.24159292035398</v>
      </c>
    </row>
    <row r="4026" spans="1:5" x14ac:dyDescent="0.3">
      <c r="A4026" s="11" t="s">
        <v>3106</v>
      </c>
      <c r="B4026" s="12">
        <v>4</v>
      </c>
      <c r="C4026" s="12">
        <v>41</v>
      </c>
      <c r="E4026">
        <f t="shared" si="62"/>
        <v>10.25</v>
      </c>
    </row>
    <row r="4027" spans="1:5" x14ac:dyDescent="0.3">
      <c r="A4027" s="11" t="s">
        <v>760</v>
      </c>
      <c r="B4027" s="12">
        <v>99</v>
      </c>
      <c r="C4027" s="12">
        <v>5096</v>
      </c>
      <c r="E4027">
        <f t="shared" si="62"/>
        <v>51.474747474747474</v>
      </c>
    </row>
    <row r="4028" spans="1:5" x14ac:dyDescent="0.3">
      <c r="A4028" s="11" t="s">
        <v>2303</v>
      </c>
      <c r="B4028" s="12">
        <v>85</v>
      </c>
      <c r="C4028" s="12">
        <v>3925</v>
      </c>
      <c r="E4028">
        <f t="shared" si="62"/>
        <v>46.176470588235297</v>
      </c>
    </row>
    <row r="4029" spans="1:5" x14ac:dyDescent="0.3">
      <c r="A4029" s="11" t="s">
        <v>3336</v>
      </c>
      <c r="B4029" s="12">
        <v>9</v>
      </c>
      <c r="C4029" s="12">
        <v>250</v>
      </c>
      <c r="E4029">
        <f t="shared" si="62"/>
        <v>27.777777777777779</v>
      </c>
    </row>
    <row r="4030" spans="1:5" x14ac:dyDescent="0.3">
      <c r="A4030" s="11" t="s">
        <v>1851</v>
      </c>
      <c r="B4030" s="12">
        <v>179</v>
      </c>
      <c r="C4030" s="12">
        <v>9137</v>
      </c>
      <c r="E4030">
        <f t="shared" si="62"/>
        <v>51.044692737430168</v>
      </c>
    </row>
    <row r="4031" spans="1:5" x14ac:dyDescent="0.3">
      <c r="A4031" s="11" t="s">
        <v>2393</v>
      </c>
      <c r="B4031" s="12">
        <v>0</v>
      </c>
      <c r="C4031" s="12">
        <v>0</v>
      </c>
      <c r="E4031">
        <f t="shared" si="62"/>
        <v>0</v>
      </c>
    </row>
    <row r="4032" spans="1:5" x14ac:dyDescent="0.3">
      <c r="A4032" s="11" t="s">
        <v>3490</v>
      </c>
      <c r="B4032" s="12">
        <v>10</v>
      </c>
      <c r="C4032" s="12">
        <v>791</v>
      </c>
      <c r="E4032">
        <f t="shared" si="62"/>
        <v>79.099999999999994</v>
      </c>
    </row>
    <row r="4033" spans="1:5" x14ac:dyDescent="0.3">
      <c r="A4033" s="11" t="s">
        <v>1353</v>
      </c>
      <c r="B4033" s="12">
        <v>227</v>
      </c>
      <c r="C4033" s="12">
        <v>13614</v>
      </c>
      <c r="E4033">
        <f t="shared" si="62"/>
        <v>59.973568281938327</v>
      </c>
    </row>
    <row r="4034" spans="1:5" x14ac:dyDescent="0.3">
      <c r="A4034" s="11" t="s">
        <v>1251</v>
      </c>
      <c r="B4034" s="12">
        <v>508</v>
      </c>
      <c r="C4034" s="12">
        <v>60046</v>
      </c>
      <c r="E4034">
        <f t="shared" si="62"/>
        <v>118.2007874015748</v>
      </c>
    </row>
    <row r="4035" spans="1:5" x14ac:dyDescent="0.3">
      <c r="A4035" s="11" t="s">
        <v>820</v>
      </c>
      <c r="B4035" s="12">
        <v>14</v>
      </c>
      <c r="C4035" s="12">
        <v>435</v>
      </c>
      <c r="E4035">
        <f t="shared" si="62"/>
        <v>31.071428571428573</v>
      </c>
    </row>
    <row r="4036" spans="1:5" x14ac:dyDescent="0.3">
      <c r="A4036" s="11" t="s">
        <v>2214</v>
      </c>
      <c r="B4036" s="12">
        <v>1</v>
      </c>
      <c r="C4036" s="12">
        <v>10</v>
      </c>
      <c r="E4036">
        <f t="shared" si="62"/>
        <v>10</v>
      </c>
    </row>
    <row r="4037" spans="1:5" x14ac:dyDescent="0.3">
      <c r="A4037" s="11" t="s">
        <v>285</v>
      </c>
      <c r="B4037" s="12">
        <v>760</v>
      </c>
      <c r="C4037" s="12">
        <v>41850.46</v>
      </c>
      <c r="E4037">
        <f t="shared" ref="E4037:E4100" si="63">IF(B4037=0, 0, C4037/B4037)</f>
        <v>55.066394736842106</v>
      </c>
    </row>
    <row r="4038" spans="1:5" x14ac:dyDescent="0.3">
      <c r="A4038" s="11" t="s">
        <v>1729</v>
      </c>
      <c r="B4038" s="12">
        <v>7</v>
      </c>
      <c r="C4038" s="12">
        <v>855</v>
      </c>
      <c r="E4038">
        <f t="shared" si="63"/>
        <v>122.14285714285714</v>
      </c>
    </row>
    <row r="4039" spans="1:5" x14ac:dyDescent="0.3">
      <c r="A4039" s="11" t="s">
        <v>3511</v>
      </c>
      <c r="B4039" s="12">
        <v>17</v>
      </c>
      <c r="C4039" s="12">
        <v>1000</v>
      </c>
      <c r="E4039">
        <f t="shared" si="63"/>
        <v>58.823529411764703</v>
      </c>
    </row>
    <row r="4040" spans="1:5" x14ac:dyDescent="0.3">
      <c r="A4040" s="11" t="s">
        <v>240</v>
      </c>
      <c r="B4040" s="12">
        <v>0</v>
      </c>
      <c r="C4040" s="12">
        <v>0</v>
      </c>
      <c r="E4040">
        <f t="shared" si="63"/>
        <v>0</v>
      </c>
    </row>
    <row r="4041" spans="1:5" x14ac:dyDescent="0.3">
      <c r="A4041" s="11" t="s">
        <v>721</v>
      </c>
      <c r="B4041" s="12">
        <v>41</v>
      </c>
      <c r="C4041" s="12">
        <v>2735</v>
      </c>
      <c r="E4041">
        <f t="shared" si="63"/>
        <v>66.707317073170728</v>
      </c>
    </row>
    <row r="4042" spans="1:5" x14ac:dyDescent="0.3">
      <c r="A4042" s="11" t="s">
        <v>442</v>
      </c>
      <c r="B4042" s="12">
        <v>0</v>
      </c>
      <c r="C4042" s="12">
        <v>0</v>
      </c>
      <c r="E4042">
        <f t="shared" si="63"/>
        <v>0</v>
      </c>
    </row>
    <row r="4043" spans="1:5" x14ac:dyDescent="0.3">
      <c r="A4043" s="11" t="s">
        <v>1394</v>
      </c>
      <c r="B4043" s="12">
        <v>52</v>
      </c>
      <c r="C4043" s="12">
        <v>10235</v>
      </c>
      <c r="E4043">
        <f t="shared" si="63"/>
        <v>196.82692307692307</v>
      </c>
    </row>
    <row r="4044" spans="1:5" x14ac:dyDescent="0.3">
      <c r="A4044" s="11" t="s">
        <v>3906</v>
      </c>
      <c r="B4044" s="12">
        <v>4</v>
      </c>
      <c r="C4044" s="12">
        <v>135</v>
      </c>
      <c r="E4044">
        <f t="shared" si="63"/>
        <v>33.75</v>
      </c>
    </row>
    <row r="4045" spans="1:5" x14ac:dyDescent="0.3">
      <c r="A4045" s="11" t="s">
        <v>3732</v>
      </c>
      <c r="B4045" s="12">
        <v>2</v>
      </c>
      <c r="C4045" s="12">
        <v>20</v>
      </c>
      <c r="E4045">
        <f t="shared" si="63"/>
        <v>10</v>
      </c>
    </row>
    <row r="4046" spans="1:5" x14ac:dyDescent="0.3">
      <c r="A4046" s="11" t="s">
        <v>2131</v>
      </c>
      <c r="B4046" s="12">
        <v>4</v>
      </c>
      <c r="C4046" s="12">
        <v>85</v>
      </c>
      <c r="E4046">
        <f t="shared" si="63"/>
        <v>21.25</v>
      </c>
    </row>
    <row r="4047" spans="1:5" x14ac:dyDescent="0.3">
      <c r="A4047" s="11" t="s">
        <v>1823</v>
      </c>
      <c r="B4047" s="12">
        <v>11</v>
      </c>
      <c r="C4047" s="12">
        <v>300</v>
      </c>
      <c r="E4047">
        <f t="shared" si="63"/>
        <v>27.272727272727273</v>
      </c>
    </row>
    <row r="4048" spans="1:5" x14ac:dyDescent="0.3">
      <c r="A4048" s="11" t="s">
        <v>2180</v>
      </c>
      <c r="B4048" s="12">
        <v>21</v>
      </c>
      <c r="C4048" s="12">
        <v>1614</v>
      </c>
      <c r="E4048">
        <f t="shared" si="63"/>
        <v>76.857142857142861</v>
      </c>
    </row>
    <row r="4049" spans="1:5" x14ac:dyDescent="0.3">
      <c r="A4049" s="11" t="s">
        <v>505</v>
      </c>
      <c r="B4049" s="12">
        <v>5</v>
      </c>
      <c r="C4049" s="12">
        <v>335</v>
      </c>
      <c r="E4049">
        <f t="shared" si="63"/>
        <v>67</v>
      </c>
    </row>
    <row r="4050" spans="1:5" x14ac:dyDescent="0.3">
      <c r="A4050" s="11" t="s">
        <v>3993</v>
      </c>
      <c r="B4050" s="12">
        <v>0</v>
      </c>
      <c r="C4050" s="12">
        <v>0</v>
      </c>
      <c r="E4050">
        <f t="shared" si="63"/>
        <v>0</v>
      </c>
    </row>
    <row r="4051" spans="1:5" x14ac:dyDescent="0.3">
      <c r="A4051" s="11" t="s">
        <v>1229</v>
      </c>
      <c r="B4051" s="12">
        <v>24</v>
      </c>
      <c r="C4051" s="12">
        <v>1465</v>
      </c>
      <c r="E4051">
        <f t="shared" si="63"/>
        <v>61.041666666666664</v>
      </c>
    </row>
    <row r="4052" spans="1:5" x14ac:dyDescent="0.3">
      <c r="A4052" s="11" t="s">
        <v>1073</v>
      </c>
      <c r="B4052" s="12">
        <v>4</v>
      </c>
      <c r="C4052" s="12">
        <v>51</v>
      </c>
      <c r="E4052">
        <f t="shared" si="63"/>
        <v>12.75</v>
      </c>
    </row>
    <row r="4053" spans="1:5" x14ac:dyDescent="0.3">
      <c r="A4053" s="11" t="s">
        <v>302</v>
      </c>
      <c r="B4053" s="12">
        <v>251</v>
      </c>
      <c r="C4053" s="12">
        <v>15435.55</v>
      </c>
      <c r="E4053">
        <f t="shared" si="63"/>
        <v>61.496215139442228</v>
      </c>
    </row>
    <row r="4054" spans="1:5" x14ac:dyDescent="0.3">
      <c r="A4054" s="11" t="s">
        <v>487</v>
      </c>
      <c r="B4054" s="12">
        <v>1</v>
      </c>
      <c r="C4054" s="12">
        <v>50</v>
      </c>
      <c r="E4054">
        <f t="shared" si="63"/>
        <v>50</v>
      </c>
    </row>
    <row r="4055" spans="1:5" x14ac:dyDescent="0.3">
      <c r="A4055" s="11" t="s">
        <v>2971</v>
      </c>
      <c r="B4055" s="12">
        <v>43</v>
      </c>
      <c r="C4055" s="12">
        <v>3205</v>
      </c>
      <c r="E4055">
        <f t="shared" si="63"/>
        <v>74.534883720930239</v>
      </c>
    </row>
    <row r="4056" spans="1:5" x14ac:dyDescent="0.3">
      <c r="A4056" s="11" t="s">
        <v>3527</v>
      </c>
      <c r="B4056" s="12">
        <v>37</v>
      </c>
      <c r="C4056" s="12">
        <v>1669</v>
      </c>
      <c r="E4056">
        <f t="shared" si="63"/>
        <v>45.108108108108105</v>
      </c>
    </row>
    <row r="4057" spans="1:5" x14ac:dyDescent="0.3">
      <c r="A4057" s="11" t="s">
        <v>3214</v>
      </c>
      <c r="B4057" s="12">
        <v>115</v>
      </c>
      <c r="C4057" s="12">
        <v>12256</v>
      </c>
      <c r="E4057">
        <f t="shared" si="63"/>
        <v>106.57391304347826</v>
      </c>
    </row>
    <row r="4058" spans="1:5" x14ac:dyDescent="0.3">
      <c r="A4058" s="11" t="s">
        <v>502</v>
      </c>
      <c r="B4058" s="12">
        <v>0</v>
      </c>
      <c r="C4058" s="12">
        <v>0</v>
      </c>
      <c r="E4058">
        <f t="shared" si="63"/>
        <v>0</v>
      </c>
    </row>
    <row r="4059" spans="1:5" x14ac:dyDescent="0.3">
      <c r="A4059" s="11" t="s">
        <v>1332</v>
      </c>
      <c r="B4059" s="12">
        <v>34</v>
      </c>
      <c r="C4059" s="12">
        <v>3417</v>
      </c>
      <c r="E4059">
        <f t="shared" si="63"/>
        <v>100.5</v>
      </c>
    </row>
    <row r="4060" spans="1:5" x14ac:dyDescent="0.3">
      <c r="A4060" s="11" t="s">
        <v>1316</v>
      </c>
      <c r="B4060" s="12">
        <v>248</v>
      </c>
      <c r="C4060" s="12">
        <v>40404</v>
      </c>
      <c r="E4060">
        <f t="shared" si="63"/>
        <v>162.91935483870967</v>
      </c>
    </row>
    <row r="4061" spans="1:5" x14ac:dyDescent="0.3">
      <c r="A4061" s="11" t="s">
        <v>678</v>
      </c>
      <c r="B4061" s="12">
        <v>96</v>
      </c>
      <c r="C4061" s="12">
        <v>12792</v>
      </c>
      <c r="E4061">
        <f t="shared" si="63"/>
        <v>133.25</v>
      </c>
    </row>
    <row r="4062" spans="1:5" x14ac:dyDescent="0.3">
      <c r="A4062" s="11" t="s">
        <v>679</v>
      </c>
      <c r="B4062" s="12">
        <v>17</v>
      </c>
      <c r="C4062" s="12">
        <v>1108</v>
      </c>
      <c r="E4062">
        <f t="shared" si="63"/>
        <v>65.17647058823529</v>
      </c>
    </row>
    <row r="4063" spans="1:5" x14ac:dyDescent="0.3">
      <c r="A4063" s="11" t="s">
        <v>1294</v>
      </c>
      <c r="B4063" s="12">
        <v>120</v>
      </c>
      <c r="C4063" s="12">
        <v>15335</v>
      </c>
      <c r="E4063">
        <f t="shared" si="63"/>
        <v>127.79166666666667</v>
      </c>
    </row>
    <row r="4064" spans="1:5" x14ac:dyDescent="0.3">
      <c r="A4064" s="11" t="s">
        <v>1263</v>
      </c>
      <c r="B4064" s="12">
        <v>105</v>
      </c>
      <c r="C4064" s="12">
        <v>8152</v>
      </c>
      <c r="E4064">
        <f t="shared" si="63"/>
        <v>77.638095238095232</v>
      </c>
    </row>
    <row r="4065" spans="1:5" x14ac:dyDescent="0.3">
      <c r="A4065" s="11" t="s">
        <v>2428</v>
      </c>
      <c r="B4065" s="12">
        <v>1</v>
      </c>
      <c r="C4065" s="12">
        <v>1</v>
      </c>
      <c r="E4065">
        <f t="shared" si="63"/>
        <v>1</v>
      </c>
    </row>
    <row r="4066" spans="1:5" x14ac:dyDescent="0.3">
      <c r="A4066" s="11" t="s">
        <v>3983</v>
      </c>
      <c r="B4066" s="12">
        <v>13</v>
      </c>
      <c r="C4066" s="12">
        <v>151</v>
      </c>
      <c r="E4066">
        <f t="shared" si="63"/>
        <v>11.615384615384615</v>
      </c>
    </row>
    <row r="4067" spans="1:5" x14ac:dyDescent="0.3">
      <c r="A4067" s="11" t="s">
        <v>2395</v>
      </c>
      <c r="B4067" s="12">
        <v>2</v>
      </c>
      <c r="C4067" s="12">
        <v>3</v>
      </c>
      <c r="E4067">
        <f t="shared" si="63"/>
        <v>1.5</v>
      </c>
    </row>
    <row r="4068" spans="1:5" x14ac:dyDescent="0.3">
      <c r="A4068" s="11" t="s">
        <v>821</v>
      </c>
      <c r="B4068" s="12">
        <v>38</v>
      </c>
      <c r="C4068" s="12">
        <v>2681</v>
      </c>
      <c r="E4068">
        <f t="shared" si="63"/>
        <v>70.55263157894737</v>
      </c>
    </row>
    <row r="4069" spans="1:5" x14ac:dyDescent="0.3">
      <c r="A4069" s="11" t="s">
        <v>3610</v>
      </c>
      <c r="B4069" s="12">
        <v>51</v>
      </c>
      <c r="C4069" s="12">
        <v>3400</v>
      </c>
      <c r="E4069">
        <f t="shared" si="63"/>
        <v>66.666666666666671</v>
      </c>
    </row>
    <row r="4070" spans="1:5" x14ac:dyDescent="0.3">
      <c r="A4070" s="11" t="s">
        <v>1100</v>
      </c>
      <c r="B4070" s="12">
        <v>1</v>
      </c>
      <c r="C4070" s="12">
        <v>25</v>
      </c>
      <c r="E4070">
        <f t="shared" si="63"/>
        <v>25</v>
      </c>
    </row>
    <row r="4071" spans="1:5" x14ac:dyDescent="0.3">
      <c r="A4071" s="11" t="s">
        <v>2948</v>
      </c>
      <c r="B4071" s="12">
        <v>9</v>
      </c>
      <c r="C4071" s="12">
        <v>24</v>
      </c>
      <c r="E4071">
        <f t="shared" si="63"/>
        <v>2.6666666666666665</v>
      </c>
    </row>
    <row r="4072" spans="1:5" x14ac:dyDescent="0.3">
      <c r="A4072" s="11" t="s">
        <v>256</v>
      </c>
      <c r="B4072" s="12">
        <v>188</v>
      </c>
      <c r="C4072" s="12">
        <v>8538.66</v>
      </c>
      <c r="E4072">
        <f t="shared" si="63"/>
        <v>45.418404255319146</v>
      </c>
    </row>
    <row r="4073" spans="1:5" x14ac:dyDescent="0.3">
      <c r="A4073" s="11" t="s">
        <v>1969</v>
      </c>
      <c r="B4073" s="12">
        <v>510</v>
      </c>
      <c r="C4073" s="12">
        <v>142483</v>
      </c>
      <c r="E4073">
        <f t="shared" si="63"/>
        <v>279.37843137254902</v>
      </c>
    </row>
    <row r="4074" spans="1:5" x14ac:dyDescent="0.3">
      <c r="A4074" s="11" t="s">
        <v>1330</v>
      </c>
      <c r="B4074" s="12">
        <v>9</v>
      </c>
      <c r="C4074" s="12">
        <v>408</v>
      </c>
      <c r="E4074">
        <f t="shared" si="63"/>
        <v>45.333333333333336</v>
      </c>
    </row>
    <row r="4075" spans="1:5" x14ac:dyDescent="0.3">
      <c r="A4075" s="11" t="s">
        <v>619</v>
      </c>
      <c r="B4075" s="12">
        <v>0</v>
      </c>
      <c r="C4075" s="12">
        <v>0</v>
      </c>
      <c r="E4075">
        <f t="shared" si="63"/>
        <v>0</v>
      </c>
    </row>
    <row r="4076" spans="1:5" x14ac:dyDescent="0.3">
      <c r="A4076" s="11" t="s">
        <v>2730</v>
      </c>
      <c r="B4076" s="12">
        <v>682</v>
      </c>
      <c r="C4076" s="12">
        <v>45979.01</v>
      </c>
      <c r="E4076">
        <f t="shared" si="63"/>
        <v>67.417903225806455</v>
      </c>
    </row>
    <row r="4077" spans="1:5" x14ac:dyDescent="0.3">
      <c r="A4077" s="11" t="s">
        <v>3954</v>
      </c>
      <c r="B4077" s="12">
        <v>1</v>
      </c>
      <c r="C4077" s="12">
        <v>7</v>
      </c>
      <c r="E4077">
        <f t="shared" si="63"/>
        <v>7</v>
      </c>
    </row>
    <row r="4078" spans="1:5" x14ac:dyDescent="0.3">
      <c r="A4078" s="11" t="s">
        <v>2513</v>
      </c>
      <c r="B4078" s="12">
        <v>0</v>
      </c>
      <c r="C4078" s="12">
        <v>0</v>
      </c>
      <c r="E4078">
        <f t="shared" si="63"/>
        <v>0</v>
      </c>
    </row>
    <row r="4079" spans="1:5" x14ac:dyDescent="0.3">
      <c r="A4079" s="11" t="s">
        <v>1759</v>
      </c>
      <c r="B4079" s="12">
        <v>27</v>
      </c>
      <c r="C4079" s="12">
        <v>1147</v>
      </c>
      <c r="E4079">
        <f t="shared" si="63"/>
        <v>42.481481481481481</v>
      </c>
    </row>
    <row r="4080" spans="1:5" x14ac:dyDescent="0.3">
      <c r="A4080" s="11" t="s">
        <v>1017</v>
      </c>
      <c r="B4080" s="12">
        <v>38</v>
      </c>
      <c r="C4080" s="12">
        <v>2842</v>
      </c>
      <c r="E4080">
        <f t="shared" si="63"/>
        <v>74.78947368421052</v>
      </c>
    </row>
    <row r="4081" spans="1:5" x14ac:dyDescent="0.3">
      <c r="A4081" s="11" t="s">
        <v>3249</v>
      </c>
      <c r="B4081" s="12">
        <v>88</v>
      </c>
      <c r="C4081" s="12">
        <v>5771</v>
      </c>
      <c r="E4081">
        <f t="shared" si="63"/>
        <v>65.579545454545453</v>
      </c>
    </row>
    <row r="4082" spans="1:5" x14ac:dyDescent="0.3">
      <c r="A4082" s="11" t="s">
        <v>851</v>
      </c>
      <c r="B4082" s="12">
        <v>133</v>
      </c>
      <c r="C4082" s="12">
        <v>6207</v>
      </c>
      <c r="E4082">
        <f t="shared" si="63"/>
        <v>46.669172932330824</v>
      </c>
    </row>
    <row r="4083" spans="1:5" x14ac:dyDescent="0.3">
      <c r="A4083" s="11" t="s">
        <v>352</v>
      </c>
      <c r="B4083" s="12">
        <v>964</v>
      </c>
      <c r="C4083" s="12">
        <v>43296</v>
      </c>
      <c r="E4083">
        <f t="shared" si="63"/>
        <v>44.912863070539416</v>
      </c>
    </row>
    <row r="4084" spans="1:5" x14ac:dyDescent="0.3">
      <c r="A4084" s="11" t="s">
        <v>2456</v>
      </c>
      <c r="B4084" s="12">
        <v>16</v>
      </c>
      <c r="C4084" s="12">
        <v>546</v>
      </c>
      <c r="E4084">
        <f t="shared" si="63"/>
        <v>34.125</v>
      </c>
    </row>
    <row r="4085" spans="1:5" x14ac:dyDescent="0.3">
      <c r="A4085" s="11" t="s">
        <v>3893</v>
      </c>
      <c r="B4085" s="12">
        <v>4</v>
      </c>
      <c r="C4085" s="12">
        <v>170</v>
      </c>
      <c r="E4085">
        <f t="shared" si="63"/>
        <v>42.5</v>
      </c>
    </row>
    <row r="4086" spans="1:5" x14ac:dyDescent="0.3">
      <c r="A4086" s="11" t="s">
        <v>1224</v>
      </c>
      <c r="B4086" s="12">
        <v>191</v>
      </c>
      <c r="C4086" s="12">
        <v>22197</v>
      </c>
      <c r="E4086">
        <f t="shared" si="63"/>
        <v>116.21465968586388</v>
      </c>
    </row>
    <row r="4087" spans="1:5" x14ac:dyDescent="0.3">
      <c r="A4087" s="11" t="s">
        <v>69</v>
      </c>
      <c r="B4087" s="12">
        <v>20</v>
      </c>
      <c r="C4087" s="12">
        <v>2325</v>
      </c>
      <c r="E4087">
        <f t="shared" si="63"/>
        <v>116.25</v>
      </c>
    </row>
    <row r="4088" spans="1:5" x14ac:dyDescent="0.3">
      <c r="A4088" s="11" t="s">
        <v>1488</v>
      </c>
      <c r="B4088" s="12">
        <v>0</v>
      </c>
      <c r="C4088" s="12">
        <v>0</v>
      </c>
      <c r="E4088">
        <f t="shared" si="63"/>
        <v>0</v>
      </c>
    </row>
    <row r="4089" spans="1:5" x14ac:dyDescent="0.3">
      <c r="A4089" s="11" t="s">
        <v>2118</v>
      </c>
      <c r="B4089" s="12">
        <v>35</v>
      </c>
      <c r="C4089" s="12">
        <v>1773</v>
      </c>
      <c r="E4089">
        <f t="shared" si="63"/>
        <v>50.657142857142858</v>
      </c>
    </row>
    <row r="4090" spans="1:5" x14ac:dyDescent="0.3">
      <c r="A4090" s="11" t="s">
        <v>28</v>
      </c>
      <c r="B4090" s="12">
        <v>19</v>
      </c>
      <c r="C4090" s="12">
        <v>1940</v>
      </c>
      <c r="E4090">
        <f t="shared" si="63"/>
        <v>102.10526315789474</v>
      </c>
    </row>
    <row r="4091" spans="1:5" x14ac:dyDescent="0.3">
      <c r="A4091" s="11" t="s">
        <v>3399</v>
      </c>
      <c r="B4091" s="12">
        <v>85</v>
      </c>
      <c r="C4091" s="12">
        <v>10041</v>
      </c>
      <c r="E4091">
        <f t="shared" si="63"/>
        <v>118.12941176470588</v>
      </c>
    </row>
    <row r="4092" spans="1:5" x14ac:dyDescent="0.3">
      <c r="A4092" s="11" t="s">
        <v>1981</v>
      </c>
      <c r="B4092" s="12">
        <v>1945</v>
      </c>
      <c r="C4092" s="12">
        <v>177412.01</v>
      </c>
      <c r="E4092">
        <f t="shared" si="63"/>
        <v>91.214401028277635</v>
      </c>
    </row>
    <row r="4093" spans="1:5" x14ac:dyDescent="0.3">
      <c r="A4093" s="11" t="s">
        <v>2443</v>
      </c>
      <c r="B4093" s="12">
        <v>372</v>
      </c>
      <c r="C4093" s="12">
        <v>30226</v>
      </c>
      <c r="E4093">
        <f t="shared" si="63"/>
        <v>81.252688172043008</v>
      </c>
    </row>
    <row r="4094" spans="1:5" x14ac:dyDescent="0.3">
      <c r="A4094" s="11" t="s">
        <v>3532</v>
      </c>
      <c r="B4094" s="12">
        <v>8</v>
      </c>
      <c r="C4094" s="12">
        <v>631</v>
      </c>
      <c r="E4094">
        <f t="shared" si="63"/>
        <v>78.875</v>
      </c>
    </row>
    <row r="4095" spans="1:5" x14ac:dyDescent="0.3">
      <c r="A4095" s="11" t="s">
        <v>3162</v>
      </c>
      <c r="B4095" s="12">
        <v>63</v>
      </c>
      <c r="C4095" s="12">
        <v>5086</v>
      </c>
      <c r="E4095">
        <f t="shared" si="63"/>
        <v>80.730158730158735</v>
      </c>
    </row>
    <row r="4096" spans="1:5" x14ac:dyDescent="0.3">
      <c r="A4096" s="11" t="s">
        <v>673</v>
      </c>
      <c r="B4096" s="12">
        <v>215</v>
      </c>
      <c r="C4096" s="12">
        <v>10814</v>
      </c>
      <c r="E4096">
        <f t="shared" si="63"/>
        <v>50.29767441860465</v>
      </c>
    </row>
    <row r="4097" spans="1:5" x14ac:dyDescent="0.3">
      <c r="A4097" s="11" t="s">
        <v>2052</v>
      </c>
      <c r="B4097" s="12">
        <v>242</v>
      </c>
      <c r="C4097" s="12">
        <v>10429</v>
      </c>
      <c r="E4097">
        <f t="shared" si="63"/>
        <v>43.095041322314053</v>
      </c>
    </row>
    <row r="4098" spans="1:5" x14ac:dyDescent="0.3">
      <c r="A4098" s="11" t="s">
        <v>2587</v>
      </c>
      <c r="B4098" s="12">
        <v>6</v>
      </c>
      <c r="C4098" s="12">
        <v>1217</v>
      </c>
      <c r="E4098">
        <f t="shared" si="63"/>
        <v>202.83333333333334</v>
      </c>
    </row>
    <row r="4099" spans="1:5" x14ac:dyDescent="0.3">
      <c r="A4099" s="11" t="s">
        <v>2799</v>
      </c>
      <c r="B4099" s="12">
        <v>130</v>
      </c>
      <c r="C4099" s="12">
        <v>5831.74</v>
      </c>
      <c r="E4099">
        <f t="shared" si="63"/>
        <v>44.859538461538463</v>
      </c>
    </row>
    <row r="4100" spans="1:5" x14ac:dyDescent="0.3">
      <c r="A4100" s="11" t="s">
        <v>3645</v>
      </c>
      <c r="B4100" s="12">
        <v>2</v>
      </c>
      <c r="C4100" s="12">
        <v>30</v>
      </c>
      <c r="E4100">
        <f t="shared" si="63"/>
        <v>15</v>
      </c>
    </row>
    <row r="4101" spans="1:5" x14ac:dyDescent="0.3">
      <c r="A4101" s="11" t="s">
        <v>525</v>
      </c>
      <c r="B4101" s="12">
        <v>130</v>
      </c>
      <c r="C4101" s="12">
        <v>3803.55</v>
      </c>
      <c r="E4101">
        <f t="shared" ref="E4101:E4111" si="64">IF(B4101=0, 0, C4101/B4101)</f>
        <v>29.258076923076924</v>
      </c>
    </row>
    <row r="4102" spans="1:5" x14ac:dyDescent="0.3">
      <c r="A4102" s="11" t="s">
        <v>2203</v>
      </c>
      <c r="B4102" s="12">
        <v>721</v>
      </c>
      <c r="C4102" s="12">
        <v>28167.25</v>
      </c>
      <c r="E4102">
        <f t="shared" si="64"/>
        <v>39.066920943134534</v>
      </c>
    </row>
    <row r="4103" spans="1:5" x14ac:dyDescent="0.3">
      <c r="A4103" s="11" t="s">
        <v>705</v>
      </c>
      <c r="B4103" s="12">
        <v>4</v>
      </c>
      <c r="C4103" s="12">
        <v>481</v>
      </c>
      <c r="E4103">
        <f t="shared" si="64"/>
        <v>120.25</v>
      </c>
    </row>
    <row r="4104" spans="1:5" x14ac:dyDescent="0.3">
      <c r="A4104" s="11" t="s">
        <v>292</v>
      </c>
      <c r="B4104" s="12">
        <v>128</v>
      </c>
      <c r="C4104" s="12">
        <v>6001</v>
      </c>
      <c r="E4104">
        <f t="shared" si="64"/>
        <v>46.8828125</v>
      </c>
    </row>
    <row r="4105" spans="1:5" x14ac:dyDescent="0.3">
      <c r="A4105" s="11" t="s">
        <v>2280</v>
      </c>
      <c r="B4105" s="12">
        <v>32</v>
      </c>
      <c r="C4105" s="12">
        <v>1538</v>
      </c>
      <c r="E4105">
        <f t="shared" si="64"/>
        <v>48.0625</v>
      </c>
    </row>
    <row r="4106" spans="1:5" x14ac:dyDescent="0.3">
      <c r="A4106" s="11" t="s">
        <v>1873</v>
      </c>
      <c r="B4106" s="12">
        <v>13</v>
      </c>
      <c r="C4106" s="12">
        <v>212</v>
      </c>
      <c r="E4106">
        <f t="shared" si="64"/>
        <v>16.307692307692307</v>
      </c>
    </row>
    <row r="4107" spans="1:5" x14ac:dyDescent="0.3">
      <c r="A4107" s="11" t="s">
        <v>2149</v>
      </c>
      <c r="B4107" s="12">
        <v>2</v>
      </c>
      <c r="C4107" s="12">
        <v>2</v>
      </c>
      <c r="E4107">
        <f t="shared" si="64"/>
        <v>1</v>
      </c>
    </row>
    <row r="4108" spans="1:5" x14ac:dyDescent="0.3">
      <c r="A4108" s="11" t="s">
        <v>2254</v>
      </c>
      <c r="B4108" s="12">
        <v>84</v>
      </c>
      <c r="C4108" s="12">
        <v>9015</v>
      </c>
      <c r="E4108">
        <f t="shared" si="64"/>
        <v>107.32142857142857</v>
      </c>
    </row>
    <row r="4109" spans="1:5" x14ac:dyDescent="0.3">
      <c r="A4109" s="11" t="s">
        <v>1915</v>
      </c>
      <c r="B4109" s="12">
        <v>2</v>
      </c>
      <c r="C4109" s="12">
        <v>60</v>
      </c>
      <c r="E4109">
        <f t="shared" si="64"/>
        <v>30</v>
      </c>
    </row>
    <row r="4110" spans="1:5" x14ac:dyDescent="0.3">
      <c r="A4110" s="15">
        <v>39756</v>
      </c>
      <c r="B4110" s="12">
        <v>84</v>
      </c>
      <c r="C4110" s="12">
        <v>3981.5</v>
      </c>
      <c r="E4110">
        <f t="shared" si="64"/>
        <v>47.398809523809526</v>
      </c>
    </row>
    <row r="4111" spans="1:5" x14ac:dyDescent="0.3">
      <c r="A4111" s="11" t="s">
        <v>8384</v>
      </c>
      <c r="B4111" s="12"/>
      <c r="C4111" s="12"/>
      <c r="E4111">
        <f t="shared" si="64"/>
        <v>0</v>
      </c>
    </row>
    <row r="4112" spans="1:5" x14ac:dyDescent="0.3">
      <c r="A4112" s="11" t="s">
        <v>8361</v>
      </c>
      <c r="B4112" s="12">
        <v>463246</v>
      </c>
      <c r="C4112" s="12">
        <v>46173741.659999967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99892-3991-4046-BD6C-27EE9C9F9E17}">
  <sheetPr codeName="Sheet1"/>
  <dimension ref="A1:F14"/>
  <sheetViews>
    <sheetView workbookViewId="0">
      <selection activeCell="F13" sqref="A5:F1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A3" s="10" t="s">
        <v>8362</v>
      </c>
      <c r="B3" s="10" t="s">
        <v>8364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E6C0-FE3F-4EA5-AD0E-CC64C17863B8}">
  <sheetPr codeName="Sheet2"/>
  <dimension ref="A1:F47"/>
  <sheetViews>
    <sheetView topLeftCell="G3" workbookViewId="0">
      <selection activeCell="H35" sqref="H35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6640625" bestFit="1" customWidth="1"/>
    <col min="8" max="8" width="19.44140625" bestFit="1" customWidth="1"/>
    <col min="9" max="9" width="15.109375" bestFit="1" customWidth="1"/>
    <col min="10" max="10" width="17.88671875" bestFit="1" customWidth="1"/>
    <col min="11" max="11" width="14.33203125" bestFit="1" customWidth="1"/>
    <col min="12" max="12" width="17.21875" bestFit="1" customWidth="1"/>
    <col min="13" max="13" width="8.4414062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8" width="6.88671875" bestFit="1" customWidth="1"/>
    <col min="19" max="19" width="9.5546875" bestFit="1" customWidth="1"/>
    <col min="20" max="20" width="8.33203125" bestFit="1" customWidth="1"/>
    <col min="21" max="21" width="11" bestFit="1" customWidth="1"/>
    <col min="22" max="23" width="12.5546875" bestFit="1" customWidth="1"/>
    <col min="24" max="24" width="15.33203125" bestFit="1" customWidth="1"/>
    <col min="25" max="25" width="9.5546875" bestFit="1" customWidth="1"/>
    <col min="26" max="26" width="12.21875" bestFit="1" customWidth="1"/>
    <col min="27" max="27" width="11" bestFit="1" customWidth="1"/>
    <col min="28" max="28" width="13.77734375" bestFit="1" customWidth="1"/>
    <col min="29" max="30" width="11.21875" bestFit="1" customWidth="1"/>
    <col min="31" max="31" width="14" bestFit="1" customWidth="1"/>
    <col min="32" max="32" width="6.109375" bestFit="1" customWidth="1"/>
    <col min="33" max="33" width="8.77734375" bestFit="1" customWidth="1"/>
    <col min="34" max="35" width="13.88671875" bestFit="1" customWidth="1"/>
    <col min="36" max="36" width="16.6640625" bestFit="1" customWidth="1"/>
    <col min="37" max="37" width="9.44140625" bestFit="1" customWidth="1"/>
    <col min="38" max="38" width="10.44140625" bestFit="1" customWidth="1"/>
    <col min="39" max="39" width="14.6640625" bestFit="1" customWidth="1"/>
    <col min="40" max="40" width="17.5546875" bestFit="1" customWidth="1"/>
    <col min="41" max="43" width="9.44140625" bestFit="1" customWidth="1"/>
    <col min="44" max="44" width="12" bestFit="1" customWidth="1"/>
    <col min="45" max="45" width="8.5546875" bestFit="1" customWidth="1"/>
    <col min="46" max="46" width="11.21875" bestFit="1" customWidth="1"/>
    <col min="47" max="47" width="11.6640625" bestFit="1" customWidth="1"/>
    <col min="48" max="48" width="14.44140625" bestFit="1" customWidth="1"/>
    <col min="49" max="49" width="8.77734375" bestFit="1" customWidth="1"/>
    <col min="50" max="50" width="11.44140625" bestFit="1" customWidth="1"/>
    <col min="51" max="52" width="13.21875" bestFit="1" customWidth="1"/>
    <col min="53" max="53" width="16" bestFit="1" customWidth="1"/>
    <col min="54" max="54" width="8.21875" bestFit="1" customWidth="1"/>
    <col min="55" max="55" width="10.88671875" bestFit="1" customWidth="1"/>
    <col min="56" max="58" width="9.44140625" bestFit="1" customWidth="1"/>
    <col min="59" max="59" width="10" bestFit="1" customWidth="1"/>
    <col min="60" max="60" width="9.44140625" bestFit="1" customWidth="1"/>
    <col min="61" max="61" width="9" bestFit="1" customWidth="1"/>
    <col min="62" max="62" width="17.21875" bestFit="1" customWidth="1"/>
    <col min="63" max="63" width="20" bestFit="1" customWidth="1"/>
    <col min="64" max="64" width="12.44140625" bestFit="1" customWidth="1"/>
    <col min="65" max="65" width="15.21875" bestFit="1" customWidth="1"/>
    <col min="66" max="66" width="9.44140625" bestFit="1" customWidth="1"/>
    <col min="67" max="67" width="9.33203125" bestFit="1" customWidth="1"/>
    <col min="68" max="68" width="14.88671875" bestFit="1" customWidth="1"/>
    <col min="69" max="69" width="17.77734375" bestFit="1" customWidth="1"/>
    <col min="70" max="70" width="9.44140625" bestFit="1" customWidth="1"/>
    <col min="71" max="71" width="10.77734375" bestFit="1" customWidth="1"/>
    <col min="72" max="73" width="12.5546875" bestFit="1" customWidth="1"/>
    <col min="74" max="74" width="15.33203125" bestFit="1" customWidth="1"/>
    <col min="75" max="77" width="17.88671875" bestFit="1" customWidth="1"/>
    <col min="78" max="78" width="20.6640625" bestFit="1" customWidth="1"/>
    <col min="79" max="82" width="9.44140625" bestFit="1" customWidth="1"/>
    <col min="83" max="83" width="11.21875" bestFit="1" customWidth="1"/>
    <col min="84" max="84" width="16.109375" bestFit="1" customWidth="1"/>
    <col min="85" max="85" width="18.88671875" bestFit="1" customWidth="1"/>
    <col min="86" max="86" width="11" bestFit="1" customWidth="1"/>
    <col min="87" max="87" width="13.77734375" bestFit="1" customWidth="1"/>
    <col min="88" max="89" width="12.77734375" bestFit="1" customWidth="1"/>
    <col min="90" max="90" width="15.5546875" bestFit="1" customWidth="1"/>
    <col min="91" max="91" width="13.5546875" bestFit="1" customWidth="1"/>
    <col min="92" max="92" width="16.33203125" bestFit="1" customWidth="1"/>
    <col min="93" max="95" width="11.44140625" bestFit="1" customWidth="1"/>
    <col min="96" max="96" width="14.21875" bestFit="1" customWidth="1"/>
    <col min="97" max="98" width="8.44140625" bestFit="1" customWidth="1"/>
    <col min="99" max="99" width="9.21875" bestFit="1" customWidth="1"/>
    <col min="100" max="100" width="13.109375" bestFit="1" customWidth="1"/>
    <col min="101" max="101" width="15.88671875" bestFit="1" customWidth="1"/>
    <col min="102" max="102" width="10.77734375" bestFit="1" customWidth="1"/>
  </cols>
  <sheetData>
    <row r="1" spans="1:6" x14ac:dyDescent="0.3">
      <c r="A1" s="10" t="s">
        <v>8308</v>
      </c>
      <c r="B1" t="s">
        <v>8363</v>
      </c>
    </row>
    <row r="2" spans="1:6" x14ac:dyDescent="0.3">
      <c r="A2" s="10" t="s">
        <v>8223</v>
      </c>
      <c r="B2" t="s">
        <v>8363</v>
      </c>
    </row>
    <row r="4" spans="1:6" x14ac:dyDescent="0.3">
      <c r="A4" s="10" t="s">
        <v>8365</v>
      </c>
      <c r="B4" s="10" t="s">
        <v>8364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016F-2D1C-424F-90FC-801A97528EAE}">
  <sheetPr codeName="Sheet3"/>
  <dimension ref="A1:F18"/>
  <sheetViews>
    <sheetView topLeftCell="A4" workbookViewId="0">
      <selection activeCell="A8" sqref="A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9" width="4" bestFit="1" customWidth="1"/>
    <col min="10" max="10" width="4.33203125" bestFit="1" customWidth="1"/>
    <col min="11" max="11" width="4.109375" bestFit="1" customWidth="1"/>
    <col min="12" max="12" width="4" bestFit="1" customWidth="1"/>
    <col min="13" max="13" width="4.44140625" bestFit="1" customWidth="1"/>
    <col min="14" max="14" width="4.109375" bestFit="1" customWidth="1"/>
    <col min="15" max="15" width="10.77734375" bestFit="1" customWidth="1"/>
  </cols>
  <sheetData>
    <row r="1" spans="1:6" x14ac:dyDescent="0.3">
      <c r="A1" s="10" t="s">
        <v>8381</v>
      </c>
      <c r="B1" t="s">
        <v>8363</v>
      </c>
    </row>
    <row r="2" spans="1:6" x14ac:dyDescent="0.3">
      <c r="A2" s="10" t="s">
        <v>8308</v>
      </c>
      <c r="B2" t="s">
        <v>8363</v>
      </c>
    </row>
    <row r="4" spans="1:6" x14ac:dyDescent="0.3">
      <c r="A4" s="10" t="s">
        <v>8368</v>
      </c>
      <c r="B4" s="10" t="s">
        <v>8364</v>
      </c>
    </row>
    <row r="5" spans="1:6" x14ac:dyDescent="0.3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1" t="s">
        <v>8375</v>
      </c>
      <c r="B6" s="12">
        <v>133</v>
      </c>
      <c r="C6" s="12"/>
      <c r="D6" s="12">
        <v>124</v>
      </c>
      <c r="E6" s="12">
        <v>25</v>
      </c>
      <c r="F6" s="12">
        <v>282</v>
      </c>
    </row>
    <row r="7" spans="1:6" x14ac:dyDescent="0.3">
      <c r="A7" s="11" t="s">
        <v>8376</v>
      </c>
      <c r="B7" s="12">
        <v>152</v>
      </c>
      <c r="C7" s="12"/>
      <c r="D7" s="12">
        <v>128</v>
      </c>
      <c r="E7" s="12">
        <v>29</v>
      </c>
      <c r="F7" s="12">
        <v>309</v>
      </c>
    </row>
    <row r="8" spans="1:6" x14ac:dyDescent="0.3">
      <c r="A8" s="11" t="s">
        <v>8377</v>
      </c>
      <c r="B8" s="12">
        <v>208</v>
      </c>
      <c r="C8" s="12">
        <v>22</v>
      </c>
      <c r="D8" s="12">
        <v>122</v>
      </c>
      <c r="E8" s="12">
        <v>29</v>
      </c>
      <c r="F8" s="12">
        <v>381</v>
      </c>
    </row>
    <row r="9" spans="1:6" x14ac:dyDescent="0.3">
      <c r="A9" s="11" t="s">
        <v>8378</v>
      </c>
      <c r="B9" s="12">
        <v>186</v>
      </c>
      <c r="C9" s="12">
        <v>27</v>
      </c>
      <c r="D9" s="12">
        <v>97</v>
      </c>
      <c r="E9" s="12">
        <v>28</v>
      </c>
      <c r="F9" s="12">
        <v>338</v>
      </c>
    </row>
    <row r="10" spans="1:6" x14ac:dyDescent="0.3">
      <c r="A10" s="11" t="s">
        <v>8369</v>
      </c>
      <c r="B10" s="12">
        <v>208</v>
      </c>
      <c r="C10" s="12">
        <v>1</v>
      </c>
      <c r="D10" s="12">
        <v>123</v>
      </c>
      <c r="E10" s="12">
        <v>28</v>
      </c>
      <c r="F10" s="12">
        <v>360</v>
      </c>
    </row>
    <row r="11" spans="1:6" x14ac:dyDescent="0.3">
      <c r="A11" s="11" t="s">
        <v>8379</v>
      </c>
      <c r="B11" s="12">
        <v>215</v>
      </c>
      <c r="C11" s="12"/>
      <c r="D11" s="12">
        <v>118</v>
      </c>
      <c r="E11" s="12">
        <v>23</v>
      </c>
      <c r="F11" s="12">
        <v>356</v>
      </c>
    </row>
    <row r="12" spans="1:6" x14ac:dyDescent="0.3">
      <c r="A12" s="11" t="s">
        <v>8370</v>
      </c>
      <c r="B12" s="12">
        <v>222</v>
      </c>
      <c r="C12" s="12"/>
      <c r="D12" s="12">
        <v>137</v>
      </c>
      <c r="E12" s="12">
        <v>35</v>
      </c>
      <c r="F12" s="12">
        <v>394</v>
      </c>
    </row>
    <row r="13" spans="1:6" x14ac:dyDescent="0.3">
      <c r="A13" s="11" t="s">
        <v>8371</v>
      </c>
      <c r="B13" s="12">
        <v>198</v>
      </c>
      <c r="C13" s="12"/>
      <c r="D13" s="12">
        <v>154</v>
      </c>
      <c r="E13" s="12">
        <v>37</v>
      </c>
      <c r="F13" s="12">
        <v>389</v>
      </c>
    </row>
    <row r="14" spans="1:6" x14ac:dyDescent="0.3">
      <c r="A14" s="11" t="s">
        <v>8372</v>
      </c>
      <c r="B14" s="12">
        <v>160</v>
      </c>
      <c r="C14" s="12"/>
      <c r="D14" s="12">
        <v>137</v>
      </c>
      <c r="E14" s="12">
        <v>25</v>
      </c>
      <c r="F14" s="12">
        <v>322</v>
      </c>
    </row>
    <row r="15" spans="1:6" x14ac:dyDescent="0.3">
      <c r="A15" s="11" t="s">
        <v>8373</v>
      </c>
      <c r="B15" s="12">
        <v>158</v>
      </c>
      <c r="C15" s="12"/>
      <c r="D15" s="12">
        <v>145</v>
      </c>
      <c r="E15" s="12">
        <v>33</v>
      </c>
      <c r="F15" s="12">
        <v>336</v>
      </c>
    </row>
    <row r="16" spans="1:6" x14ac:dyDescent="0.3">
      <c r="A16" s="11" t="s">
        <v>8374</v>
      </c>
      <c r="B16" s="12">
        <v>160</v>
      </c>
      <c r="C16" s="12"/>
      <c r="D16" s="12">
        <v>132</v>
      </c>
      <c r="E16" s="12">
        <v>21</v>
      </c>
      <c r="F16" s="12">
        <v>313</v>
      </c>
    </row>
    <row r="17" spans="1:6" x14ac:dyDescent="0.3">
      <c r="A17" s="11" t="s">
        <v>8380</v>
      </c>
      <c r="B17" s="12">
        <v>185</v>
      </c>
      <c r="C17" s="12"/>
      <c r="D17" s="12">
        <v>113</v>
      </c>
      <c r="E17" s="12">
        <v>36</v>
      </c>
      <c r="F17" s="12">
        <v>334</v>
      </c>
    </row>
    <row r="18" spans="1:6" x14ac:dyDescent="0.3">
      <c r="A18" s="11" t="s">
        <v>8361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F2" sqref="F2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0.21875" bestFit="1" customWidth="1"/>
    <col min="8" max="8" width="11.6640625" bestFit="1" customWidth="1"/>
    <col min="9" max="9" width="19.33203125" customWidth="1"/>
    <col min="10" max="10" width="31.44140625" style="14" bestFit="1" customWidth="1"/>
    <col min="11" max="11" width="17.88671875" customWidth="1"/>
    <col min="12" max="12" width="32.88671875" style="14" bestFit="1" customWidth="1"/>
    <col min="13" max="13" width="15.44140625" customWidth="1"/>
    <col min="14" max="14" width="18.6640625" bestFit="1" customWidth="1"/>
    <col min="15" max="15" width="11.44140625" bestFit="1" customWidth="1"/>
    <col min="16" max="16" width="33.88671875" bestFit="1" customWidth="1"/>
    <col min="17" max="17" width="19.88671875" style="7" customWidth="1"/>
    <col min="18" max="18" width="22.109375" style="9" bestFit="1" customWidth="1"/>
    <col min="19" max="19" width="33.886718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8367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8" t="s">
        <v>8307</v>
      </c>
      <c r="S1" s="5" t="s">
        <v>8308</v>
      </c>
      <c r="T1" s="5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(I2/86400)+25569+(-5/24)</f>
        <v>42207.916666666664</v>
      </c>
      <c r="K2">
        <v>1434931811</v>
      </c>
      <c r="L2" s="14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(E2/D2)*100</f>
        <v>136.85882352941178</v>
      </c>
      <c r="R2" s="9">
        <f t="shared" ref="R2:R33" si="1">E2/N2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(I3/86400)+25569+(-5/24)</f>
        <v>42796.392164351848</v>
      </c>
      <c r="K3">
        <v>1485872683</v>
      </c>
      <c r="L3" s="14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142.60827250608273</v>
      </c>
      <c r="R3" s="9">
        <f t="shared" si="1"/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42415.494016203702</v>
      </c>
      <c r="K4">
        <v>1454691083</v>
      </c>
      <c r="L4" s="14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105</v>
      </c>
      <c r="R4" s="9">
        <f t="shared" si="1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41858.306793981479</v>
      </c>
      <c r="K5">
        <v>1404822107</v>
      </c>
      <c r="L5" s="14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103.89999999999999</v>
      </c>
      <c r="R5" s="9">
        <f t="shared" si="1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42357.625914351847</v>
      </c>
      <c r="K6">
        <v>1447963279</v>
      </c>
      <c r="L6" s="14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122.99154545454545</v>
      </c>
      <c r="R6" s="9">
        <f t="shared" si="1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42580.024305555555</v>
      </c>
      <c r="K7">
        <v>1468362207</v>
      </c>
      <c r="L7" s="14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109.77744436109028</v>
      </c>
      <c r="R7" s="9">
        <f t="shared" si="1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41803.864004629628</v>
      </c>
      <c r="K8">
        <v>1401846250</v>
      </c>
      <c r="L8" s="14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106.4875</v>
      </c>
      <c r="R8" s="9">
        <f t="shared" si="1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42555.838738425919</v>
      </c>
      <c r="K9">
        <v>1464224867</v>
      </c>
      <c r="L9" s="14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101.22222222222221</v>
      </c>
      <c r="R9" s="9">
        <f t="shared" si="1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42475.666666666664</v>
      </c>
      <c r="K10">
        <v>1460155212</v>
      </c>
      <c r="L10" s="14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100.04342857142856</v>
      </c>
      <c r="R10" s="9">
        <f t="shared" si="1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42476.895185185182</v>
      </c>
      <c r="K11">
        <v>1458268144</v>
      </c>
      <c r="L11" s="14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125.998</v>
      </c>
      <c r="R11" s="9">
        <f t="shared" si="1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41814.859710648147</v>
      </c>
      <c r="K12">
        <v>1400636279</v>
      </c>
      <c r="L12" s="14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100.49999999999999</v>
      </c>
      <c r="R12" s="9">
        <f t="shared" si="1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42603.916666666664</v>
      </c>
      <c r="K13">
        <v>1469126462</v>
      </c>
      <c r="L13" s="14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120.5</v>
      </c>
      <c r="R13" s="9">
        <f t="shared" si="1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41835.916666666664</v>
      </c>
      <c r="K14">
        <v>1401642425</v>
      </c>
      <c r="L14" s="14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165.29333333333335</v>
      </c>
      <c r="R14" s="9">
        <f t="shared" si="1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42544.643749999996</v>
      </c>
      <c r="K15">
        <v>1463588109</v>
      </c>
      <c r="L15" s="14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159.97142857142856</v>
      </c>
      <c r="R15" s="9">
        <f t="shared" si="1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41833.374305555553</v>
      </c>
      <c r="K16">
        <v>1403051888</v>
      </c>
      <c r="L16" s="14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100.93333333333334</v>
      </c>
      <c r="R16" s="9">
        <f t="shared" si="1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42274.634722222218</v>
      </c>
      <c r="K17">
        <v>1441790658</v>
      </c>
      <c r="L17" s="14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106.60000000000001</v>
      </c>
      <c r="R17" s="9">
        <f t="shared" si="1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41806.020833333328</v>
      </c>
      <c r="K18">
        <v>1398971211</v>
      </c>
      <c r="L18" s="14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100.24166666666667</v>
      </c>
      <c r="R18" s="9">
        <f t="shared" si="1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41947.565069444441</v>
      </c>
      <c r="K19">
        <v>1412530422</v>
      </c>
      <c r="L19" s="14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100.66666666666666</v>
      </c>
      <c r="R19" s="9">
        <f t="shared" si="1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41899.333981481475</v>
      </c>
      <c r="K20">
        <v>1408366856</v>
      </c>
      <c r="L20" s="14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106.32110000000002</v>
      </c>
      <c r="R20" s="9">
        <f t="shared" si="1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42205.608032407406</v>
      </c>
      <c r="K21">
        <v>1434828934</v>
      </c>
      <c r="L21" s="14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145.29411764705881</v>
      </c>
      <c r="R21" s="9">
        <f t="shared" si="1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42260.549907407403</v>
      </c>
      <c r="K22">
        <v>1436983912</v>
      </c>
      <c r="L22" s="14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100.2</v>
      </c>
      <c r="R22" s="9">
        <f t="shared" si="1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41908.418854166666</v>
      </c>
      <c r="K23">
        <v>1409151789</v>
      </c>
      <c r="L23" s="14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109.13513513513513</v>
      </c>
      <c r="R23" s="9">
        <f t="shared" si="1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42005.124305555553</v>
      </c>
      <c r="K24">
        <v>1418766740</v>
      </c>
      <c r="L24" s="14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117.14285714285715</v>
      </c>
      <c r="R24" s="9">
        <f t="shared" si="1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42124.430555555555</v>
      </c>
      <c r="K25">
        <v>1428086501</v>
      </c>
      <c r="L25" s="14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118.5</v>
      </c>
      <c r="R25" s="9">
        <f t="shared" si="1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42262.610416666663</v>
      </c>
      <c r="K26">
        <v>1439494863</v>
      </c>
      <c r="L26" s="14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108.80768571428572</v>
      </c>
      <c r="R26" s="9">
        <f t="shared" si="1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42377.816678240742</v>
      </c>
      <c r="K27">
        <v>1447115761</v>
      </c>
      <c r="L27" s="14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133.33333333333331</v>
      </c>
      <c r="R27" s="9">
        <f t="shared" si="1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41868.307222222218</v>
      </c>
      <c r="K28">
        <v>1404822144</v>
      </c>
      <c r="L28" s="14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155.20000000000002</v>
      </c>
      <c r="R28" s="9">
        <f t="shared" si="1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41958.998067129629</v>
      </c>
      <c r="K29">
        <v>1413518233</v>
      </c>
      <c r="L29" s="14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111.72500000000001</v>
      </c>
      <c r="R29" s="9">
        <f t="shared" si="1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42354.755601851844</v>
      </c>
      <c r="K30">
        <v>1447715284</v>
      </c>
      <c r="L30" s="14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100.35000000000001</v>
      </c>
      <c r="R30" s="9">
        <f t="shared" si="1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41842.464907407404</v>
      </c>
      <c r="K31">
        <v>1403453368</v>
      </c>
      <c r="L31" s="14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123.33333333333334</v>
      </c>
      <c r="R31" s="9">
        <f t="shared" si="1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41872.084664351853</v>
      </c>
      <c r="K32">
        <v>1406012515</v>
      </c>
      <c r="L32" s="14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101.29975</v>
      </c>
      <c r="R32" s="9">
        <f t="shared" si="1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42394.583726851844</v>
      </c>
      <c r="K33">
        <v>1452193234</v>
      </c>
      <c r="L33" s="14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100</v>
      </c>
      <c r="R33" s="9">
        <f t="shared" si="1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42502.957638888889</v>
      </c>
      <c r="K34">
        <v>1459523017</v>
      </c>
      <c r="L34" s="14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100.24604569420035</v>
      </c>
      <c r="R34" s="9">
        <f t="shared" ref="R34:R65" si="4">E34/N34</f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42316.494224537033</v>
      </c>
      <c r="K35">
        <v>1444405901</v>
      </c>
      <c r="L35" s="14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102.0952380952381</v>
      </c>
      <c r="R35" s="9">
        <f t="shared" si="4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41856.113437499997</v>
      </c>
      <c r="K36">
        <v>1405928601</v>
      </c>
      <c r="L36" s="14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130.46153846153845</v>
      </c>
      <c r="R36" s="9">
        <f t="shared" si="4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42121.791666666664</v>
      </c>
      <c r="K37">
        <v>1428130814</v>
      </c>
      <c r="L37" s="14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166.5</v>
      </c>
      <c r="R37" s="9">
        <f t="shared" si="4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42098.05700231481</v>
      </c>
      <c r="K38">
        <v>1425540125</v>
      </c>
      <c r="L38" s="14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142.15</v>
      </c>
      <c r="R38" s="9">
        <f t="shared" si="4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42062.484710648147</v>
      </c>
      <c r="K39">
        <v>1422463079</v>
      </c>
      <c r="L39" s="14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183.44090909090909</v>
      </c>
      <c r="R39" s="9">
        <f t="shared" si="4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41404.84888888889</v>
      </c>
      <c r="K40">
        <v>1365643344</v>
      </c>
      <c r="L40" s="14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110.04</v>
      </c>
      <c r="R40" s="9">
        <f t="shared" si="4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41784.749305555553</v>
      </c>
      <c r="K41">
        <v>1398388068</v>
      </c>
      <c r="L41" s="14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130.98000000000002</v>
      </c>
      <c r="R41" s="9">
        <f t="shared" si="4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41808.958333333328</v>
      </c>
      <c r="K42">
        <v>1401426488</v>
      </c>
      <c r="L42" s="14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101.35000000000001</v>
      </c>
      <c r="R42" s="9">
        <f t="shared" si="4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41917.360578703701</v>
      </c>
      <c r="K43">
        <v>1409924354</v>
      </c>
      <c r="L43" s="14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100</v>
      </c>
      <c r="R43" s="9">
        <f t="shared" si="4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42001.430856481478</v>
      </c>
      <c r="K44">
        <v>1417188026</v>
      </c>
      <c r="L44" s="14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141.85714285714286</v>
      </c>
      <c r="R44" s="9">
        <f t="shared" si="4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41832.791666666664</v>
      </c>
      <c r="K45">
        <v>1402599486</v>
      </c>
      <c r="L45" s="14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308.65999999999997</v>
      </c>
      <c r="R45" s="9">
        <f t="shared" si="4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41918.890474537031</v>
      </c>
      <c r="K46">
        <v>1408760537</v>
      </c>
      <c r="L46" s="14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100</v>
      </c>
      <c r="R46" s="9">
        <f t="shared" si="4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42487.415590277778</v>
      </c>
      <c r="K47">
        <v>1459177107</v>
      </c>
      <c r="L47" s="14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120</v>
      </c>
      <c r="R47" s="9">
        <f t="shared" si="4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42353.756643518514</v>
      </c>
      <c r="K48">
        <v>1447628974</v>
      </c>
      <c r="L48" s="14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104.16666666666667</v>
      </c>
      <c r="R48" s="9">
        <f t="shared" si="4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41992.652858796289</v>
      </c>
      <c r="K49">
        <v>1413834007</v>
      </c>
      <c r="L49" s="14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107.61100000000002</v>
      </c>
      <c r="R49" s="9">
        <f t="shared" si="4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42064.291666666664</v>
      </c>
      <c r="K50">
        <v>1422534260</v>
      </c>
      <c r="L50" s="14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107.94999999999999</v>
      </c>
      <c r="R50" s="9">
        <f t="shared" si="4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42300.968113425923</v>
      </c>
      <c r="K51">
        <v>1443068045</v>
      </c>
      <c r="L51" s="14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100</v>
      </c>
      <c r="R51" s="9">
        <f t="shared" si="4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42034.499999999993</v>
      </c>
      <c r="K52">
        <v>1419271458</v>
      </c>
      <c r="L52" s="14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100</v>
      </c>
      <c r="R52" s="9">
        <f t="shared" si="4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42226.72033564814</v>
      </c>
      <c r="K53">
        <v>1436653037</v>
      </c>
      <c r="L53" s="14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128.0181818181818</v>
      </c>
      <c r="R53" s="9">
        <f t="shared" si="4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41837.493587962963</v>
      </c>
      <c r="K54">
        <v>1403023846</v>
      </c>
      <c r="L54" s="14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116.21</v>
      </c>
      <c r="R54" s="9">
        <f t="shared" si="4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41733.708333333328</v>
      </c>
      <c r="K55">
        <v>1395407445</v>
      </c>
      <c r="L55" s="14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109.63333333333334</v>
      </c>
      <c r="R55" s="9">
        <f t="shared" si="4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42363.504872685182</v>
      </c>
      <c r="K56">
        <v>1448471221</v>
      </c>
      <c r="L56" s="14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101</v>
      </c>
      <c r="R56" s="9">
        <f t="shared" si="4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42517.760601851849</v>
      </c>
      <c r="K57">
        <v>1462576516</v>
      </c>
      <c r="L57" s="14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128.95348837209301</v>
      </c>
      <c r="R57" s="9">
        <f t="shared" si="4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42163.458333333336</v>
      </c>
      <c r="K58">
        <v>1432559424</v>
      </c>
      <c r="L58" s="14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107.26249999999999</v>
      </c>
      <c r="R58" s="9">
        <f t="shared" si="4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42119.624560185184</v>
      </c>
      <c r="K59">
        <v>1427399962</v>
      </c>
      <c r="L59" s="14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101.89999999999999</v>
      </c>
      <c r="R59" s="9">
        <f t="shared" si="4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41962.578379629624</v>
      </c>
      <c r="K60">
        <v>1413827572</v>
      </c>
      <c r="L60" s="14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102.91</v>
      </c>
      <c r="R60" s="9">
        <f t="shared" si="4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42261.666666666664</v>
      </c>
      <c r="K61">
        <v>1439530776</v>
      </c>
      <c r="L61" s="14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100.12570000000001</v>
      </c>
      <c r="R61" s="9">
        <f t="shared" si="4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41720.791666666664</v>
      </c>
      <c r="K62">
        <v>1393882717</v>
      </c>
      <c r="L62" s="14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103.29622222222221</v>
      </c>
      <c r="R62" s="9">
        <f t="shared" si="4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41431.605983796289</v>
      </c>
      <c r="K63">
        <v>1368646357</v>
      </c>
      <c r="L63" s="14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148.30000000000001</v>
      </c>
      <c r="R63" s="9">
        <f t="shared" si="4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41336.591180555552</v>
      </c>
      <c r="K64">
        <v>1360177878</v>
      </c>
      <c r="L64" s="14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154.73333333333332</v>
      </c>
      <c r="R64" s="9">
        <f t="shared" si="4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41635.999305555553</v>
      </c>
      <c r="K65">
        <v>1386194013</v>
      </c>
      <c r="L65" s="14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113.51849999999999</v>
      </c>
      <c r="R65" s="9">
        <f t="shared" si="4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41462.809965277775</v>
      </c>
      <c r="K66">
        <v>1370651181</v>
      </c>
      <c r="L66" s="14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5">(E66/D66)*100</f>
        <v>173.33333333333334</v>
      </c>
      <c r="R66" s="9">
        <f t="shared" ref="R66:R97" si="6">E66/N66</f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7">(I67/86400)+25569+(-5/24)</f>
        <v>41862.040972222218</v>
      </c>
      <c r="K67">
        <v>1405453354</v>
      </c>
      <c r="L67" s="14">
        <f t="shared" ref="L67:L130" si="8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7">
        <f t="shared" si="5"/>
        <v>107.52857142857141</v>
      </c>
      <c r="R67" s="9">
        <f t="shared" si="6"/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7"/>
        <v>42569.641435185178</v>
      </c>
      <c r="K68">
        <v>1466281420</v>
      </c>
      <c r="L68" s="14">
        <f t="shared" si="8"/>
        <v>42539.641435185178</v>
      </c>
      <c r="M68" t="b">
        <v>0</v>
      </c>
      <c r="N68">
        <v>26</v>
      </c>
      <c r="O68" t="b">
        <v>1</v>
      </c>
      <c r="P68" t="s">
        <v>8266</v>
      </c>
      <c r="Q68" s="7">
        <f t="shared" si="5"/>
        <v>118.6</v>
      </c>
      <c r="R68" s="9">
        <f t="shared" si="6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7"/>
        <v>41105.375046296293</v>
      </c>
      <c r="K69">
        <v>1339768804</v>
      </c>
      <c r="L69" s="14">
        <f t="shared" si="8"/>
        <v>41075.375046296293</v>
      </c>
      <c r="M69" t="b">
        <v>0</v>
      </c>
      <c r="N69">
        <v>20</v>
      </c>
      <c r="O69" t="b">
        <v>1</v>
      </c>
      <c r="P69" t="s">
        <v>8266</v>
      </c>
      <c r="Q69" s="7">
        <f t="shared" si="5"/>
        <v>116.25000000000001</v>
      </c>
      <c r="R69" s="9">
        <f t="shared" si="6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7"/>
        <v>41693.36100694444</v>
      </c>
      <c r="K70">
        <v>1390570791</v>
      </c>
      <c r="L70" s="14">
        <f t="shared" si="8"/>
        <v>41663.36100694444</v>
      </c>
      <c r="M70" t="b">
        <v>0</v>
      </c>
      <c r="N70">
        <v>36</v>
      </c>
      <c r="O70" t="b">
        <v>1</v>
      </c>
      <c r="P70" t="s">
        <v>8266</v>
      </c>
      <c r="Q70" s="7">
        <f t="shared" si="5"/>
        <v>127.16666666666667</v>
      </c>
      <c r="R70" s="9">
        <f t="shared" si="6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7"/>
        <v>40818.082638888889</v>
      </c>
      <c r="K71">
        <v>1314765025</v>
      </c>
      <c r="L71" s="14">
        <f t="shared" si="8"/>
        <v>40785.979456018518</v>
      </c>
      <c r="M71" t="b">
        <v>0</v>
      </c>
      <c r="N71">
        <v>178</v>
      </c>
      <c r="O71" t="b">
        <v>1</v>
      </c>
      <c r="P71" t="s">
        <v>8266</v>
      </c>
      <c r="Q71" s="7">
        <f t="shared" si="5"/>
        <v>110.9423</v>
      </c>
      <c r="R71" s="9">
        <f t="shared" si="6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7"/>
        <v>40790.688020833331</v>
      </c>
      <c r="K72">
        <v>1309987845</v>
      </c>
      <c r="L72" s="14">
        <f t="shared" si="8"/>
        <v>40730.688020833331</v>
      </c>
      <c r="M72" t="b">
        <v>0</v>
      </c>
      <c r="N72">
        <v>17</v>
      </c>
      <c r="O72" t="b">
        <v>1</v>
      </c>
      <c r="P72" t="s">
        <v>8266</v>
      </c>
      <c r="Q72" s="7">
        <f t="shared" si="5"/>
        <v>127.2</v>
      </c>
      <c r="R72" s="9">
        <f t="shared" si="6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7"/>
        <v>41057.063159722216</v>
      </c>
      <c r="K73">
        <v>1333002657</v>
      </c>
      <c r="L73" s="14">
        <f t="shared" si="8"/>
        <v>40997.063159722216</v>
      </c>
      <c r="M73" t="b">
        <v>0</v>
      </c>
      <c r="N73">
        <v>32</v>
      </c>
      <c r="O73" t="b">
        <v>1</v>
      </c>
      <c r="P73" t="s">
        <v>8266</v>
      </c>
      <c r="Q73" s="7">
        <f t="shared" si="5"/>
        <v>123.94444444444443</v>
      </c>
      <c r="R73" s="9">
        <f t="shared" si="6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7"/>
        <v>41227.791666666664</v>
      </c>
      <c r="K74">
        <v>1351210481</v>
      </c>
      <c r="L74" s="14">
        <f t="shared" si="8"/>
        <v>41207.801863425928</v>
      </c>
      <c r="M74" t="b">
        <v>0</v>
      </c>
      <c r="N74">
        <v>41</v>
      </c>
      <c r="O74" t="b">
        <v>1</v>
      </c>
      <c r="P74" t="s">
        <v>8266</v>
      </c>
      <c r="Q74" s="7">
        <f t="shared" si="5"/>
        <v>108.40909090909091</v>
      </c>
      <c r="R74" s="9">
        <f t="shared" si="6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7"/>
        <v>40665.957638888889</v>
      </c>
      <c r="K75">
        <v>1297620584</v>
      </c>
      <c r="L75" s="14">
        <f t="shared" si="8"/>
        <v>40587.548425925925</v>
      </c>
      <c r="M75" t="b">
        <v>0</v>
      </c>
      <c r="N75">
        <v>18</v>
      </c>
      <c r="O75" t="b">
        <v>1</v>
      </c>
      <c r="P75" t="s">
        <v>8266</v>
      </c>
      <c r="Q75" s="7">
        <f t="shared" si="5"/>
        <v>100</v>
      </c>
      <c r="R75" s="9">
        <f t="shared" si="6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7"/>
        <v>42390.278877314813</v>
      </c>
      <c r="K76">
        <v>1450784495</v>
      </c>
      <c r="L76" s="14">
        <f t="shared" si="8"/>
        <v>42360.278877314813</v>
      </c>
      <c r="M76" t="b">
        <v>0</v>
      </c>
      <c r="N76">
        <v>29</v>
      </c>
      <c r="O76" t="b">
        <v>1</v>
      </c>
      <c r="P76" t="s">
        <v>8266</v>
      </c>
      <c r="Q76" s="7">
        <f t="shared" si="5"/>
        <v>112.93199999999999</v>
      </c>
      <c r="R76" s="9">
        <f t="shared" si="6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7"/>
        <v>41387.000833333332</v>
      </c>
      <c r="K77">
        <v>1364101272</v>
      </c>
      <c r="L77" s="14">
        <f t="shared" si="8"/>
        <v>41357.000833333332</v>
      </c>
      <c r="M77" t="b">
        <v>0</v>
      </c>
      <c r="N77">
        <v>47</v>
      </c>
      <c r="O77" t="b">
        <v>1</v>
      </c>
      <c r="P77" t="s">
        <v>8266</v>
      </c>
      <c r="Q77" s="7">
        <f t="shared" si="5"/>
        <v>115.42857142857143</v>
      </c>
      <c r="R77" s="9">
        <f t="shared" si="6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7"/>
        <v>40904.524976851848</v>
      </c>
      <c r="K78">
        <v>1319819758</v>
      </c>
      <c r="L78" s="14">
        <f t="shared" si="8"/>
        <v>40844.483310185184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5"/>
        <v>153.33333333333334</v>
      </c>
      <c r="R78" s="9">
        <f t="shared" si="6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7"/>
        <v>41049.915972222218</v>
      </c>
      <c r="K79">
        <v>1332991717</v>
      </c>
      <c r="L79" s="14">
        <f t="shared" si="8"/>
        <v>40996.936539351846</v>
      </c>
      <c r="M79" t="b">
        <v>0</v>
      </c>
      <c r="N79">
        <v>26</v>
      </c>
      <c r="O79" t="b">
        <v>1</v>
      </c>
      <c r="P79" t="s">
        <v>8266</v>
      </c>
      <c r="Q79" s="7">
        <f t="shared" si="5"/>
        <v>392.5</v>
      </c>
      <c r="R79" s="9">
        <f t="shared" si="6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7"/>
        <v>42614.522233796299</v>
      </c>
      <c r="K80">
        <v>1471887121</v>
      </c>
      <c r="L80" s="14">
        <f t="shared" si="8"/>
        <v>42604.522233796299</v>
      </c>
      <c r="M80" t="b">
        <v>0</v>
      </c>
      <c r="N80">
        <v>35</v>
      </c>
      <c r="O80" t="b">
        <v>1</v>
      </c>
      <c r="P80" t="s">
        <v>8266</v>
      </c>
      <c r="Q80" s="7">
        <f t="shared" si="5"/>
        <v>2702</v>
      </c>
      <c r="R80" s="9">
        <f t="shared" si="6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7"/>
        <v>41754.568206018514</v>
      </c>
      <c r="K81">
        <v>1395859093</v>
      </c>
      <c r="L81" s="14">
        <f t="shared" si="8"/>
        <v>41724.568206018514</v>
      </c>
      <c r="M81" t="b">
        <v>0</v>
      </c>
      <c r="N81">
        <v>41</v>
      </c>
      <c r="O81" t="b">
        <v>1</v>
      </c>
      <c r="P81" t="s">
        <v>8266</v>
      </c>
      <c r="Q81" s="7">
        <f t="shared" si="5"/>
        <v>127</v>
      </c>
      <c r="R81" s="9">
        <f t="shared" si="6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7"/>
        <v>41617.875648148147</v>
      </c>
      <c r="K82">
        <v>1383616856</v>
      </c>
      <c r="L82" s="14">
        <f t="shared" si="8"/>
        <v>41582.875648148147</v>
      </c>
      <c r="M82" t="b">
        <v>0</v>
      </c>
      <c r="N82">
        <v>47</v>
      </c>
      <c r="O82" t="b">
        <v>1</v>
      </c>
      <c r="P82" t="s">
        <v>8266</v>
      </c>
      <c r="Q82" s="7">
        <f t="shared" si="5"/>
        <v>107.25</v>
      </c>
      <c r="R82" s="9">
        <f t="shared" si="6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7"/>
        <v>41103.918055555558</v>
      </c>
      <c r="K83">
        <v>1341892127</v>
      </c>
      <c r="L83" s="14">
        <f t="shared" si="8"/>
        <v>41099.950543981475</v>
      </c>
      <c r="M83" t="b">
        <v>0</v>
      </c>
      <c r="N83">
        <v>28</v>
      </c>
      <c r="O83" t="b">
        <v>1</v>
      </c>
      <c r="P83" t="s">
        <v>8266</v>
      </c>
      <c r="Q83" s="7">
        <f t="shared" si="5"/>
        <v>198</v>
      </c>
      <c r="R83" s="9">
        <f t="shared" si="6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7"/>
        <v>40825.611817129626</v>
      </c>
      <c r="K84">
        <v>1315597261</v>
      </c>
      <c r="L84" s="14">
        <f t="shared" si="8"/>
        <v>40795.611817129626</v>
      </c>
      <c r="M84" t="b">
        <v>0</v>
      </c>
      <c r="N84">
        <v>100</v>
      </c>
      <c r="O84" t="b">
        <v>1</v>
      </c>
      <c r="P84" t="s">
        <v>8266</v>
      </c>
      <c r="Q84" s="7">
        <f t="shared" si="5"/>
        <v>100.01249999999999</v>
      </c>
      <c r="R84" s="9">
        <f t="shared" si="6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7"/>
        <v>42057.270833333336</v>
      </c>
      <c r="K85">
        <v>1423320389</v>
      </c>
      <c r="L85" s="14">
        <f t="shared" si="8"/>
        <v>42042.407280092586</v>
      </c>
      <c r="M85" t="b">
        <v>0</v>
      </c>
      <c r="N85">
        <v>13</v>
      </c>
      <c r="O85" t="b">
        <v>1</v>
      </c>
      <c r="P85" t="s">
        <v>8266</v>
      </c>
      <c r="Q85" s="7">
        <f t="shared" si="5"/>
        <v>102.49999999999999</v>
      </c>
      <c r="R85" s="9">
        <f t="shared" si="6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7"/>
        <v>40678.54960648148</v>
      </c>
      <c r="K86">
        <v>1302891086</v>
      </c>
      <c r="L86" s="14">
        <f t="shared" si="8"/>
        <v>40648.54960648148</v>
      </c>
      <c r="M86" t="b">
        <v>0</v>
      </c>
      <c r="N86">
        <v>7</v>
      </c>
      <c r="O86" t="b">
        <v>1</v>
      </c>
      <c r="P86" t="s">
        <v>8266</v>
      </c>
      <c r="Q86" s="7">
        <f t="shared" si="5"/>
        <v>100</v>
      </c>
      <c r="R86" s="9">
        <f t="shared" si="6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7"/>
        <v>40808.917094907403</v>
      </c>
      <c r="K87">
        <v>1314154837</v>
      </c>
      <c r="L87" s="14">
        <f t="shared" si="8"/>
        <v>40778.917094907403</v>
      </c>
      <c r="M87" t="b">
        <v>0</v>
      </c>
      <c r="N87">
        <v>21</v>
      </c>
      <c r="O87" t="b">
        <v>1</v>
      </c>
      <c r="P87" t="s">
        <v>8266</v>
      </c>
      <c r="Q87" s="7">
        <f t="shared" si="5"/>
        <v>125.49999999999999</v>
      </c>
      <c r="R87" s="9">
        <f t="shared" si="6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7"/>
        <v>42365.389409722215</v>
      </c>
      <c r="K88">
        <v>1444828845</v>
      </c>
      <c r="L88" s="14">
        <f t="shared" si="8"/>
        <v>42291.347743055558</v>
      </c>
      <c r="M88" t="b">
        <v>0</v>
      </c>
      <c r="N88">
        <v>17</v>
      </c>
      <c r="O88" t="b">
        <v>1</v>
      </c>
      <c r="P88" t="s">
        <v>8266</v>
      </c>
      <c r="Q88" s="7">
        <f t="shared" si="5"/>
        <v>106.46666666666667</v>
      </c>
      <c r="R88" s="9">
        <f t="shared" si="6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7"/>
        <v>40331.861805555549</v>
      </c>
      <c r="K89">
        <v>1274705803</v>
      </c>
      <c r="L89" s="14">
        <f t="shared" si="8"/>
        <v>40322.331053240741</v>
      </c>
      <c r="M89" t="b">
        <v>0</v>
      </c>
      <c r="N89">
        <v>25</v>
      </c>
      <c r="O89" t="b">
        <v>1</v>
      </c>
      <c r="P89" t="s">
        <v>8266</v>
      </c>
      <c r="Q89" s="7">
        <f t="shared" si="5"/>
        <v>104.60000000000001</v>
      </c>
      <c r="R89" s="9">
        <f t="shared" si="6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7"/>
        <v>41812.450590277775</v>
      </c>
      <c r="K90">
        <v>1401205731</v>
      </c>
      <c r="L90" s="14">
        <f t="shared" si="8"/>
        <v>41786.450590277775</v>
      </c>
      <c r="M90" t="b">
        <v>0</v>
      </c>
      <c r="N90">
        <v>60</v>
      </c>
      <c r="O90" t="b">
        <v>1</v>
      </c>
      <c r="P90" t="s">
        <v>8266</v>
      </c>
      <c r="Q90" s="7">
        <f t="shared" si="5"/>
        <v>102.85714285714285</v>
      </c>
      <c r="R90" s="9">
        <f t="shared" si="6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7"/>
        <v>41427.543888888882</v>
      </c>
      <c r="K91">
        <v>1368036192</v>
      </c>
      <c r="L91" s="14">
        <f t="shared" si="8"/>
        <v>41402.543888888882</v>
      </c>
      <c r="M91" t="b">
        <v>0</v>
      </c>
      <c r="N91">
        <v>56</v>
      </c>
      <c r="O91" t="b">
        <v>1</v>
      </c>
      <c r="P91" t="s">
        <v>8266</v>
      </c>
      <c r="Q91" s="7">
        <f t="shared" si="5"/>
        <v>115.06666666666668</v>
      </c>
      <c r="R91" s="9">
        <f t="shared" si="6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7"/>
        <v>40736.089108796295</v>
      </c>
      <c r="K92">
        <v>1307862499</v>
      </c>
      <c r="L92" s="14">
        <f t="shared" si="8"/>
        <v>40706.089108796295</v>
      </c>
      <c r="M92" t="b">
        <v>0</v>
      </c>
      <c r="N92">
        <v>16</v>
      </c>
      <c r="O92" t="b">
        <v>1</v>
      </c>
      <c r="P92" t="s">
        <v>8266</v>
      </c>
      <c r="Q92" s="7">
        <f t="shared" si="5"/>
        <v>100.4</v>
      </c>
      <c r="R92" s="9">
        <f t="shared" si="6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7"/>
        <v>40680.194027777776</v>
      </c>
      <c r="K93">
        <v>1300354764</v>
      </c>
      <c r="L93" s="14">
        <f t="shared" si="8"/>
        <v>40619.194027777776</v>
      </c>
      <c r="M93" t="b">
        <v>0</v>
      </c>
      <c r="N93">
        <v>46</v>
      </c>
      <c r="O93" t="b">
        <v>1</v>
      </c>
      <c r="P93" t="s">
        <v>8266</v>
      </c>
      <c r="Q93" s="7">
        <f t="shared" si="5"/>
        <v>120</v>
      </c>
      <c r="R93" s="9">
        <f t="shared" si="6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7"/>
        <v>42767.124999999993</v>
      </c>
      <c r="K94">
        <v>1481949983</v>
      </c>
      <c r="L94" s="14">
        <f t="shared" si="8"/>
        <v>42720.990543981483</v>
      </c>
      <c r="M94" t="b">
        <v>0</v>
      </c>
      <c r="N94">
        <v>43</v>
      </c>
      <c r="O94" t="b">
        <v>1</v>
      </c>
      <c r="P94" t="s">
        <v>8266</v>
      </c>
      <c r="Q94" s="7">
        <f t="shared" si="5"/>
        <v>105.2</v>
      </c>
      <c r="R94" s="9">
        <f t="shared" si="6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7"/>
        <v>41093.666666666664</v>
      </c>
      <c r="K95">
        <v>1338928537</v>
      </c>
      <c r="L95" s="14">
        <f t="shared" si="8"/>
        <v>41065.649733796294</v>
      </c>
      <c r="M95" t="b">
        <v>0</v>
      </c>
      <c r="N95">
        <v>15</v>
      </c>
      <c r="O95" t="b">
        <v>1</v>
      </c>
      <c r="P95" t="s">
        <v>8266</v>
      </c>
      <c r="Q95" s="7">
        <f t="shared" si="5"/>
        <v>110.60000000000001</v>
      </c>
      <c r="R95" s="9">
        <f t="shared" si="6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7"/>
        <v>41736.509513888886</v>
      </c>
      <c r="K96">
        <v>1395162822</v>
      </c>
      <c r="L96" s="14">
        <f t="shared" si="8"/>
        <v>41716.509513888886</v>
      </c>
      <c r="M96" t="b">
        <v>0</v>
      </c>
      <c r="N96">
        <v>12</v>
      </c>
      <c r="O96" t="b">
        <v>1</v>
      </c>
      <c r="P96" t="s">
        <v>8266</v>
      </c>
      <c r="Q96" s="7">
        <f t="shared" si="5"/>
        <v>104</v>
      </c>
      <c r="R96" s="9">
        <f t="shared" si="6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7"/>
        <v>40964.796770833331</v>
      </c>
      <c r="K97">
        <v>1327622841</v>
      </c>
      <c r="L97" s="14">
        <f t="shared" si="8"/>
        <v>40934.796770833331</v>
      </c>
      <c r="M97" t="b">
        <v>0</v>
      </c>
      <c r="N97">
        <v>21</v>
      </c>
      <c r="O97" t="b">
        <v>1</v>
      </c>
      <c r="P97" t="s">
        <v>8266</v>
      </c>
      <c r="Q97" s="7">
        <f t="shared" si="5"/>
        <v>131.42857142857142</v>
      </c>
      <c r="R97" s="9">
        <f t="shared" si="6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7"/>
        <v>40390.916666666664</v>
      </c>
      <c r="K98">
        <v>1274889241</v>
      </c>
      <c r="L98" s="14">
        <f t="shared" si="8"/>
        <v>40324.45417824074</v>
      </c>
      <c r="M98" t="b">
        <v>0</v>
      </c>
      <c r="N98">
        <v>34</v>
      </c>
      <c r="O98" t="b">
        <v>1</v>
      </c>
      <c r="P98" t="s">
        <v>8266</v>
      </c>
      <c r="Q98" s="7">
        <f t="shared" si="5"/>
        <v>114.66666666666667</v>
      </c>
      <c r="R98" s="9">
        <f t="shared" ref="R98:R123" si="9">E98/N98</f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7"/>
        <v>40735.926874999997</v>
      </c>
      <c r="K99">
        <v>1307848482</v>
      </c>
      <c r="L99" s="14">
        <f t="shared" si="8"/>
        <v>40705.926874999997</v>
      </c>
      <c r="M99" t="b">
        <v>0</v>
      </c>
      <c r="N99">
        <v>8</v>
      </c>
      <c r="O99" t="b">
        <v>1</v>
      </c>
      <c r="P99" t="s">
        <v>8266</v>
      </c>
      <c r="Q99" s="7">
        <f t="shared" si="5"/>
        <v>106.25</v>
      </c>
      <c r="R99" s="9">
        <f t="shared" si="9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7"/>
        <v>41250.770833333328</v>
      </c>
      <c r="K100">
        <v>1351796674</v>
      </c>
      <c r="L100" s="14">
        <f t="shared" si="8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7">
        <f t="shared" si="5"/>
        <v>106.25</v>
      </c>
      <c r="R100" s="9">
        <f t="shared" si="9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7"/>
        <v>41661.694432870368</v>
      </c>
      <c r="K101">
        <v>1387834799</v>
      </c>
      <c r="L101" s="14">
        <f t="shared" si="8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7">
        <f t="shared" si="5"/>
        <v>106.01933333333334</v>
      </c>
      <c r="R101" s="9">
        <f t="shared" si="9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7"/>
        <v>41217.586643518516</v>
      </c>
      <c r="K102">
        <v>1350324286</v>
      </c>
      <c r="L102" s="14">
        <f t="shared" si="8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5"/>
        <v>100</v>
      </c>
      <c r="R102" s="9">
        <f t="shared" si="9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7"/>
        <v>41298.568402777775</v>
      </c>
      <c r="K103">
        <v>1356979110</v>
      </c>
      <c r="L103" s="14">
        <f t="shared" si="8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7">
        <f t="shared" si="5"/>
        <v>100</v>
      </c>
      <c r="R103" s="9">
        <f t="shared" si="9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7"/>
        <v>40534.922835648147</v>
      </c>
      <c r="K104">
        <v>1290481733</v>
      </c>
      <c r="L104" s="14">
        <f t="shared" si="8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7">
        <f t="shared" si="5"/>
        <v>127.75000000000001</v>
      </c>
      <c r="R104" s="9">
        <f t="shared" si="9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7"/>
        <v>41705.597569444442</v>
      </c>
      <c r="K105">
        <v>1392232830</v>
      </c>
      <c r="L105" s="14">
        <f t="shared" si="8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7">
        <f t="shared" si="5"/>
        <v>105.15384615384616</v>
      </c>
      <c r="R105" s="9">
        <f t="shared" si="9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7"/>
        <v>40635.833333333328</v>
      </c>
      <c r="K106">
        <v>1299775266</v>
      </c>
      <c r="L106" s="14">
        <f t="shared" si="8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7">
        <f t="shared" si="5"/>
        <v>120</v>
      </c>
      <c r="R106" s="9">
        <f t="shared" si="9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7"/>
        <v>42503.791666666664</v>
      </c>
      <c r="K107">
        <v>1461605020</v>
      </c>
      <c r="L107" s="14">
        <f t="shared" si="8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7">
        <f t="shared" si="5"/>
        <v>107.40909090909089</v>
      </c>
      <c r="R107" s="9">
        <f t="shared" si="9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7"/>
        <v>41001.568298611106</v>
      </c>
      <c r="K108">
        <v>1332182301</v>
      </c>
      <c r="L108" s="14">
        <f t="shared" si="8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7">
        <f t="shared" si="5"/>
        <v>100.49999999999999</v>
      </c>
      <c r="R108" s="9">
        <f t="shared" si="9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7"/>
        <v>40657.774155092593</v>
      </c>
      <c r="K109">
        <v>1301787287</v>
      </c>
      <c r="L109" s="14">
        <f t="shared" si="8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7">
        <f t="shared" si="5"/>
        <v>102.46666666666667</v>
      </c>
      <c r="R109" s="9">
        <f t="shared" si="9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7"/>
        <v>41425.404745370368</v>
      </c>
      <c r="K110">
        <v>1364827370</v>
      </c>
      <c r="L110" s="14">
        <f t="shared" si="8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7">
        <f t="shared" si="5"/>
        <v>246.66666666666669</v>
      </c>
      <c r="R110" s="9">
        <f t="shared" si="9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7"/>
        <v>40599.817476851851</v>
      </c>
      <c r="K111">
        <v>1296088630</v>
      </c>
      <c r="L111" s="14">
        <f t="shared" si="8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7">
        <f t="shared" si="5"/>
        <v>219.49999999999997</v>
      </c>
      <c r="R111" s="9">
        <f t="shared" si="9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7"/>
        <v>41592.040972222218</v>
      </c>
      <c r="K112">
        <v>1381445253</v>
      </c>
      <c r="L112" s="14">
        <f t="shared" si="8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7">
        <f t="shared" si="5"/>
        <v>130.76923076923077</v>
      </c>
      <c r="R112" s="9">
        <f t="shared" si="9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7"/>
        <v>42155.124849537031</v>
      </c>
      <c r="K113">
        <v>1430467187</v>
      </c>
      <c r="L113" s="14">
        <f t="shared" si="8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7">
        <f t="shared" si="5"/>
        <v>154.57142857142858</v>
      </c>
      <c r="R113" s="9">
        <f t="shared" si="9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7"/>
        <v>41741.875</v>
      </c>
      <c r="K114">
        <v>1395277318</v>
      </c>
      <c r="L114" s="14">
        <f t="shared" si="8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7">
        <f t="shared" si="5"/>
        <v>104</v>
      </c>
      <c r="R114" s="9">
        <f t="shared" si="9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7"/>
        <v>40761.416666666664</v>
      </c>
      <c r="K115">
        <v>1311963128</v>
      </c>
      <c r="L115" s="14">
        <f t="shared" si="8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7">
        <f t="shared" si="5"/>
        <v>141</v>
      </c>
      <c r="R115" s="9">
        <f t="shared" si="9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7"/>
        <v>40921.065833333334</v>
      </c>
      <c r="K116">
        <v>1321252488</v>
      </c>
      <c r="L116" s="14">
        <f t="shared" si="8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7">
        <f t="shared" si="5"/>
        <v>103.33333333333334</v>
      </c>
      <c r="R116" s="9">
        <f t="shared" si="9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7"/>
        <v>40943.530601851853</v>
      </c>
      <c r="K117">
        <v>1326217444</v>
      </c>
      <c r="L117" s="14">
        <f t="shared" si="8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7">
        <f t="shared" si="5"/>
        <v>140.44444444444443</v>
      </c>
      <c r="R117" s="9">
        <f t="shared" si="9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7"/>
        <v>40641.247164351851</v>
      </c>
      <c r="K118">
        <v>1298289355</v>
      </c>
      <c r="L118" s="14">
        <f t="shared" si="8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7">
        <f t="shared" si="5"/>
        <v>113.65714285714286</v>
      </c>
      <c r="R118" s="9">
        <f t="shared" si="9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7"/>
        <v>40338.583333333328</v>
      </c>
      <c r="K119">
        <v>1268337744</v>
      </c>
      <c r="L119" s="14">
        <f t="shared" si="8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7">
        <f t="shared" si="5"/>
        <v>100.49377777777779</v>
      </c>
      <c r="R119" s="9">
        <f t="shared" si="9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7"/>
        <v>40752.845324074071</v>
      </c>
      <c r="K120">
        <v>1309310236</v>
      </c>
      <c r="L120" s="14">
        <f t="shared" si="8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7">
        <f t="shared" si="5"/>
        <v>113.03159999999998</v>
      </c>
      <c r="R120" s="9">
        <f t="shared" si="9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7"/>
        <v>40768.75</v>
      </c>
      <c r="K121">
        <v>1310693986</v>
      </c>
      <c r="L121" s="14">
        <f t="shared" si="8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7">
        <f t="shared" si="5"/>
        <v>104.55692307692308</v>
      </c>
      <c r="R121" s="9">
        <f t="shared" si="9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7"/>
        <v>42645.841516203705</v>
      </c>
      <c r="K122">
        <v>1472865107</v>
      </c>
      <c r="L122" s="14">
        <f t="shared" si="8"/>
        <v>42615.841516203705</v>
      </c>
      <c r="M122" t="b">
        <v>0</v>
      </c>
      <c r="N122">
        <v>1</v>
      </c>
      <c r="O122" t="b">
        <v>0</v>
      </c>
      <c r="P122" t="s">
        <v>8267</v>
      </c>
      <c r="Q122" s="7">
        <f t="shared" si="5"/>
        <v>1.4285714285714287E-2</v>
      </c>
      <c r="R122" s="9">
        <f t="shared" si="9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7"/>
        <v>42112.219444444439</v>
      </c>
      <c r="K123">
        <v>1427993710</v>
      </c>
      <c r="L123" s="14">
        <f t="shared" si="8"/>
        <v>42096.496643518512</v>
      </c>
      <c r="M123" t="b">
        <v>0</v>
      </c>
      <c r="N123">
        <v>1</v>
      </c>
      <c r="O123" t="b">
        <v>0</v>
      </c>
      <c r="P123" t="s">
        <v>8267</v>
      </c>
      <c r="Q123" s="7">
        <f t="shared" si="5"/>
        <v>3.3333333333333333E-2</v>
      </c>
      <c r="R123" s="9">
        <f t="shared" si="9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7"/>
        <v>42653.223460648143</v>
      </c>
      <c r="K124">
        <v>1470910907</v>
      </c>
      <c r="L124" s="14">
        <f t="shared" si="8"/>
        <v>42593.223460648143</v>
      </c>
      <c r="M124" t="b">
        <v>0</v>
      </c>
      <c r="N124">
        <v>0</v>
      </c>
      <c r="O124" t="b">
        <v>0</v>
      </c>
      <c r="P124" t="s">
        <v>8267</v>
      </c>
      <c r="Q124" s="7">
        <f t="shared" si="5"/>
        <v>0</v>
      </c>
      <c r="R124" s="9">
        <v>0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7"/>
        <v>41940.708333333328</v>
      </c>
      <c r="K125">
        <v>1411411564</v>
      </c>
      <c r="L125" s="14">
        <f t="shared" si="8"/>
        <v>41904.573657407404</v>
      </c>
      <c r="M125" t="b">
        <v>0</v>
      </c>
      <c r="N125">
        <v>6</v>
      </c>
      <c r="O125" t="b">
        <v>0</v>
      </c>
      <c r="P125" t="s">
        <v>8267</v>
      </c>
      <c r="Q125" s="7">
        <f t="shared" si="5"/>
        <v>0.27454545454545454</v>
      </c>
      <c r="R125" s="9">
        <f>E125/N125</f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7"/>
        <v>42139.720393518517</v>
      </c>
      <c r="K126">
        <v>1429568242</v>
      </c>
      <c r="L126" s="14">
        <f t="shared" si="8"/>
        <v>42114.720393518517</v>
      </c>
      <c r="M126" t="b">
        <v>0</v>
      </c>
      <c r="N126">
        <v>0</v>
      </c>
      <c r="O126" t="b">
        <v>0</v>
      </c>
      <c r="P126" t="s">
        <v>8267</v>
      </c>
      <c r="Q126" s="7">
        <f t="shared" si="5"/>
        <v>0</v>
      </c>
      <c r="R126" s="9">
        <v>0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7"/>
        <v>42769.78564814815</v>
      </c>
      <c r="K127">
        <v>1480981880</v>
      </c>
      <c r="L127" s="14">
        <f t="shared" si="8"/>
        <v>42709.78564814815</v>
      </c>
      <c r="M127" t="b">
        <v>0</v>
      </c>
      <c r="N127">
        <v>6</v>
      </c>
      <c r="O127" t="b">
        <v>0</v>
      </c>
      <c r="P127" t="s">
        <v>8267</v>
      </c>
      <c r="Q127" s="7">
        <f t="shared" si="5"/>
        <v>14.000000000000002</v>
      </c>
      <c r="R127" s="9">
        <f>E127/N127</f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7"/>
        <v>42165.874999999993</v>
      </c>
      <c r="K128">
        <v>1431353337</v>
      </c>
      <c r="L128" s="14">
        <f t="shared" si="8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7">
        <f t="shared" si="5"/>
        <v>5.548</v>
      </c>
      <c r="R128" s="9">
        <f>E128/N128</f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7"/>
        <v>42097.37431712963</v>
      </c>
      <c r="K129">
        <v>1425481141</v>
      </c>
      <c r="L129" s="14">
        <f t="shared" si="8"/>
        <v>42067.415983796294</v>
      </c>
      <c r="M129" t="b">
        <v>0</v>
      </c>
      <c r="N129">
        <v>4</v>
      </c>
      <c r="O129" t="b">
        <v>0</v>
      </c>
      <c r="P129" t="s">
        <v>8267</v>
      </c>
      <c r="Q129" s="7">
        <f t="shared" si="5"/>
        <v>2.375</v>
      </c>
      <c r="R129" s="9">
        <f>E129/N129</f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7"/>
        <v>42663.019594907404</v>
      </c>
      <c r="K130">
        <v>1473917293</v>
      </c>
      <c r="L130" s="14">
        <f t="shared" si="8"/>
        <v>42628.019594907404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10">(E130/D130)*100</f>
        <v>1.867</v>
      </c>
      <c r="R130" s="9">
        <f>E130/N130</f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1">(I131/86400)+25569+(-5/24)</f>
        <v>41942.728969907403</v>
      </c>
      <c r="K131">
        <v>1409524183</v>
      </c>
      <c r="L131" s="14">
        <f t="shared" ref="L131:L194" si="12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7">
        <f t="shared" si="10"/>
        <v>0</v>
      </c>
      <c r="R131" s="9">
        <v>0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1"/>
        <v>41806.636111111111</v>
      </c>
      <c r="K132">
        <v>1400536692</v>
      </c>
      <c r="L132" s="14">
        <f t="shared" si="12"/>
        <v>41778.707083333335</v>
      </c>
      <c r="M132" t="b">
        <v>0</v>
      </c>
      <c r="N132">
        <v>0</v>
      </c>
      <c r="O132" t="b">
        <v>0</v>
      </c>
      <c r="P132" t="s">
        <v>8267</v>
      </c>
      <c r="Q132" s="7">
        <f t="shared" si="10"/>
        <v>0</v>
      </c>
      <c r="R132" s="9">
        <v>0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1"/>
        <v>42556.791666666664</v>
      </c>
      <c r="K133">
        <v>1466453161</v>
      </c>
      <c r="L133" s="14">
        <f t="shared" si="12"/>
        <v>42541.629178240742</v>
      </c>
      <c r="M133" t="b">
        <v>0</v>
      </c>
      <c r="N133">
        <v>0</v>
      </c>
      <c r="O133" t="b">
        <v>0</v>
      </c>
      <c r="P133" t="s">
        <v>8267</v>
      </c>
      <c r="Q133" s="7">
        <f t="shared" si="10"/>
        <v>0</v>
      </c>
      <c r="R133" s="9">
        <v>0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1"/>
        <v>41950.645914351851</v>
      </c>
      <c r="K134">
        <v>1411500607</v>
      </c>
      <c r="L134" s="14">
        <f t="shared" si="12"/>
        <v>41905.60424768518</v>
      </c>
      <c r="M134" t="b">
        <v>0</v>
      </c>
      <c r="N134">
        <v>81</v>
      </c>
      <c r="O134" t="b">
        <v>0</v>
      </c>
      <c r="P134" t="s">
        <v>8267</v>
      </c>
      <c r="Q134" s="7">
        <f t="shared" si="10"/>
        <v>9.5687499999999996</v>
      </c>
      <c r="R134" s="9">
        <f>E134/N134</f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1"/>
        <v>42521.521527777775</v>
      </c>
      <c r="K135">
        <v>1462130584</v>
      </c>
      <c r="L135" s="14">
        <f t="shared" si="12"/>
        <v>42491.599351851844</v>
      </c>
      <c r="M135" t="b">
        <v>0</v>
      </c>
      <c r="N135">
        <v>0</v>
      </c>
      <c r="O135" t="b">
        <v>0</v>
      </c>
      <c r="P135" t="s">
        <v>8267</v>
      </c>
      <c r="Q135" s="7">
        <f t="shared" si="10"/>
        <v>0</v>
      </c>
      <c r="R135" s="9">
        <v>0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1"/>
        <v>42251.499999999993</v>
      </c>
      <c r="K136">
        <v>1438811418</v>
      </c>
      <c r="L136" s="14">
        <f t="shared" si="12"/>
        <v>42221.701597222222</v>
      </c>
      <c r="M136" t="b">
        <v>0</v>
      </c>
      <c r="N136">
        <v>0</v>
      </c>
      <c r="O136" t="b">
        <v>0</v>
      </c>
      <c r="P136" t="s">
        <v>8267</v>
      </c>
      <c r="Q136" s="7">
        <f t="shared" si="10"/>
        <v>0</v>
      </c>
      <c r="R136" s="9">
        <v>0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1"/>
        <v>41821.583333333328</v>
      </c>
      <c r="K137">
        <v>1401354597</v>
      </c>
      <c r="L137" s="14">
        <f t="shared" si="12"/>
        <v>41788.173576388886</v>
      </c>
      <c r="M137" t="b">
        <v>0</v>
      </c>
      <c r="N137">
        <v>5</v>
      </c>
      <c r="O137" t="b">
        <v>0</v>
      </c>
      <c r="P137" t="s">
        <v>8267</v>
      </c>
      <c r="Q137" s="7">
        <f t="shared" si="10"/>
        <v>13.433333333333334</v>
      </c>
      <c r="R137" s="9">
        <f>E137/N137</f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1"/>
        <v>42140.219444444439</v>
      </c>
      <c r="K138">
        <v>1427968234</v>
      </c>
      <c r="L138" s="14">
        <f t="shared" si="12"/>
        <v>42096.201782407406</v>
      </c>
      <c r="M138" t="b">
        <v>0</v>
      </c>
      <c r="N138">
        <v>0</v>
      </c>
      <c r="O138" t="b">
        <v>0</v>
      </c>
      <c r="P138" t="s">
        <v>8267</v>
      </c>
      <c r="Q138" s="7">
        <f t="shared" si="10"/>
        <v>0</v>
      </c>
      <c r="R138" s="9">
        <v>0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1"/>
        <v>42289.365659722222</v>
      </c>
      <c r="K139">
        <v>1440337593</v>
      </c>
      <c r="L139" s="14">
        <f t="shared" si="12"/>
        <v>42239.365659722222</v>
      </c>
      <c r="M139" t="b">
        <v>0</v>
      </c>
      <c r="N139">
        <v>0</v>
      </c>
      <c r="O139" t="b">
        <v>0</v>
      </c>
      <c r="P139" t="s">
        <v>8267</v>
      </c>
      <c r="Q139" s="7">
        <f t="shared" si="10"/>
        <v>0</v>
      </c>
      <c r="R139" s="9">
        <v>0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1"/>
        <v>42216.999305555553</v>
      </c>
      <c r="K140">
        <v>1435731041</v>
      </c>
      <c r="L140" s="14">
        <f t="shared" si="12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7">
        <f t="shared" si="10"/>
        <v>3.1413333333333333</v>
      </c>
      <c r="R140" s="9">
        <f>E140/N140</f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1"/>
        <v>42197.712638888886</v>
      </c>
      <c r="K141">
        <v>1435874772</v>
      </c>
      <c r="L141" s="14">
        <f t="shared" si="12"/>
        <v>42187.712638888886</v>
      </c>
      <c r="M141" t="b">
        <v>0</v>
      </c>
      <c r="N141">
        <v>1</v>
      </c>
      <c r="O141" t="b">
        <v>0</v>
      </c>
      <c r="P141" t="s">
        <v>8267</v>
      </c>
      <c r="Q141" s="7">
        <f t="shared" si="10"/>
        <v>100</v>
      </c>
      <c r="R141" s="9">
        <f>E141/N141</f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1"/>
        <v>42082.948287037034</v>
      </c>
      <c r="K142">
        <v>1424234732</v>
      </c>
      <c r="L142" s="14">
        <f t="shared" si="12"/>
        <v>42052.989953703705</v>
      </c>
      <c r="M142" t="b">
        <v>0</v>
      </c>
      <c r="N142">
        <v>0</v>
      </c>
      <c r="O142" t="b">
        <v>0</v>
      </c>
      <c r="P142" t="s">
        <v>8267</v>
      </c>
      <c r="Q142" s="7">
        <f t="shared" si="10"/>
        <v>0</v>
      </c>
      <c r="R142" s="9">
        <v>0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1"/>
        <v>42154.944710648146</v>
      </c>
      <c r="K143">
        <v>1429155623</v>
      </c>
      <c r="L143" s="14">
        <f t="shared" si="12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7">
        <f t="shared" si="10"/>
        <v>10.775</v>
      </c>
      <c r="R143" s="9">
        <f>E143/N143</f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1"/>
        <v>41959.726597222216</v>
      </c>
      <c r="K144">
        <v>1414358778</v>
      </c>
      <c r="L144" s="14">
        <f t="shared" si="12"/>
        <v>41938.684930555552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10"/>
        <v>0.33333333333333337</v>
      </c>
      <c r="R144" s="9">
        <f>E144/N144</f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1"/>
        <v>42616.038194444445</v>
      </c>
      <c r="K145">
        <v>1467941542</v>
      </c>
      <c r="L145" s="14">
        <f t="shared" si="12"/>
        <v>42558.855810185181</v>
      </c>
      <c r="M145" t="b">
        <v>0</v>
      </c>
      <c r="N145">
        <v>0</v>
      </c>
      <c r="O145" t="b">
        <v>0</v>
      </c>
      <c r="P145" t="s">
        <v>8267</v>
      </c>
      <c r="Q145" s="7">
        <f t="shared" si="10"/>
        <v>0</v>
      </c>
      <c r="R145" s="9">
        <v>0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1"/>
        <v>42107.512407407405</v>
      </c>
      <c r="K146">
        <v>1423765072</v>
      </c>
      <c r="L146" s="14">
        <f t="shared" si="12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7">
        <f t="shared" si="10"/>
        <v>27.6</v>
      </c>
      <c r="R146" s="9">
        <f>E146/N146</f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1"/>
        <v>42227.333935185183</v>
      </c>
      <c r="K147">
        <v>1436965252</v>
      </c>
      <c r="L147" s="14">
        <f t="shared" si="12"/>
        <v>42200.333935185183</v>
      </c>
      <c r="M147" t="b">
        <v>0</v>
      </c>
      <c r="N147">
        <v>9</v>
      </c>
      <c r="O147" t="b">
        <v>0</v>
      </c>
      <c r="P147" t="s">
        <v>8267</v>
      </c>
      <c r="Q147" s="7">
        <f t="shared" si="10"/>
        <v>7.5111111111111111</v>
      </c>
      <c r="R147" s="9">
        <f>E147/N147</f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1"/>
        <v>42752.807847222219</v>
      </c>
      <c r="K148">
        <v>1479514998</v>
      </c>
      <c r="L148" s="14">
        <f t="shared" si="12"/>
        <v>42692.807847222219</v>
      </c>
      <c r="M148" t="b">
        <v>0</v>
      </c>
      <c r="N148">
        <v>3</v>
      </c>
      <c r="O148" t="b">
        <v>0</v>
      </c>
      <c r="P148" t="s">
        <v>8267</v>
      </c>
      <c r="Q148" s="7">
        <f t="shared" si="10"/>
        <v>0.57499999999999996</v>
      </c>
      <c r="R148" s="9">
        <f>E148/N148</f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1"/>
        <v>42012.554166666661</v>
      </c>
      <c r="K149">
        <v>1417026340</v>
      </c>
      <c r="L149" s="14">
        <f t="shared" si="12"/>
        <v>41969.559490740743</v>
      </c>
      <c r="M149" t="b">
        <v>0</v>
      </c>
      <c r="N149">
        <v>0</v>
      </c>
      <c r="O149" t="b">
        <v>0</v>
      </c>
      <c r="P149" t="s">
        <v>8267</v>
      </c>
      <c r="Q149" s="7">
        <f t="shared" si="10"/>
        <v>0</v>
      </c>
      <c r="R149" s="9">
        <v>0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1"/>
        <v>42427.073333333326</v>
      </c>
      <c r="K150">
        <v>1453963536</v>
      </c>
      <c r="L150" s="14">
        <f t="shared" si="12"/>
        <v>42397.073333333326</v>
      </c>
      <c r="M150" t="b">
        <v>0</v>
      </c>
      <c r="N150">
        <v>2</v>
      </c>
      <c r="O150" t="b">
        <v>0</v>
      </c>
      <c r="P150" t="s">
        <v>8267</v>
      </c>
      <c r="Q150" s="7">
        <f t="shared" si="10"/>
        <v>0.08</v>
      </c>
      <c r="R150" s="9">
        <f t="shared" ref="R150:R159" si="13">E150/N150</f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1"/>
        <v>41998.124999999993</v>
      </c>
      <c r="K151">
        <v>1416888470</v>
      </c>
      <c r="L151" s="14">
        <f t="shared" si="12"/>
        <v>41967.963773148142</v>
      </c>
      <c r="M151" t="b">
        <v>0</v>
      </c>
      <c r="N151">
        <v>6</v>
      </c>
      <c r="O151" t="b">
        <v>0</v>
      </c>
      <c r="P151" t="s">
        <v>8267</v>
      </c>
      <c r="Q151" s="7">
        <f t="shared" si="10"/>
        <v>0.91999999999999993</v>
      </c>
      <c r="R151" s="9">
        <f t="shared" si="13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1"/>
        <v>42149.95349537037</v>
      </c>
      <c r="K152">
        <v>1427428382</v>
      </c>
      <c r="L152" s="14">
        <f t="shared" si="12"/>
        <v>42089.95349537037</v>
      </c>
      <c r="M152" t="b">
        <v>0</v>
      </c>
      <c r="N152">
        <v>67</v>
      </c>
      <c r="O152" t="b">
        <v>0</v>
      </c>
      <c r="P152" t="s">
        <v>8267</v>
      </c>
      <c r="Q152" s="7">
        <f t="shared" si="10"/>
        <v>23.163076923076922</v>
      </c>
      <c r="R152" s="9">
        <f t="shared" si="13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1"/>
        <v>42173.342488425922</v>
      </c>
      <c r="K153">
        <v>1429449191</v>
      </c>
      <c r="L153" s="14">
        <f t="shared" si="12"/>
        <v>42113.342488425922</v>
      </c>
      <c r="M153" t="b">
        <v>0</v>
      </c>
      <c r="N153">
        <v>5</v>
      </c>
      <c r="O153" t="b">
        <v>0</v>
      </c>
      <c r="P153" t="s">
        <v>8267</v>
      </c>
      <c r="Q153" s="7">
        <f t="shared" si="10"/>
        <v>5.5999999999999994E-2</v>
      </c>
      <c r="R153" s="9">
        <f t="shared" si="13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1"/>
        <v>41904.869212962956</v>
      </c>
      <c r="K154">
        <v>1408845100</v>
      </c>
      <c r="L154" s="14">
        <f t="shared" si="12"/>
        <v>41874.869212962956</v>
      </c>
      <c r="M154" t="b">
        <v>0</v>
      </c>
      <c r="N154">
        <v>2</v>
      </c>
      <c r="O154" t="b">
        <v>0</v>
      </c>
      <c r="P154" t="s">
        <v>8267</v>
      </c>
      <c r="Q154" s="7">
        <f t="shared" si="10"/>
        <v>7.8947368421052634E-3</v>
      </c>
      <c r="R154" s="9">
        <f t="shared" si="13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1"/>
        <v>41975.419490740744</v>
      </c>
      <c r="K155">
        <v>1413900244</v>
      </c>
      <c r="L155" s="14">
        <f t="shared" si="12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7">
        <f t="shared" si="10"/>
        <v>0.71799999999999997</v>
      </c>
      <c r="R155" s="9">
        <f t="shared" si="13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1"/>
        <v>42158.339062499996</v>
      </c>
      <c r="K156">
        <v>1429621695</v>
      </c>
      <c r="L156" s="14">
        <f t="shared" si="12"/>
        <v>42115.339062499996</v>
      </c>
      <c r="M156" t="b">
        <v>0</v>
      </c>
      <c r="N156">
        <v>3</v>
      </c>
      <c r="O156" t="b">
        <v>0</v>
      </c>
      <c r="P156" t="s">
        <v>8267</v>
      </c>
      <c r="Q156" s="7">
        <f t="shared" si="10"/>
        <v>2.666666666666667</v>
      </c>
      <c r="R156" s="9">
        <f t="shared" si="13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1"/>
        <v>42208.351099537038</v>
      </c>
      <c r="K157">
        <v>1434201935</v>
      </c>
      <c r="L157" s="14">
        <f t="shared" si="12"/>
        <v>42168.351099537038</v>
      </c>
      <c r="M157" t="b">
        <v>0</v>
      </c>
      <c r="N157">
        <v>4</v>
      </c>
      <c r="O157" t="b">
        <v>0</v>
      </c>
      <c r="P157" t="s">
        <v>8267</v>
      </c>
      <c r="Q157" s="7">
        <f t="shared" si="10"/>
        <v>6.0000000000000001E-3</v>
      </c>
      <c r="R157" s="9">
        <f t="shared" si="13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1"/>
        <v>41853.916620370372</v>
      </c>
      <c r="K158">
        <v>1401850796</v>
      </c>
      <c r="L158" s="14">
        <f t="shared" si="12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7">
        <f t="shared" si="10"/>
        <v>5.0999999999999996</v>
      </c>
      <c r="R158" s="9">
        <f t="shared" si="13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1"/>
        <v>42426.703379629624</v>
      </c>
      <c r="K159">
        <v>1453931572</v>
      </c>
      <c r="L159" s="14">
        <f t="shared" si="12"/>
        <v>42396.703379629624</v>
      </c>
      <c r="M159" t="b">
        <v>0</v>
      </c>
      <c r="N159">
        <v>2</v>
      </c>
      <c r="O159" t="b">
        <v>0</v>
      </c>
      <c r="P159" t="s">
        <v>8267</v>
      </c>
      <c r="Q159" s="7">
        <f t="shared" si="10"/>
        <v>0.26711185308848079</v>
      </c>
      <c r="R159" s="9">
        <f t="shared" si="13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1"/>
        <v>41933.868379629625</v>
      </c>
      <c r="K160">
        <v>1411350628</v>
      </c>
      <c r="L160" s="14">
        <f t="shared" si="12"/>
        <v>41903.868379629625</v>
      </c>
      <c r="M160" t="b">
        <v>0</v>
      </c>
      <c r="N160">
        <v>0</v>
      </c>
      <c r="O160" t="b">
        <v>0</v>
      </c>
      <c r="P160" t="s">
        <v>8267</v>
      </c>
      <c r="Q160" s="7">
        <f t="shared" si="10"/>
        <v>0</v>
      </c>
      <c r="R160" s="9">
        <v>0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1"/>
        <v>42554.226215277777</v>
      </c>
      <c r="K161">
        <v>1464085545</v>
      </c>
      <c r="L161" s="14">
        <f t="shared" si="12"/>
        <v>42514.226215277777</v>
      </c>
      <c r="M161" t="b">
        <v>0</v>
      </c>
      <c r="N161">
        <v>1</v>
      </c>
      <c r="O161" t="b">
        <v>0</v>
      </c>
      <c r="P161" t="s">
        <v>8267</v>
      </c>
      <c r="Q161" s="7">
        <f t="shared" si="10"/>
        <v>2E-3</v>
      </c>
      <c r="R161" s="9">
        <f>E161/N161</f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1"/>
        <v>42231.70475694444</v>
      </c>
      <c r="K162">
        <v>1434491691</v>
      </c>
      <c r="L162" s="14">
        <f t="shared" si="12"/>
        <v>42171.70475694444</v>
      </c>
      <c r="M162" t="b">
        <v>0</v>
      </c>
      <c r="N162">
        <v>0</v>
      </c>
      <c r="O162" t="b">
        <v>0</v>
      </c>
      <c r="P162" t="s">
        <v>8268</v>
      </c>
      <c r="Q162" s="7">
        <f t="shared" si="10"/>
        <v>0</v>
      </c>
      <c r="R162" s="9">
        <v>0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1"/>
        <v>41822.479108796295</v>
      </c>
      <c r="K163">
        <v>1401726595</v>
      </c>
      <c r="L163" s="14">
        <f t="shared" si="12"/>
        <v>41792.479108796295</v>
      </c>
      <c r="M163" t="b">
        <v>0</v>
      </c>
      <c r="N163">
        <v>1</v>
      </c>
      <c r="O163" t="b">
        <v>0</v>
      </c>
      <c r="P163" t="s">
        <v>8268</v>
      </c>
      <c r="Q163" s="7">
        <f t="shared" si="10"/>
        <v>0.01</v>
      </c>
      <c r="R163" s="9">
        <f>E163/N163</f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1"/>
        <v>41867.779166666667</v>
      </c>
      <c r="K164">
        <v>1405393356</v>
      </c>
      <c r="L164" s="14">
        <f t="shared" si="12"/>
        <v>41834.91847222222</v>
      </c>
      <c r="M164" t="b">
        <v>0</v>
      </c>
      <c r="N164">
        <v>10</v>
      </c>
      <c r="O164" t="b">
        <v>0</v>
      </c>
      <c r="P164" t="s">
        <v>8268</v>
      </c>
      <c r="Q164" s="7">
        <f t="shared" si="10"/>
        <v>15.535714285714286</v>
      </c>
      <c r="R164" s="9">
        <f>E164/N164</f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1"/>
        <v>42277.791666666664</v>
      </c>
      <c r="K165">
        <v>1440716654</v>
      </c>
      <c r="L165" s="14">
        <f t="shared" si="12"/>
        <v>42243.752939814811</v>
      </c>
      <c r="M165" t="b">
        <v>0</v>
      </c>
      <c r="N165">
        <v>0</v>
      </c>
      <c r="O165" t="b">
        <v>0</v>
      </c>
      <c r="P165" t="s">
        <v>8268</v>
      </c>
      <c r="Q165" s="7">
        <f t="shared" si="10"/>
        <v>0</v>
      </c>
      <c r="R165" s="9">
        <v>0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1"/>
        <v>41901.554409722223</v>
      </c>
      <c r="K166">
        <v>1405966701</v>
      </c>
      <c r="L166" s="14">
        <f t="shared" si="12"/>
        <v>41841.554409722223</v>
      </c>
      <c r="M166" t="b">
        <v>0</v>
      </c>
      <c r="N166">
        <v>7</v>
      </c>
      <c r="O166" t="b">
        <v>0</v>
      </c>
      <c r="P166" t="s">
        <v>8268</v>
      </c>
      <c r="Q166" s="7">
        <f t="shared" si="10"/>
        <v>0.53333333333333333</v>
      </c>
      <c r="R166" s="9">
        <f>E166/N166</f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1"/>
        <v>42381.450509259252</v>
      </c>
      <c r="K167">
        <v>1450021724</v>
      </c>
      <c r="L167" s="14">
        <f t="shared" si="12"/>
        <v>42351.450509259252</v>
      </c>
      <c r="M167" t="b">
        <v>0</v>
      </c>
      <c r="N167">
        <v>0</v>
      </c>
      <c r="O167" t="b">
        <v>0</v>
      </c>
      <c r="P167" t="s">
        <v>8268</v>
      </c>
      <c r="Q167" s="7">
        <f t="shared" si="10"/>
        <v>0</v>
      </c>
      <c r="R167" s="9">
        <v>0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1"/>
        <v>42750.867615740739</v>
      </c>
      <c r="K168">
        <v>1481939362</v>
      </c>
      <c r="L168" s="14">
        <f t="shared" si="12"/>
        <v>42720.867615740739</v>
      </c>
      <c r="M168" t="b">
        <v>0</v>
      </c>
      <c r="N168">
        <v>1</v>
      </c>
      <c r="O168" t="b">
        <v>0</v>
      </c>
      <c r="P168" t="s">
        <v>8268</v>
      </c>
      <c r="Q168" s="7">
        <f t="shared" si="10"/>
        <v>60</v>
      </c>
      <c r="R168" s="9">
        <f t="shared" ref="R168:R173" si="14">E168/N168</f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1"/>
        <v>42220.719155092585</v>
      </c>
      <c r="K169">
        <v>1433542535</v>
      </c>
      <c r="L169" s="14">
        <f t="shared" si="12"/>
        <v>42160.719155092585</v>
      </c>
      <c r="M169" t="b">
        <v>0</v>
      </c>
      <c r="N169">
        <v>2</v>
      </c>
      <c r="O169" t="b">
        <v>0</v>
      </c>
      <c r="P169" t="s">
        <v>8268</v>
      </c>
      <c r="Q169" s="7">
        <f t="shared" si="10"/>
        <v>0.01</v>
      </c>
      <c r="R169" s="9">
        <f t="shared" si="14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1"/>
        <v>42082.585300925923</v>
      </c>
      <c r="K170">
        <v>1424203370</v>
      </c>
      <c r="L170" s="14">
        <f t="shared" si="12"/>
        <v>42052.626967592594</v>
      </c>
      <c r="M170" t="b">
        <v>0</v>
      </c>
      <c r="N170">
        <v>3</v>
      </c>
      <c r="O170" t="b">
        <v>0</v>
      </c>
      <c r="P170" t="s">
        <v>8268</v>
      </c>
      <c r="Q170" s="7">
        <f t="shared" si="10"/>
        <v>4.0625</v>
      </c>
      <c r="R170" s="9">
        <f t="shared" si="14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1"/>
        <v>41930.296979166662</v>
      </c>
      <c r="K171">
        <v>1411042059</v>
      </c>
      <c r="L171" s="14">
        <f t="shared" si="12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7">
        <f t="shared" si="10"/>
        <v>22.400000000000002</v>
      </c>
      <c r="R171" s="9">
        <f t="shared" si="14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1"/>
        <v>42246.019444444442</v>
      </c>
      <c r="K172">
        <v>1438385283</v>
      </c>
      <c r="L172" s="14">
        <f t="shared" si="12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7">
        <f t="shared" si="10"/>
        <v>3.25</v>
      </c>
      <c r="R172" s="9">
        <f t="shared" si="14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1"/>
        <v>42593.972384259258</v>
      </c>
      <c r="K173">
        <v>1465791614</v>
      </c>
      <c r="L173" s="14">
        <f t="shared" si="12"/>
        <v>42533.972384259258</v>
      </c>
      <c r="M173" t="b">
        <v>0</v>
      </c>
      <c r="N173">
        <v>1</v>
      </c>
      <c r="O173" t="b">
        <v>0</v>
      </c>
      <c r="P173" t="s">
        <v>8268</v>
      </c>
      <c r="Q173" s="7">
        <f t="shared" si="10"/>
        <v>2E-3</v>
      </c>
      <c r="R173" s="9">
        <f t="shared" si="14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1"/>
        <v>42082.144942129627</v>
      </c>
      <c r="K174">
        <v>1423733323</v>
      </c>
      <c r="L174" s="14">
        <f t="shared" si="12"/>
        <v>42047.186608796292</v>
      </c>
      <c r="M174" t="b">
        <v>0</v>
      </c>
      <c r="N174">
        <v>0</v>
      </c>
      <c r="O174" t="b">
        <v>0</v>
      </c>
      <c r="P174" t="s">
        <v>8268</v>
      </c>
      <c r="Q174" s="7">
        <f t="shared" si="10"/>
        <v>0</v>
      </c>
      <c r="R174" s="9">
        <v>0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1"/>
        <v>42063.364675925921</v>
      </c>
      <c r="K175">
        <v>1422539108</v>
      </c>
      <c r="L175" s="14">
        <f t="shared" si="12"/>
        <v>42033.364675925921</v>
      </c>
      <c r="M175" t="b">
        <v>0</v>
      </c>
      <c r="N175">
        <v>0</v>
      </c>
      <c r="O175" t="b">
        <v>0</v>
      </c>
      <c r="P175" t="s">
        <v>8268</v>
      </c>
      <c r="Q175" s="7">
        <f t="shared" si="10"/>
        <v>0</v>
      </c>
      <c r="R175" s="9">
        <v>0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1"/>
        <v>42132.55064814815</v>
      </c>
      <c r="K176">
        <v>1425924776</v>
      </c>
      <c r="L176" s="14">
        <f t="shared" si="12"/>
        <v>42072.55064814815</v>
      </c>
      <c r="M176" t="b">
        <v>0</v>
      </c>
      <c r="N176">
        <v>0</v>
      </c>
      <c r="O176" t="b">
        <v>0</v>
      </c>
      <c r="P176" t="s">
        <v>8268</v>
      </c>
      <c r="Q176" s="7">
        <f t="shared" si="10"/>
        <v>0</v>
      </c>
      <c r="R176" s="9">
        <v>0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1"/>
        <v>41880.569571759253</v>
      </c>
      <c r="K177">
        <v>1407177611</v>
      </c>
      <c r="L177" s="14">
        <f t="shared" si="12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7">
        <f t="shared" si="10"/>
        <v>6.4850000000000003</v>
      </c>
      <c r="R177" s="9">
        <f>E177/N177</f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1"/>
        <v>42221.615729166668</v>
      </c>
      <c r="K178">
        <v>1436211999</v>
      </c>
      <c r="L178" s="14">
        <f t="shared" si="12"/>
        <v>42191.615729166668</v>
      </c>
      <c r="M178" t="b">
        <v>0</v>
      </c>
      <c r="N178">
        <v>0</v>
      </c>
      <c r="O178" t="b">
        <v>0</v>
      </c>
      <c r="P178" t="s">
        <v>8268</v>
      </c>
      <c r="Q178" s="7">
        <f t="shared" si="10"/>
        <v>0</v>
      </c>
      <c r="R178" s="9">
        <v>0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1"/>
        <v>42086.797754629624</v>
      </c>
      <c r="K179">
        <v>1425690526</v>
      </c>
      <c r="L179" s="14">
        <f t="shared" si="12"/>
        <v>42069.839421296296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10"/>
        <v>40</v>
      </c>
      <c r="R179" s="9">
        <f>E179/N179</f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1"/>
        <v>42334.788715277777</v>
      </c>
      <c r="K180">
        <v>1445986545</v>
      </c>
      <c r="L180" s="14">
        <f t="shared" si="12"/>
        <v>42304.747048611105</v>
      </c>
      <c r="M180" t="b">
        <v>0</v>
      </c>
      <c r="N180">
        <v>0</v>
      </c>
      <c r="O180" t="b">
        <v>0</v>
      </c>
      <c r="P180" t="s">
        <v>8268</v>
      </c>
      <c r="Q180" s="7">
        <f t="shared" si="10"/>
        <v>0</v>
      </c>
      <c r="R180" s="9">
        <v>0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1"/>
        <v>42432.872164351851</v>
      </c>
      <c r="K181">
        <v>1454464555</v>
      </c>
      <c r="L181" s="14">
        <f t="shared" si="12"/>
        <v>42402.872164351851</v>
      </c>
      <c r="M181" t="b">
        <v>0</v>
      </c>
      <c r="N181">
        <v>2</v>
      </c>
      <c r="O181" t="b">
        <v>0</v>
      </c>
      <c r="P181" t="s">
        <v>8268</v>
      </c>
      <c r="Q181" s="7">
        <f t="shared" si="10"/>
        <v>20</v>
      </c>
      <c r="R181" s="9">
        <f>E181/N181</f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1"/>
        <v>42107.583333333336</v>
      </c>
      <c r="K182">
        <v>1425512843</v>
      </c>
      <c r="L182" s="14">
        <f t="shared" si="12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7">
        <f t="shared" si="10"/>
        <v>33.416666666666664</v>
      </c>
      <c r="R182" s="9">
        <f>E182/N182</f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1"/>
        <v>42177.533506944441</v>
      </c>
      <c r="K183">
        <v>1432403295</v>
      </c>
      <c r="L183" s="14">
        <f t="shared" si="12"/>
        <v>42147.533506944441</v>
      </c>
      <c r="M183" t="b">
        <v>0</v>
      </c>
      <c r="N183">
        <v>4</v>
      </c>
      <c r="O183" t="b">
        <v>0</v>
      </c>
      <c r="P183" t="s">
        <v>8268</v>
      </c>
      <c r="Q183" s="7">
        <f t="shared" si="10"/>
        <v>21.092608822670172</v>
      </c>
      <c r="R183" s="9">
        <f>E183/N183</f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1"/>
        <v>42741.803611111107</v>
      </c>
      <c r="K184">
        <v>1481156232</v>
      </c>
      <c r="L184" s="14">
        <f t="shared" si="12"/>
        <v>42711.803611111107</v>
      </c>
      <c r="M184" t="b">
        <v>0</v>
      </c>
      <c r="N184">
        <v>0</v>
      </c>
      <c r="O184" t="b">
        <v>0</v>
      </c>
      <c r="P184" t="s">
        <v>8268</v>
      </c>
      <c r="Q184" s="7">
        <f t="shared" si="10"/>
        <v>0</v>
      </c>
      <c r="R184" s="9">
        <v>0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1"/>
        <v>41969.643634259257</v>
      </c>
      <c r="K185">
        <v>1414438010</v>
      </c>
      <c r="L185" s="14">
        <f t="shared" si="12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10"/>
        <v>35.856000000000002</v>
      </c>
      <c r="R185" s="9">
        <f>E185/N185</f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1"/>
        <v>41882.957638888889</v>
      </c>
      <c r="K186">
        <v>1404586762</v>
      </c>
      <c r="L186" s="14">
        <f t="shared" si="12"/>
        <v>41825.58289351852</v>
      </c>
      <c r="M186" t="b">
        <v>0</v>
      </c>
      <c r="N186">
        <v>2</v>
      </c>
      <c r="O186" t="b">
        <v>0</v>
      </c>
      <c r="P186" t="s">
        <v>8268</v>
      </c>
      <c r="Q186" s="7">
        <f t="shared" si="10"/>
        <v>3.4000000000000004</v>
      </c>
      <c r="R186" s="9">
        <f>E186/N186</f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1"/>
        <v>42600.702997685185</v>
      </c>
      <c r="K187">
        <v>1468965139</v>
      </c>
      <c r="L187" s="14">
        <f t="shared" si="12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7">
        <f t="shared" si="10"/>
        <v>5.5</v>
      </c>
      <c r="R187" s="9">
        <f>E187/N187</f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1"/>
        <v>42797.624999999993</v>
      </c>
      <c r="K188">
        <v>1485977434</v>
      </c>
      <c r="L188" s="14">
        <f t="shared" si="12"/>
        <v>42767.604560185187</v>
      </c>
      <c r="M188" t="b">
        <v>0</v>
      </c>
      <c r="N188">
        <v>0</v>
      </c>
      <c r="O188" t="b">
        <v>0</v>
      </c>
      <c r="P188" t="s">
        <v>8268</v>
      </c>
      <c r="Q188" s="7">
        <f t="shared" si="10"/>
        <v>0</v>
      </c>
      <c r="R188" s="9">
        <v>0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1"/>
        <v>42206.082638888889</v>
      </c>
      <c r="K189">
        <v>1435383457</v>
      </c>
      <c r="L189" s="14">
        <f t="shared" si="12"/>
        <v>42182.02612268518</v>
      </c>
      <c r="M189" t="b">
        <v>0</v>
      </c>
      <c r="N189">
        <v>5</v>
      </c>
      <c r="O189" t="b">
        <v>0</v>
      </c>
      <c r="P189" t="s">
        <v>8268</v>
      </c>
      <c r="Q189" s="7">
        <f t="shared" si="10"/>
        <v>16</v>
      </c>
      <c r="R189" s="9">
        <f>E189/N189</f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1"/>
        <v>41886.974710648145</v>
      </c>
      <c r="K190">
        <v>1407299015</v>
      </c>
      <c r="L190" s="14">
        <f t="shared" si="12"/>
        <v>41856.974710648145</v>
      </c>
      <c r="M190" t="b">
        <v>0</v>
      </c>
      <c r="N190">
        <v>0</v>
      </c>
      <c r="O190" t="b">
        <v>0</v>
      </c>
      <c r="P190" t="s">
        <v>8268</v>
      </c>
      <c r="Q190" s="7">
        <f t="shared" si="10"/>
        <v>0</v>
      </c>
      <c r="R190" s="9">
        <v>0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1"/>
        <v>42616.482372685183</v>
      </c>
      <c r="K191">
        <v>1467736477</v>
      </c>
      <c r="L191" s="14">
        <f t="shared" si="12"/>
        <v>42556.482372685183</v>
      </c>
      <c r="M191" t="b">
        <v>0</v>
      </c>
      <c r="N191">
        <v>5</v>
      </c>
      <c r="O191" t="b">
        <v>0</v>
      </c>
      <c r="P191" t="s">
        <v>8268</v>
      </c>
      <c r="Q191" s="7">
        <f t="shared" si="10"/>
        <v>6.8999999999999992E-2</v>
      </c>
      <c r="R191" s="9">
        <f>E191/N191</f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1"/>
        <v>42537.442662037036</v>
      </c>
      <c r="K192">
        <v>1465227446</v>
      </c>
      <c r="L192" s="14">
        <f t="shared" si="12"/>
        <v>42527.442662037036</v>
      </c>
      <c r="M192" t="b">
        <v>0</v>
      </c>
      <c r="N192">
        <v>1</v>
      </c>
      <c r="O192" t="b">
        <v>0</v>
      </c>
      <c r="P192" t="s">
        <v>8268</v>
      </c>
      <c r="Q192" s="7">
        <f t="shared" si="10"/>
        <v>0.41666666666666669</v>
      </c>
      <c r="R192" s="9">
        <f>E192/N192</f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1"/>
        <v>42279.233078703699</v>
      </c>
      <c r="K193">
        <v>1440326138</v>
      </c>
      <c r="L193" s="14">
        <f t="shared" si="12"/>
        <v>42239.233078703699</v>
      </c>
      <c r="M193" t="b">
        <v>0</v>
      </c>
      <c r="N193">
        <v>3</v>
      </c>
      <c r="O193" t="b">
        <v>0</v>
      </c>
      <c r="P193" t="s">
        <v>8268</v>
      </c>
      <c r="Q193" s="7">
        <f t="shared" si="10"/>
        <v>5</v>
      </c>
      <c r="R193" s="9">
        <f>E193/N193</f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1"/>
        <v>41929.583703703705</v>
      </c>
      <c r="K194">
        <v>1410980432</v>
      </c>
      <c r="L194" s="14">
        <f t="shared" si="12"/>
        <v>41899.583703703705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5">(E194/D194)*100</f>
        <v>1.6999999999999999E-3</v>
      </c>
      <c r="R194" s="9">
        <f>E194/N194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6">(I195/86400)+25569+(-5/24)</f>
        <v>41971.768124999995</v>
      </c>
      <c r="K195">
        <v>1412029566</v>
      </c>
      <c r="L195" s="14">
        <f t="shared" ref="L195:L258" si="17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5"/>
        <v>0</v>
      </c>
      <c r="R195" s="9">
        <v>0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6"/>
        <v>42435.788553240738</v>
      </c>
      <c r="K196">
        <v>1452124531</v>
      </c>
      <c r="L196" s="14">
        <f t="shared" si="17"/>
        <v>42375.788553240738</v>
      </c>
      <c r="M196" t="b">
        <v>0</v>
      </c>
      <c r="N196">
        <v>3</v>
      </c>
      <c r="O196" t="b">
        <v>0</v>
      </c>
      <c r="P196" t="s">
        <v>8268</v>
      </c>
      <c r="Q196" s="7">
        <f t="shared" si="15"/>
        <v>0.12</v>
      </c>
      <c r="R196" s="9">
        <f>E196/N196</f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6"/>
        <v>42195.462175925924</v>
      </c>
      <c r="K197">
        <v>1431360332</v>
      </c>
      <c r="L197" s="14">
        <f t="shared" si="17"/>
        <v>42135.462175925924</v>
      </c>
      <c r="M197" t="b">
        <v>0</v>
      </c>
      <c r="N197">
        <v>0</v>
      </c>
      <c r="O197" t="b">
        <v>0</v>
      </c>
      <c r="P197" t="s">
        <v>8268</v>
      </c>
      <c r="Q197" s="7">
        <f t="shared" si="15"/>
        <v>0</v>
      </c>
      <c r="R197" s="9">
        <v>0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6"/>
        <v>42287.666666666664</v>
      </c>
      <c r="K198">
        <v>1442062898</v>
      </c>
      <c r="L198" s="14">
        <f t="shared" si="17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7">
        <f t="shared" si="15"/>
        <v>41.857142857142861</v>
      </c>
      <c r="R198" s="9">
        <f>E198/N198</f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6"/>
        <v>42783.666666666664</v>
      </c>
      <c r="K199">
        <v>1483734100</v>
      </c>
      <c r="L199" s="14">
        <f t="shared" si="17"/>
        <v>42741.640046296299</v>
      </c>
      <c r="M199" t="b">
        <v>0</v>
      </c>
      <c r="N199">
        <v>8</v>
      </c>
      <c r="O199" t="b">
        <v>0</v>
      </c>
      <c r="P199" t="s">
        <v>8268</v>
      </c>
      <c r="Q199" s="7">
        <f t="shared" si="15"/>
        <v>10.48</v>
      </c>
      <c r="R199" s="9">
        <f>E199/N199</f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6"/>
        <v>41917.175023148149</v>
      </c>
      <c r="K200">
        <v>1409908322</v>
      </c>
      <c r="L200" s="14">
        <f t="shared" si="17"/>
        <v>41887.175023148149</v>
      </c>
      <c r="M200" t="b">
        <v>0</v>
      </c>
      <c r="N200">
        <v>6</v>
      </c>
      <c r="O200" t="b">
        <v>0</v>
      </c>
      <c r="P200" t="s">
        <v>8268</v>
      </c>
      <c r="Q200" s="7">
        <f t="shared" si="15"/>
        <v>1.1159999999999999</v>
      </c>
      <c r="R200" s="9">
        <f>E200/N200</f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6"/>
        <v>42613.915532407402</v>
      </c>
      <c r="K201">
        <v>1470106702</v>
      </c>
      <c r="L201" s="14">
        <f t="shared" si="17"/>
        <v>42583.915532407402</v>
      </c>
      <c r="M201" t="b">
        <v>0</v>
      </c>
      <c r="N201">
        <v>0</v>
      </c>
      <c r="O201" t="b">
        <v>0</v>
      </c>
      <c r="P201" t="s">
        <v>8268</v>
      </c>
      <c r="Q201" s="7">
        <f t="shared" si="15"/>
        <v>0</v>
      </c>
      <c r="R201" s="9">
        <v>0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6"/>
        <v>41896.875034722216</v>
      </c>
      <c r="K202">
        <v>1408154403</v>
      </c>
      <c r="L202" s="14">
        <f t="shared" si="17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7">
        <f t="shared" si="15"/>
        <v>26.192500000000003</v>
      </c>
      <c r="R202" s="9">
        <f>E202/N202</f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6"/>
        <v>42043.610289351847</v>
      </c>
      <c r="K203">
        <v>1421696329</v>
      </c>
      <c r="L203" s="14">
        <f t="shared" si="17"/>
        <v>42023.610289351847</v>
      </c>
      <c r="M203" t="b">
        <v>0</v>
      </c>
      <c r="N203">
        <v>7</v>
      </c>
      <c r="O203" t="b">
        <v>0</v>
      </c>
      <c r="P203" t="s">
        <v>8268</v>
      </c>
      <c r="Q203" s="7">
        <f t="shared" si="15"/>
        <v>58.461538461538467</v>
      </c>
      <c r="R203" s="9">
        <f>E203/N203</f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6"/>
        <v>42285.665972222218</v>
      </c>
      <c r="K204">
        <v>1441750564</v>
      </c>
      <c r="L204" s="14">
        <f t="shared" si="17"/>
        <v>42255.719490740739</v>
      </c>
      <c r="M204" t="b">
        <v>0</v>
      </c>
      <c r="N204">
        <v>0</v>
      </c>
      <c r="O204" t="b">
        <v>0</v>
      </c>
      <c r="P204" t="s">
        <v>8268</v>
      </c>
      <c r="Q204" s="7">
        <f t="shared" si="15"/>
        <v>0</v>
      </c>
      <c r="R204" s="9">
        <v>0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6"/>
        <v>42033.639629629623</v>
      </c>
      <c r="K205">
        <v>1417378864</v>
      </c>
      <c r="L205" s="14">
        <f t="shared" si="17"/>
        <v>41973.639629629623</v>
      </c>
      <c r="M205" t="b">
        <v>0</v>
      </c>
      <c r="N205">
        <v>8</v>
      </c>
      <c r="O205" t="b">
        <v>0</v>
      </c>
      <c r="P205" t="s">
        <v>8268</v>
      </c>
      <c r="Q205" s="7">
        <f t="shared" si="15"/>
        <v>29.84</v>
      </c>
      <c r="R205" s="9">
        <f>E205/N205</f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6"/>
        <v>42586.375034722216</v>
      </c>
      <c r="K206">
        <v>1467727203</v>
      </c>
      <c r="L206" s="14">
        <f t="shared" si="17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5"/>
        <v>50.721666666666664</v>
      </c>
      <c r="R206" s="9">
        <f>E206/N206</f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6"/>
        <v>42283.423865740733</v>
      </c>
      <c r="K207">
        <v>1441120222</v>
      </c>
      <c r="L207" s="14">
        <f t="shared" si="17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7">
        <f t="shared" si="15"/>
        <v>16.25</v>
      </c>
      <c r="R207" s="9">
        <f>E207/N207</f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6"/>
        <v>42587.79609953703</v>
      </c>
      <c r="K208">
        <v>1468627583</v>
      </c>
      <c r="L208" s="14">
        <f t="shared" si="17"/>
        <v>42566.79609953703</v>
      </c>
      <c r="M208" t="b">
        <v>0</v>
      </c>
      <c r="N208">
        <v>0</v>
      </c>
      <c r="O208" t="b">
        <v>0</v>
      </c>
      <c r="P208" t="s">
        <v>8268</v>
      </c>
      <c r="Q208" s="7">
        <f t="shared" si="15"/>
        <v>0</v>
      </c>
      <c r="R208" s="9">
        <v>0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6"/>
        <v>42007.988865740735</v>
      </c>
      <c r="K209">
        <v>1417754638</v>
      </c>
      <c r="L209" s="14">
        <f t="shared" si="17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7">
        <f t="shared" si="15"/>
        <v>15.214285714285714</v>
      </c>
      <c r="R209" s="9">
        <f>E209/N209</f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6"/>
        <v>41989.16165509259</v>
      </c>
      <c r="K210">
        <v>1416127967</v>
      </c>
      <c r="L210" s="14">
        <f t="shared" si="17"/>
        <v>41959.16165509259</v>
      </c>
      <c r="M210" t="b">
        <v>0</v>
      </c>
      <c r="N210">
        <v>0</v>
      </c>
      <c r="O210" t="b">
        <v>0</v>
      </c>
      <c r="P210" t="s">
        <v>8268</v>
      </c>
      <c r="Q210" s="7">
        <f t="shared" si="15"/>
        <v>0</v>
      </c>
      <c r="R210" s="9">
        <v>0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6"/>
        <v>42195.714525462965</v>
      </c>
      <c r="K211">
        <v>1433974135</v>
      </c>
      <c r="L211" s="14">
        <f t="shared" si="17"/>
        <v>42165.714525462965</v>
      </c>
      <c r="M211" t="b">
        <v>0</v>
      </c>
      <c r="N211">
        <v>0</v>
      </c>
      <c r="O211" t="b">
        <v>0</v>
      </c>
      <c r="P211" t="s">
        <v>8268</v>
      </c>
      <c r="Q211" s="7">
        <f t="shared" si="15"/>
        <v>0</v>
      </c>
      <c r="R211" s="9">
        <v>0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6"/>
        <v>42277.999999999993</v>
      </c>
      <c r="K212">
        <v>1441157592</v>
      </c>
      <c r="L212" s="14">
        <f t="shared" si="17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7">
        <f t="shared" si="15"/>
        <v>25.25</v>
      </c>
      <c r="R212" s="9">
        <f t="shared" ref="R212:R222" si="18">E212/N212</f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6"/>
        <v>42265.951585648145</v>
      </c>
      <c r="K213">
        <v>1440042617</v>
      </c>
      <c r="L213" s="14">
        <f t="shared" si="17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7">
        <f t="shared" si="15"/>
        <v>44.6</v>
      </c>
      <c r="R213" s="9">
        <f t="shared" si="18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6"/>
        <v>42476.631018518521</v>
      </c>
      <c r="K214">
        <v>1455656920</v>
      </c>
      <c r="L214" s="14">
        <f t="shared" si="17"/>
        <v>42416.672685185178</v>
      </c>
      <c r="M214" t="b">
        <v>0</v>
      </c>
      <c r="N214">
        <v>1</v>
      </c>
      <c r="O214" t="b">
        <v>0</v>
      </c>
      <c r="P214" t="s">
        <v>8268</v>
      </c>
      <c r="Q214" s="7">
        <f t="shared" si="15"/>
        <v>1.5873015873015872E-2</v>
      </c>
      <c r="R214" s="9">
        <f t="shared" si="18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6"/>
        <v>42232.379641203697</v>
      </c>
      <c r="K215">
        <v>1437142547</v>
      </c>
      <c r="L215" s="14">
        <f t="shared" si="17"/>
        <v>42202.385960648149</v>
      </c>
      <c r="M215" t="b">
        <v>0</v>
      </c>
      <c r="N215">
        <v>1</v>
      </c>
      <c r="O215" t="b">
        <v>0</v>
      </c>
      <c r="P215" t="s">
        <v>8268</v>
      </c>
      <c r="Q215" s="7">
        <f t="shared" si="15"/>
        <v>0.04</v>
      </c>
      <c r="R215" s="9">
        <f t="shared" si="18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6"/>
        <v>42069.432280092595</v>
      </c>
      <c r="K216">
        <v>1420471349</v>
      </c>
      <c r="L216" s="14">
        <f t="shared" si="17"/>
        <v>42009.432280092595</v>
      </c>
      <c r="M216" t="b">
        <v>0</v>
      </c>
      <c r="N216">
        <v>1</v>
      </c>
      <c r="O216" t="b">
        <v>0</v>
      </c>
      <c r="P216" t="s">
        <v>8268</v>
      </c>
      <c r="Q216" s="7">
        <f t="shared" si="15"/>
        <v>8.0000000000000002E-3</v>
      </c>
      <c r="R216" s="9">
        <f t="shared" si="18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6"/>
        <v>42417.790972222218</v>
      </c>
      <c r="K217">
        <v>1452058282</v>
      </c>
      <c r="L217" s="14">
        <f t="shared" si="17"/>
        <v>42375.021782407406</v>
      </c>
      <c r="M217" t="b">
        <v>0</v>
      </c>
      <c r="N217">
        <v>1</v>
      </c>
      <c r="O217" t="b">
        <v>0</v>
      </c>
      <c r="P217" t="s">
        <v>8268</v>
      </c>
      <c r="Q217" s="7">
        <f t="shared" si="15"/>
        <v>0.22727272727272727</v>
      </c>
      <c r="R217" s="9">
        <f t="shared" si="18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6"/>
        <v>42116.708761574067</v>
      </c>
      <c r="K218">
        <v>1425423637</v>
      </c>
      <c r="L218" s="14">
        <f t="shared" si="17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7">
        <f t="shared" si="15"/>
        <v>55.698440000000005</v>
      </c>
      <c r="R218" s="9">
        <f t="shared" si="18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6"/>
        <v>42001.432280092595</v>
      </c>
      <c r="K219">
        <v>1417101749</v>
      </c>
      <c r="L219" s="14">
        <f t="shared" si="17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7">
        <f t="shared" si="15"/>
        <v>11.943</v>
      </c>
      <c r="R219" s="9">
        <f t="shared" si="18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6"/>
        <v>42139.420011574075</v>
      </c>
      <c r="K220">
        <v>1426518289</v>
      </c>
      <c r="L220" s="14">
        <f t="shared" si="17"/>
        <v>42079.420011574075</v>
      </c>
      <c r="M220" t="b">
        <v>0</v>
      </c>
      <c r="N220">
        <v>1</v>
      </c>
      <c r="O220" t="b">
        <v>0</v>
      </c>
      <c r="P220" t="s">
        <v>8268</v>
      </c>
      <c r="Q220" s="7">
        <f t="shared" si="15"/>
        <v>2</v>
      </c>
      <c r="R220" s="9">
        <f t="shared" si="18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6"/>
        <v>42461.082638888889</v>
      </c>
      <c r="K221">
        <v>1456732225</v>
      </c>
      <c r="L221" s="14">
        <f t="shared" si="17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7">
        <f t="shared" si="15"/>
        <v>17.630000000000003</v>
      </c>
      <c r="R221" s="9">
        <f t="shared" si="18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6"/>
        <v>42236.629166666666</v>
      </c>
      <c r="K222">
        <v>1436542030</v>
      </c>
      <c r="L222" s="14">
        <f t="shared" si="17"/>
        <v>42195.435532407406</v>
      </c>
      <c r="M222" t="b">
        <v>0</v>
      </c>
      <c r="N222">
        <v>3</v>
      </c>
      <c r="O222" t="b">
        <v>0</v>
      </c>
      <c r="P222" t="s">
        <v>8268</v>
      </c>
      <c r="Q222" s="7">
        <f t="shared" si="15"/>
        <v>0.72</v>
      </c>
      <c r="R222" s="9">
        <f t="shared" si="18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6"/>
        <v>42091.587546296294</v>
      </c>
      <c r="K223">
        <v>1422389164</v>
      </c>
      <c r="L223" s="14">
        <f t="shared" si="17"/>
        <v>42031.629212962966</v>
      </c>
      <c r="M223" t="b">
        <v>0</v>
      </c>
      <c r="N223">
        <v>0</v>
      </c>
      <c r="O223" t="b">
        <v>0</v>
      </c>
      <c r="P223" t="s">
        <v>8268</v>
      </c>
      <c r="Q223" s="7">
        <f t="shared" si="15"/>
        <v>0</v>
      </c>
      <c r="R223" s="9">
        <v>0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6"/>
        <v>42089.902083333327</v>
      </c>
      <c r="K224">
        <v>1422383318</v>
      </c>
      <c r="L224" s="14">
        <f t="shared" si="17"/>
        <v>42031.561550925922</v>
      </c>
      <c r="M224" t="b">
        <v>0</v>
      </c>
      <c r="N224">
        <v>2</v>
      </c>
      <c r="O224" t="b">
        <v>0</v>
      </c>
      <c r="P224" t="s">
        <v>8268</v>
      </c>
      <c r="Q224" s="7">
        <f t="shared" si="15"/>
        <v>13</v>
      </c>
      <c r="R224" s="9">
        <f>E224/N224</f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6"/>
        <v>42511.836805555555</v>
      </c>
      <c r="K225">
        <v>1461287350</v>
      </c>
      <c r="L225" s="14">
        <f t="shared" si="17"/>
        <v>42481.839699074073</v>
      </c>
      <c r="M225" t="b">
        <v>0</v>
      </c>
      <c r="N225">
        <v>0</v>
      </c>
      <c r="O225" t="b">
        <v>0</v>
      </c>
      <c r="P225" t="s">
        <v>8268</v>
      </c>
      <c r="Q225" s="7">
        <f t="shared" si="15"/>
        <v>0</v>
      </c>
      <c r="R225" s="9">
        <v>0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6"/>
        <v>42195.026921296296</v>
      </c>
      <c r="K226">
        <v>1431322726</v>
      </c>
      <c r="L226" s="14">
        <f t="shared" si="17"/>
        <v>42135.026921296296</v>
      </c>
      <c r="M226" t="b">
        <v>0</v>
      </c>
      <c r="N226">
        <v>0</v>
      </c>
      <c r="O226" t="b">
        <v>0</v>
      </c>
      <c r="P226" t="s">
        <v>8268</v>
      </c>
      <c r="Q226" s="7">
        <f t="shared" si="15"/>
        <v>0</v>
      </c>
      <c r="R226" s="9">
        <v>0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6"/>
        <v>42468.711273148147</v>
      </c>
      <c r="K227">
        <v>1457564654</v>
      </c>
      <c r="L227" s="14">
        <f t="shared" si="17"/>
        <v>42438.752939814811</v>
      </c>
      <c r="M227" t="b">
        <v>0</v>
      </c>
      <c r="N227">
        <v>0</v>
      </c>
      <c r="O227" t="b">
        <v>0</v>
      </c>
      <c r="P227" t="s">
        <v>8268</v>
      </c>
      <c r="Q227" s="7">
        <f t="shared" si="15"/>
        <v>0</v>
      </c>
      <c r="R227" s="9">
        <v>0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6"/>
        <v>42155.186805555553</v>
      </c>
      <c r="K228">
        <v>1428854344</v>
      </c>
      <c r="L228" s="14">
        <f t="shared" si="17"/>
        <v>42106.457685185182</v>
      </c>
      <c r="M228" t="b">
        <v>0</v>
      </c>
      <c r="N228">
        <v>2</v>
      </c>
      <c r="O228" t="b">
        <v>0</v>
      </c>
      <c r="P228" t="s">
        <v>8268</v>
      </c>
      <c r="Q228" s="7">
        <f t="shared" si="15"/>
        <v>0.86206896551724133</v>
      </c>
      <c r="R228" s="9">
        <f>E228/N228</f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6"/>
        <v>42194.685659722221</v>
      </c>
      <c r="K229">
        <v>1433885241</v>
      </c>
      <c r="L229" s="14">
        <f t="shared" si="17"/>
        <v>42164.685659722221</v>
      </c>
      <c r="M229" t="b">
        <v>0</v>
      </c>
      <c r="N229">
        <v>0</v>
      </c>
      <c r="O229" t="b">
        <v>0</v>
      </c>
      <c r="P229" t="s">
        <v>8268</v>
      </c>
      <c r="Q229" s="7">
        <f t="shared" si="15"/>
        <v>0</v>
      </c>
      <c r="R229" s="9">
        <v>0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6"/>
        <v>42156.478067129625</v>
      </c>
      <c r="K230">
        <v>1427992105</v>
      </c>
      <c r="L230" s="14">
        <f t="shared" si="17"/>
        <v>42096.478067129625</v>
      </c>
      <c r="M230" t="b">
        <v>0</v>
      </c>
      <c r="N230">
        <v>0</v>
      </c>
      <c r="O230" t="b">
        <v>0</v>
      </c>
      <c r="P230" t="s">
        <v>8268</v>
      </c>
      <c r="Q230" s="7">
        <f t="shared" si="15"/>
        <v>0</v>
      </c>
      <c r="R230" s="9">
        <v>0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6"/>
        <v>42413.725659722222</v>
      </c>
      <c r="K231">
        <v>1452810297</v>
      </c>
      <c r="L231" s="14">
        <f t="shared" si="17"/>
        <v>42383.725659722222</v>
      </c>
      <c r="M231" t="b">
        <v>0</v>
      </c>
      <c r="N231">
        <v>0</v>
      </c>
      <c r="O231" t="b">
        <v>0</v>
      </c>
      <c r="P231" t="s">
        <v>8268</v>
      </c>
      <c r="Q231" s="7">
        <f t="shared" si="15"/>
        <v>0</v>
      </c>
      <c r="R231" s="9">
        <v>0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6"/>
        <v>42159.568877314814</v>
      </c>
      <c r="K232">
        <v>1430851151</v>
      </c>
      <c r="L232" s="14">
        <f t="shared" si="17"/>
        <v>42129.568877314814</v>
      </c>
      <c r="M232" t="b">
        <v>0</v>
      </c>
      <c r="N232">
        <v>2</v>
      </c>
      <c r="O232" t="b">
        <v>0</v>
      </c>
      <c r="P232" t="s">
        <v>8268</v>
      </c>
      <c r="Q232" s="7">
        <f t="shared" si="15"/>
        <v>0.4</v>
      </c>
      <c r="R232" s="9">
        <f>E232/N232</f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6"/>
        <v>42371.75059027777</v>
      </c>
      <c r="K233">
        <v>1449183651</v>
      </c>
      <c r="L233" s="14">
        <f t="shared" si="17"/>
        <v>42341.75059027777</v>
      </c>
      <c r="M233" t="b">
        <v>0</v>
      </c>
      <c r="N233">
        <v>0</v>
      </c>
      <c r="O233" t="b">
        <v>0</v>
      </c>
      <c r="P233" t="s">
        <v>8268</v>
      </c>
      <c r="Q233" s="7">
        <f t="shared" si="15"/>
        <v>0</v>
      </c>
      <c r="R233" s="9">
        <v>0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6"/>
        <v>42062.617430555554</v>
      </c>
      <c r="K234">
        <v>1422474546</v>
      </c>
      <c r="L234" s="14">
        <f t="shared" si="17"/>
        <v>42032.617430555554</v>
      </c>
      <c r="M234" t="b">
        <v>0</v>
      </c>
      <c r="N234">
        <v>7</v>
      </c>
      <c r="O234" t="b">
        <v>0</v>
      </c>
      <c r="P234" t="s">
        <v>8268</v>
      </c>
      <c r="Q234" s="7">
        <f t="shared" si="15"/>
        <v>2.75</v>
      </c>
      <c r="R234" s="9">
        <f>E234/N234</f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6"/>
        <v>42642.703379629624</v>
      </c>
      <c r="K235">
        <v>1472593972</v>
      </c>
      <c r="L235" s="14">
        <f t="shared" si="17"/>
        <v>42612.703379629624</v>
      </c>
      <c r="M235" t="b">
        <v>0</v>
      </c>
      <c r="N235">
        <v>0</v>
      </c>
      <c r="O235" t="b">
        <v>0</v>
      </c>
      <c r="P235" t="s">
        <v>8268</v>
      </c>
      <c r="Q235" s="7">
        <f t="shared" si="15"/>
        <v>0</v>
      </c>
      <c r="R235" s="9">
        <v>0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6"/>
        <v>42175.82707175926</v>
      </c>
      <c r="K236">
        <v>1431391859</v>
      </c>
      <c r="L236" s="14">
        <f t="shared" si="17"/>
        <v>42135.82707175926</v>
      </c>
      <c r="M236" t="b">
        <v>0</v>
      </c>
      <c r="N236">
        <v>5</v>
      </c>
      <c r="O236" t="b">
        <v>0</v>
      </c>
      <c r="P236" t="s">
        <v>8268</v>
      </c>
      <c r="Q236" s="7">
        <f t="shared" si="15"/>
        <v>40.1</v>
      </c>
      <c r="R236" s="9">
        <f>E236/N236</f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6"/>
        <v>42194.700196759259</v>
      </c>
      <c r="K237">
        <v>1433886497</v>
      </c>
      <c r="L237" s="14">
        <f t="shared" si="17"/>
        <v>42164.700196759259</v>
      </c>
      <c r="M237" t="b">
        <v>0</v>
      </c>
      <c r="N237">
        <v>0</v>
      </c>
      <c r="O237" t="b">
        <v>0</v>
      </c>
      <c r="P237" t="s">
        <v>8268</v>
      </c>
      <c r="Q237" s="7">
        <f t="shared" si="15"/>
        <v>0</v>
      </c>
      <c r="R237" s="9">
        <v>0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6"/>
        <v>42373.791666666664</v>
      </c>
      <c r="K238">
        <v>1447380099</v>
      </c>
      <c r="L238" s="14">
        <f t="shared" si="17"/>
        <v>42320.876145833332</v>
      </c>
      <c r="M238" t="b">
        <v>0</v>
      </c>
      <c r="N238">
        <v>0</v>
      </c>
      <c r="O238" t="b">
        <v>0</v>
      </c>
      <c r="P238" t="s">
        <v>8268</v>
      </c>
      <c r="Q238" s="7">
        <f t="shared" si="15"/>
        <v>0</v>
      </c>
      <c r="R238" s="9">
        <v>0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6"/>
        <v>42437.368854166663</v>
      </c>
      <c r="K239">
        <v>1452261069</v>
      </c>
      <c r="L239" s="14">
        <f t="shared" si="17"/>
        <v>42377.368854166663</v>
      </c>
      <c r="M239" t="b">
        <v>0</v>
      </c>
      <c r="N239">
        <v>1</v>
      </c>
      <c r="O239" t="b">
        <v>0</v>
      </c>
      <c r="P239" t="s">
        <v>8268</v>
      </c>
      <c r="Q239" s="7">
        <f t="shared" si="15"/>
        <v>0.33333333333333337</v>
      </c>
      <c r="R239" s="9">
        <f>E239/N239</f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6"/>
        <v>42734.166666666664</v>
      </c>
      <c r="K240">
        <v>1481324760</v>
      </c>
      <c r="L240" s="14">
        <f t="shared" si="17"/>
        <v>42713.754166666666</v>
      </c>
      <c r="M240" t="b">
        <v>0</v>
      </c>
      <c r="N240">
        <v>0</v>
      </c>
      <c r="O240" t="b">
        <v>0</v>
      </c>
      <c r="P240" t="s">
        <v>8268</v>
      </c>
      <c r="Q240" s="7">
        <f t="shared" si="15"/>
        <v>0</v>
      </c>
      <c r="R240" s="9">
        <v>0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6"/>
        <v>42316.291666666664</v>
      </c>
      <c r="K241">
        <v>1445308730</v>
      </c>
      <c r="L241" s="14">
        <f t="shared" si="17"/>
        <v>42296.901967592588</v>
      </c>
      <c r="M241" t="b">
        <v>0</v>
      </c>
      <c r="N241">
        <v>5</v>
      </c>
      <c r="O241" t="b">
        <v>0</v>
      </c>
      <c r="P241" t="s">
        <v>8268</v>
      </c>
      <c r="Q241" s="7">
        <f t="shared" si="15"/>
        <v>25</v>
      </c>
      <c r="R241" s="9">
        <f t="shared" ref="R241:R272" si="19">E241/N241</f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6"/>
        <v>41399.500127314815</v>
      </c>
      <c r="K242">
        <v>1363885211</v>
      </c>
      <c r="L242" s="14">
        <f t="shared" si="17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7">
        <f t="shared" si="15"/>
        <v>107.63413333333334</v>
      </c>
      <c r="R242" s="9">
        <f t="shared" si="19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6"/>
        <v>41994.489629629628</v>
      </c>
      <c r="K243">
        <v>1415292304</v>
      </c>
      <c r="L243" s="14">
        <f t="shared" si="17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7">
        <f t="shared" si="15"/>
        <v>112.63736263736264</v>
      </c>
      <c r="R243" s="9">
        <f t="shared" si="19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6"/>
        <v>40897.28460648148</v>
      </c>
      <c r="K244">
        <v>1321357790</v>
      </c>
      <c r="L244" s="14">
        <f t="shared" si="17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7">
        <f t="shared" si="15"/>
        <v>113.46153846153845</v>
      </c>
      <c r="R244" s="9">
        <f t="shared" si="19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6"/>
        <v>41691.839166666665</v>
      </c>
      <c r="K245">
        <v>1390439304</v>
      </c>
      <c r="L245" s="14">
        <f t="shared" si="17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7">
        <f t="shared" si="15"/>
        <v>102.592</v>
      </c>
      <c r="R245" s="9">
        <f t="shared" si="19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6"/>
        <v>40253.087500000001</v>
      </c>
      <c r="K246">
        <v>1265269559</v>
      </c>
      <c r="L246" s="14">
        <f t="shared" si="17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7">
        <f t="shared" si="15"/>
        <v>113.75714285714287</v>
      </c>
      <c r="R246" s="9">
        <f t="shared" si="19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6"/>
        <v>41136.844733796293</v>
      </c>
      <c r="K247">
        <v>1342487785</v>
      </c>
      <c r="L247" s="14">
        <f t="shared" si="17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7">
        <f t="shared" si="15"/>
        <v>103.71999999999998</v>
      </c>
      <c r="R247" s="9">
        <f t="shared" si="19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6"/>
        <v>40530.196817129625</v>
      </c>
      <c r="K248">
        <v>1288341805</v>
      </c>
      <c r="L248" s="14">
        <f t="shared" si="17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5"/>
        <v>305.46000000000004</v>
      </c>
      <c r="R248" s="9">
        <f t="shared" si="19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6"/>
        <v>40466.943749999999</v>
      </c>
      <c r="K249">
        <v>1284042614</v>
      </c>
      <c r="L249" s="14">
        <f t="shared" si="17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7">
        <f t="shared" si="15"/>
        <v>134.1</v>
      </c>
      <c r="R249" s="9">
        <f t="shared" si="19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6"/>
        <v>40915.566076388888</v>
      </c>
      <c r="K250">
        <v>1322073309</v>
      </c>
      <c r="L250" s="14">
        <f t="shared" si="17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7">
        <f t="shared" si="15"/>
        <v>101.33294117647058</v>
      </c>
      <c r="R250" s="9">
        <f t="shared" si="19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6"/>
        <v>40412.527777777774</v>
      </c>
      <c r="K251">
        <v>1275603020</v>
      </c>
      <c r="L251" s="14">
        <f t="shared" si="17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7">
        <f t="shared" si="15"/>
        <v>112.92</v>
      </c>
      <c r="R251" s="9">
        <f t="shared" si="19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6"/>
        <v>41431.357534722221</v>
      </c>
      <c r="K252">
        <v>1367933691</v>
      </c>
      <c r="L252" s="14">
        <f t="shared" si="17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7">
        <f t="shared" si="15"/>
        <v>105.58333333333334</v>
      </c>
      <c r="R252" s="9">
        <f t="shared" si="19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6"/>
        <v>41045.583333333328</v>
      </c>
      <c r="K253">
        <v>1334429646</v>
      </c>
      <c r="L253" s="14">
        <f t="shared" si="17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7">
        <f t="shared" si="15"/>
        <v>125.57142857142858</v>
      </c>
      <c r="R253" s="9">
        <f t="shared" si="19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6"/>
        <v>40329.957638888889</v>
      </c>
      <c r="K254">
        <v>1269878058</v>
      </c>
      <c r="L254" s="14">
        <f t="shared" si="17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7">
        <f t="shared" si="15"/>
        <v>184.56</v>
      </c>
      <c r="R254" s="9">
        <f t="shared" si="19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6"/>
        <v>40954.44253472222</v>
      </c>
      <c r="K255">
        <v>1326728235</v>
      </c>
      <c r="L255" s="14">
        <f t="shared" si="17"/>
        <v>40924.44253472222</v>
      </c>
      <c r="M255" t="b">
        <v>1</v>
      </c>
      <c r="N255">
        <v>7</v>
      </c>
      <c r="O255" t="b">
        <v>1</v>
      </c>
      <c r="P255" t="s">
        <v>8269</v>
      </c>
      <c r="Q255" s="7">
        <f t="shared" si="15"/>
        <v>100.73333333333335</v>
      </c>
      <c r="R255" s="9">
        <f t="shared" si="19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6"/>
        <v>42293.874999999993</v>
      </c>
      <c r="K256">
        <v>1442443910</v>
      </c>
      <c r="L256" s="14">
        <f t="shared" si="17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7">
        <f t="shared" si="15"/>
        <v>116.94725</v>
      </c>
      <c r="R256" s="9">
        <f t="shared" si="19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6"/>
        <v>40618.276412037034</v>
      </c>
      <c r="K257">
        <v>1297687082</v>
      </c>
      <c r="L257" s="14">
        <f t="shared" si="17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7">
        <f t="shared" si="15"/>
        <v>106.73325</v>
      </c>
      <c r="R257" s="9">
        <f t="shared" si="19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6"/>
        <v>41349.560960648145</v>
      </c>
      <c r="K258">
        <v>1360866467</v>
      </c>
      <c r="L258" s="14">
        <f t="shared" si="17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20">(E258/D258)*100</f>
        <v>139.1</v>
      </c>
      <c r="R258" s="9">
        <f t="shared" si="19"/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1">(I259/86400)+25569+(-5/24)</f>
        <v>42509.418541666666</v>
      </c>
      <c r="K259">
        <v>1461078162</v>
      </c>
      <c r="L259" s="14">
        <f t="shared" ref="L259:L322" si="22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7">
        <f t="shared" si="20"/>
        <v>106.72648571428572</v>
      </c>
      <c r="R259" s="9">
        <f t="shared" si="19"/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1"/>
        <v>40711.843356481477</v>
      </c>
      <c r="K260">
        <v>1305767666</v>
      </c>
      <c r="L260" s="14">
        <f t="shared" si="22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7">
        <f t="shared" si="20"/>
        <v>191.14</v>
      </c>
      <c r="R260" s="9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1"/>
        <v>42102.529733796291</v>
      </c>
      <c r="K261">
        <v>1425922969</v>
      </c>
      <c r="L261" s="14">
        <f t="shared" si="22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7">
        <f t="shared" si="20"/>
        <v>131.93789333333334</v>
      </c>
      <c r="R261" s="9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1"/>
        <v>40376.207638888889</v>
      </c>
      <c r="K262">
        <v>1275415679</v>
      </c>
      <c r="L262" s="14">
        <f t="shared" si="22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7">
        <f t="shared" si="20"/>
        <v>106.4</v>
      </c>
      <c r="R262" s="9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1"/>
        <v>41067.413194444445</v>
      </c>
      <c r="K263">
        <v>1334783704</v>
      </c>
      <c r="L263" s="14">
        <f t="shared" si="22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7">
        <f t="shared" si="20"/>
        <v>107.4</v>
      </c>
      <c r="R263" s="9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1"/>
        <v>40600.039675925924</v>
      </c>
      <c r="K264">
        <v>1294811828</v>
      </c>
      <c r="L264" s="14">
        <f t="shared" si="22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7">
        <f t="shared" si="20"/>
        <v>240</v>
      </c>
      <c r="R264" s="9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1"/>
        <v>41179.746458333328</v>
      </c>
      <c r="K265">
        <v>1346194494</v>
      </c>
      <c r="L265" s="14">
        <f t="shared" si="22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7">
        <f t="shared" si="20"/>
        <v>118.08108</v>
      </c>
      <c r="R265" s="9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1"/>
        <v>41040.411979166667</v>
      </c>
      <c r="K266">
        <v>1334155995</v>
      </c>
      <c r="L266" s="14">
        <f t="shared" si="22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7">
        <f t="shared" si="20"/>
        <v>118.19999999999999</v>
      </c>
      <c r="R266" s="9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1"/>
        <v>40308.636111111111</v>
      </c>
      <c r="K267">
        <v>1269928430</v>
      </c>
      <c r="L267" s="14">
        <f t="shared" si="22"/>
        <v>40267.03738425926</v>
      </c>
      <c r="M267" t="b">
        <v>1</v>
      </c>
      <c r="N267">
        <v>58</v>
      </c>
      <c r="O267" t="b">
        <v>1</v>
      </c>
      <c r="P267" t="s">
        <v>8269</v>
      </c>
      <c r="Q267" s="7">
        <f t="shared" si="20"/>
        <v>111.1</v>
      </c>
      <c r="R267" s="9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1"/>
        <v>40290.95208333333</v>
      </c>
      <c r="K268">
        <v>1264565507</v>
      </c>
      <c r="L268" s="14">
        <f t="shared" si="22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7">
        <f t="shared" si="20"/>
        <v>145.5</v>
      </c>
      <c r="R268" s="9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1"/>
        <v>41815.244201388887</v>
      </c>
      <c r="K269">
        <v>1401101499</v>
      </c>
      <c r="L269" s="14">
        <f t="shared" si="22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7">
        <f t="shared" si="20"/>
        <v>131.62883248730967</v>
      </c>
      <c r="R269" s="9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1"/>
        <v>40853.985856481479</v>
      </c>
      <c r="K270">
        <v>1316749178</v>
      </c>
      <c r="L270" s="14">
        <f t="shared" si="22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20"/>
        <v>111.4</v>
      </c>
      <c r="R270" s="9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1"/>
        <v>42787.988680555551</v>
      </c>
      <c r="K271">
        <v>1485146622</v>
      </c>
      <c r="L271" s="14">
        <f t="shared" si="22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0"/>
        <v>147.23376999999999</v>
      </c>
      <c r="R271" s="9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1"/>
        <v>40687.958333333328</v>
      </c>
      <c r="K272">
        <v>1301950070</v>
      </c>
      <c r="L272" s="14">
        <f t="shared" si="22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7">
        <f t="shared" si="20"/>
        <v>152.60869565217391</v>
      </c>
      <c r="R272" s="9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1"/>
        <v>41641.125</v>
      </c>
      <c r="K273">
        <v>1386123861</v>
      </c>
      <c r="L273" s="14">
        <f t="shared" si="22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7">
        <f t="shared" si="20"/>
        <v>104.67999999999999</v>
      </c>
      <c r="R273" s="9">
        <f t="shared" ref="R273:R304" si="23">E273/N273</f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1"/>
        <v>40296.575694444444</v>
      </c>
      <c r="K274">
        <v>1267220191</v>
      </c>
      <c r="L274" s="14">
        <f t="shared" si="22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7">
        <f t="shared" si="20"/>
        <v>177.43366666666668</v>
      </c>
      <c r="R274" s="9">
        <f t="shared" si="23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1"/>
        <v>40727.29011574074</v>
      </c>
      <c r="K275">
        <v>1307102266</v>
      </c>
      <c r="L275" s="14">
        <f t="shared" si="22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7">
        <f t="shared" si="20"/>
        <v>107.7758</v>
      </c>
      <c r="R275" s="9">
        <f t="shared" si="23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1"/>
        <v>41004.082638888889</v>
      </c>
      <c r="K276">
        <v>1330638829</v>
      </c>
      <c r="L276" s="14">
        <f t="shared" si="22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7">
        <f t="shared" si="20"/>
        <v>156</v>
      </c>
      <c r="R276" s="9">
        <f t="shared" si="23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1"/>
        <v>41222.865347222221</v>
      </c>
      <c r="K277">
        <v>1349916366</v>
      </c>
      <c r="L277" s="14">
        <f t="shared" si="22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20"/>
        <v>108.395</v>
      </c>
      <c r="R277" s="9">
        <f t="shared" si="23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1"/>
        <v>41026.831874999996</v>
      </c>
      <c r="K278">
        <v>1330394274</v>
      </c>
      <c r="L278" s="14">
        <f t="shared" si="22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7">
        <f t="shared" si="20"/>
        <v>147.6</v>
      </c>
      <c r="R278" s="9">
        <f t="shared" si="23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1"/>
        <v>42147.68309027778</v>
      </c>
      <c r="K279">
        <v>1429824219</v>
      </c>
      <c r="L279" s="14">
        <f t="shared" si="22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7">
        <f t="shared" si="20"/>
        <v>110.38153846153847</v>
      </c>
      <c r="R279" s="9">
        <f t="shared" si="23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1"/>
        <v>41193.832627314812</v>
      </c>
      <c r="K280">
        <v>1347411539</v>
      </c>
      <c r="L280" s="14">
        <f t="shared" si="22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7">
        <f t="shared" si="20"/>
        <v>150.34814814814814</v>
      </c>
      <c r="R280" s="9">
        <f t="shared" si="23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1"/>
        <v>42792.875694444439</v>
      </c>
      <c r="K281">
        <v>1485237096</v>
      </c>
      <c r="L281" s="14">
        <f t="shared" si="22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7">
        <f t="shared" si="20"/>
        <v>157.31829411764707</v>
      </c>
      <c r="R281" s="9">
        <f t="shared" si="23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1"/>
        <v>41789.382349537038</v>
      </c>
      <c r="K282">
        <v>1397571035</v>
      </c>
      <c r="L282" s="14">
        <f t="shared" si="22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0"/>
        <v>156.14400000000001</v>
      </c>
      <c r="R282" s="9">
        <f t="shared" si="23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1"/>
        <v>40035.601388888885</v>
      </c>
      <c r="K283">
        <v>1242532513</v>
      </c>
      <c r="L283" s="14">
        <f t="shared" si="22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7">
        <f t="shared" si="20"/>
        <v>120.58763636363636</v>
      </c>
      <c r="R283" s="9">
        <f t="shared" si="23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1"/>
        <v>40231.708333333328</v>
      </c>
      <c r="K284">
        <v>1263679492</v>
      </c>
      <c r="L284" s="14">
        <f t="shared" si="22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7">
        <f t="shared" si="20"/>
        <v>101.18888888888888</v>
      </c>
      <c r="R284" s="9">
        <f t="shared" si="23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1"/>
        <v>40694.999305555553</v>
      </c>
      <c r="K285">
        <v>1305219744</v>
      </c>
      <c r="L285" s="14">
        <f t="shared" si="22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7">
        <f t="shared" si="20"/>
        <v>114.27249999999999</v>
      </c>
      <c r="R285" s="9">
        <f t="shared" si="23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1"/>
        <v>40929.529861111107</v>
      </c>
      <c r="K286">
        <v>1325007780</v>
      </c>
      <c r="L286" s="14">
        <f t="shared" si="22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7">
        <f t="shared" si="20"/>
        <v>104.62615</v>
      </c>
      <c r="R286" s="9">
        <f t="shared" si="23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1"/>
        <v>41536.547777777778</v>
      </c>
      <c r="K287">
        <v>1377022128</v>
      </c>
      <c r="L287" s="14">
        <f t="shared" si="22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7">
        <f t="shared" si="20"/>
        <v>228.82507142857142</v>
      </c>
      <c r="R287" s="9">
        <f t="shared" si="23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1"/>
        <v>41358.566249999996</v>
      </c>
      <c r="K288">
        <v>1360352124</v>
      </c>
      <c r="L288" s="14">
        <f t="shared" si="22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7">
        <f t="shared" si="20"/>
        <v>109.15333333333332</v>
      </c>
      <c r="R288" s="9">
        <f t="shared" si="23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1"/>
        <v>41214.958333333328</v>
      </c>
      <c r="K289">
        <v>1349160018</v>
      </c>
      <c r="L289" s="14">
        <f t="shared" si="22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7">
        <f t="shared" si="20"/>
        <v>176.29999999999998</v>
      </c>
      <c r="R289" s="9">
        <f t="shared" si="23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1"/>
        <v>41085.960567129623</v>
      </c>
      <c r="K290">
        <v>1337659393</v>
      </c>
      <c r="L290" s="14">
        <f t="shared" si="22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7">
        <f t="shared" si="20"/>
        <v>103.21061999999999</v>
      </c>
      <c r="R290" s="9">
        <f t="shared" si="23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1"/>
        <v>41580.248078703698</v>
      </c>
      <c r="K291">
        <v>1380797834</v>
      </c>
      <c r="L291" s="14">
        <f t="shared" si="22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7">
        <f t="shared" si="20"/>
        <v>104.82000000000001</v>
      </c>
      <c r="R291" s="9">
        <f t="shared" si="23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1"/>
        <v>40576.124305555553</v>
      </c>
      <c r="K292">
        <v>1292316697</v>
      </c>
      <c r="L292" s="14">
        <f t="shared" si="22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7">
        <f t="shared" si="20"/>
        <v>106.68444444444445</v>
      </c>
      <c r="R292" s="9">
        <f t="shared" si="23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1"/>
        <v>41394.792361111111</v>
      </c>
      <c r="K293">
        <v>1365791246</v>
      </c>
      <c r="L293" s="14">
        <f t="shared" si="22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7">
        <f t="shared" si="20"/>
        <v>120.02</v>
      </c>
      <c r="R293" s="9">
        <f t="shared" si="23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1"/>
        <v>40844.957638888889</v>
      </c>
      <c r="K294">
        <v>1317064599</v>
      </c>
      <c r="L294" s="14">
        <f t="shared" si="22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7">
        <f t="shared" si="20"/>
        <v>101.50693333333334</v>
      </c>
      <c r="R294" s="9">
        <f t="shared" si="23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1"/>
        <v>41749.459652777776</v>
      </c>
      <c r="K295">
        <v>1395417714</v>
      </c>
      <c r="L295" s="14">
        <f t="shared" si="22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7">
        <f t="shared" si="20"/>
        <v>101.38461538461539</v>
      </c>
      <c r="R295" s="9">
        <f t="shared" si="23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1"/>
        <v>40378.458333333328</v>
      </c>
      <c r="K296">
        <v>1276480894</v>
      </c>
      <c r="L296" s="14">
        <f t="shared" si="22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7">
        <f t="shared" si="20"/>
        <v>100</v>
      </c>
      <c r="R296" s="9">
        <f t="shared" si="23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1"/>
        <v>41578.791666666664</v>
      </c>
      <c r="K297">
        <v>1378080409</v>
      </c>
      <c r="L297" s="14">
        <f t="shared" si="22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7">
        <f t="shared" si="20"/>
        <v>133.10911999999999</v>
      </c>
      <c r="R297" s="9">
        <f t="shared" si="23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1"/>
        <v>41159.267164351848</v>
      </c>
      <c r="K298">
        <v>1344857083</v>
      </c>
      <c r="L298" s="14">
        <f t="shared" si="22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7">
        <f t="shared" si="20"/>
        <v>118.72620000000001</v>
      </c>
      <c r="R298" s="9">
        <f t="shared" si="23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1"/>
        <v>42124.957638888889</v>
      </c>
      <c r="K299">
        <v>1427390901</v>
      </c>
      <c r="L299" s="14">
        <f t="shared" si="22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7">
        <f t="shared" si="20"/>
        <v>100.64</v>
      </c>
      <c r="R299" s="9">
        <f t="shared" si="23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1"/>
        <v>41768.666666666664</v>
      </c>
      <c r="K300">
        <v>1394536048</v>
      </c>
      <c r="L300" s="14">
        <f t="shared" si="22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0"/>
        <v>108.93241269841269</v>
      </c>
      <c r="R300" s="9">
        <f t="shared" si="23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1"/>
        <v>40499.058564814812</v>
      </c>
      <c r="K301">
        <v>1287379460</v>
      </c>
      <c r="L301" s="14">
        <f t="shared" si="22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20"/>
        <v>178.95250000000001</v>
      </c>
      <c r="R301" s="9">
        <f t="shared" si="23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1"/>
        <v>40657.751597222217</v>
      </c>
      <c r="K302">
        <v>1301007738</v>
      </c>
      <c r="L302" s="14">
        <f t="shared" si="22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7">
        <f t="shared" si="20"/>
        <v>101.72264</v>
      </c>
      <c r="R302" s="9">
        <f t="shared" si="23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1"/>
        <v>41352.487673611111</v>
      </c>
      <c r="K303">
        <v>1360258935</v>
      </c>
      <c r="L303" s="14">
        <f t="shared" si="22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7">
        <f t="shared" si="20"/>
        <v>118.73499999999999</v>
      </c>
      <c r="R303" s="9">
        <f t="shared" si="23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1"/>
        <v>40963.648587962962</v>
      </c>
      <c r="K304">
        <v>1327523638</v>
      </c>
      <c r="L304" s="14">
        <f t="shared" si="22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7">
        <f t="shared" si="20"/>
        <v>100.46</v>
      </c>
      <c r="R304" s="9">
        <f t="shared" si="23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1"/>
        <v>41061.862800925919</v>
      </c>
      <c r="K305">
        <v>1336009346</v>
      </c>
      <c r="L305" s="14">
        <f t="shared" si="22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7">
        <f t="shared" si="20"/>
        <v>137.46666666666667</v>
      </c>
      <c r="R305" s="9">
        <f t="shared" ref="R305:R336" si="24">E305/N305</f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1"/>
        <v>41152.875</v>
      </c>
      <c r="K306">
        <v>1343096197</v>
      </c>
      <c r="L306" s="14">
        <f t="shared" si="22"/>
        <v>41113.88653935185</v>
      </c>
      <c r="M306" t="b">
        <v>1</v>
      </c>
      <c r="N306">
        <v>74</v>
      </c>
      <c r="O306" t="b">
        <v>1</v>
      </c>
      <c r="P306" t="s">
        <v>8269</v>
      </c>
      <c r="Q306" s="7">
        <f t="shared" si="20"/>
        <v>231.64705882352939</v>
      </c>
      <c r="R306" s="9">
        <f t="shared" si="24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1"/>
        <v>40978.421863425923</v>
      </c>
      <c r="K307">
        <v>1328800049</v>
      </c>
      <c r="L307" s="14">
        <f t="shared" si="22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7">
        <f t="shared" si="20"/>
        <v>130.33333333333331</v>
      </c>
      <c r="R307" s="9">
        <f t="shared" si="24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1"/>
        <v>41353.587187499994</v>
      </c>
      <c r="K308">
        <v>1362081933</v>
      </c>
      <c r="L308" s="14">
        <f t="shared" si="22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7">
        <f t="shared" si="20"/>
        <v>292.89999999999998</v>
      </c>
      <c r="R308" s="9">
        <f t="shared" si="24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1"/>
        <v>41312.736122685186</v>
      </c>
      <c r="K309">
        <v>1357684801</v>
      </c>
      <c r="L309" s="14">
        <f t="shared" si="22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7">
        <f t="shared" si="20"/>
        <v>111.31818181818183</v>
      </c>
      <c r="R309" s="9">
        <f t="shared" si="24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1"/>
        <v>40612.486226851848</v>
      </c>
      <c r="K310">
        <v>1295887210</v>
      </c>
      <c r="L310" s="14">
        <f t="shared" si="22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7">
        <f t="shared" si="20"/>
        <v>105.56666666666668</v>
      </c>
      <c r="R310" s="9">
        <f t="shared" si="24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1"/>
        <v>41155.543217592589</v>
      </c>
      <c r="K311">
        <v>1344880934</v>
      </c>
      <c r="L311" s="14">
        <f t="shared" si="22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7">
        <f t="shared" si="20"/>
        <v>118.94444444444446</v>
      </c>
      <c r="R311" s="9">
        <f t="shared" si="24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1"/>
        <v>40835.875</v>
      </c>
      <c r="K312">
        <v>1317788623</v>
      </c>
      <c r="L312" s="14">
        <f t="shared" si="22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7">
        <f t="shared" si="20"/>
        <v>104.129</v>
      </c>
      <c r="R312" s="9">
        <f t="shared" si="24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1"/>
        <v>40909.124305555553</v>
      </c>
      <c r="K313">
        <v>1321852592</v>
      </c>
      <c r="L313" s="14">
        <f t="shared" si="22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7">
        <f t="shared" si="20"/>
        <v>104.10165000000001</v>
      </c>
      <c r="R313" s="9">
        <f t="shared" si="24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1"/>
        <v>41378.669351851851</v>
      </c>
      <c r="K314">
        <v>1363381432</v>
      </c>
      <c r="L314" s="14">
        <f t="shared" si="22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7">
        <f t="shared" si="20"/>
        <v>111.87499999999999</v>
      </c>
      <c r="R314" s="9">
        <f t="shared" si="24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1"/>
        <v>40401.457638888889</v>
      </c>
      <c r="K315">
        <v>1277702894</v>
      </c>
      <c r="L315" s="14">
        <f t="shared" si="22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7">
        <f t="shared" si="20"/>
        <v>104.73529411764706</v>
      </c>
      <c r="R315" s="9">
        <f t="shared" si="24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1"/>
        <v>41334.624861111108</v>
      </c>
      <c r="K316">
        <v>1359575988</v>
      </c>
      <c r="L316" s="14">
        <f t="shared" si="22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7">
        <f t="shared" si="20"/>
        <v>385.15000000000003</v>
      </c>
      <c r="R316" s="9">
        <f t="shared" si="24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1"/>
        <v>41143.564050925925</v>
      </c>
      <c r="K317">
        <v>1343068334</v>
      </c>
      <c r="L317" s="14">
        <f t="shared" si="22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7">
        <f t="shared" si="20"/>
        <v>101.248</v>
      </c>
      <c r="R317" s="9">
        <f t="shared" si="24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1"/>
        <v>41983.999305555553</v>
      </c>
      <c r="K318">
        <v>1415398197</v>
      </c>
      <c r="L318" s="14">
        <f t="shared" si="22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7">
        <f t="shared" si="20"/>
        <v>113.77333333333333</v>
      </c>
      <c r="R318" s="9">
        <f t="shared" si="24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1"/>
        <v>41619.468553240738</v>
      </c>
      <c r="K319">
        <v>1384186483</v>
      </c>
      <c r="L319" s="14">
        <f t="shared" si="22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7">
        <f t="shared" si="20"/>
        <v>100.80333333333333</v>
      </c>
      <c r="R319" s="9">
        <f t="shared" si="24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1"/>
        <v>41359.788784722223</v>
      </c>
      <c r="K320">
        <v>1361753751</v>
      </c>
      <c r="L320" s="14">
        <f t="shared" si="22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7">
        <f t="shared" si="20"/>
        <v>283.32</v>
      </c>
      <c r="R320" s="9">
        <f t="shared" si="24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1"/>
        <v>40211.124305555553</v>
      </c>
      <c r="K321">
        <v>1257538029</v>
      </c>
      <c r="L321" s="14">
        <f t="shared" si="22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7">
        <f t="shared" si="20"/>
        <v>112.68</v>
      </c>
      <c r="R321" s="9">
        <f t="shared" si="24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1"/>
        <v>42360.749999999993</v>
      </c>
      <c r="K322">
        <v>1448284433</v>
      </c>
      <c r="L322" s="14">
        <f t="shared" si="22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5">(E322/D322)*100</f>
        <v>106.58000000000001</v>
      </c>
      <c r="R322" s="9">
        <f t="shared" si="24"/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6">(I323/86400)+25569+(-5/24)</f>
        <v>42682.279930555553</v>
      </c>
      <c r="K323">
        <v>1475577786</v>
      </c>
      <c r="L323" s="14">
        <f t="shared" ref="L323:L386" si="27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7">
        <f t="shared" si="25"/>
        <v>102.66285714285715</v>
      </c>
      <c r="R323" s="9">
        <f t="shared" si="24"/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6"/>
        <v>42503.361666666664</v>
      </c>
      <c r="K324">
        <v>1460554848</v>
      </c>
      <c r="L324" s="14">
        <f t="shared" si="27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7">
        <f t="shared" si="25"/>
        <v>107.91200000000001</v>
      </c>
      <c r="R324" s="9">
        <f t="shared" si="24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6"/>
        <v>42725.124305555553</v>
      </c>
      <c r="K325">
        <v>1479886966</v>
      </c>
      <c r="L325" s="14">
        <f t="shared" si="27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7">
        <f t="shared" si="25"/>
        <v>123.07407407407408</v>
      </c>
      <c r="R325" s="9">
        <f t="shared" si="24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6"/>
        <v>42217.417916666665</v>
      </c>
      <c r="K326">
        <v>1435590108</v>
      </c>
      <c r="L326" s="14">
        <f t="shared" si="27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7">
        <f t="shared" si="25"/>
        <v>101.6</v>
      </c>
      <c r="R326" s="9">
        <f t="shared" si="24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6"/>
        <v>42723.979548611103</v>
      </c>
      <c r="K327">
        <v>1479184233</v>
      </c>
      <c r="L327" s="14">
        <f t="shared" si="27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7">
        <f t="shared" si="25"/>
        <v>104.396</v>
      </c>
      <c r="R327" s="9">
        <f t="shared" si="24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6"/>
        <v>42808.747916666667</v>
      </c>
      <c r="K328">
        <v>1486625606</v>
      </c>
      <c r="L328" s="14">
        <f t="shared" si="27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5"/>
        <v>112.92973333333333</v>
      </c>
      <c r="R328" s="9">
        <f t="shared" si="24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6"/>
        <v>42085.124999999993</v>
      </c>
      <c r="K329">
        <v>1424669929</v>
      </c>
      <c r="L329" s="14">
        <f t="shared" si="27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25"/>
        <v>136.4</v>
      </c>
      <c r="R329" s="9">
        <f t="shared" si="24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6"/>
        <v>42308.958333333336</v>
      </c>
      <c r="K330">
        <v>1443739388</v>
      </c>
      <c r="L330" s="14">
        <f t="shared" si="27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7">
        <f t="shared" si="25"/>
        <v>103.61439999999999</v>
      </c>
      <c r="R330" s="9">
        <f t="shared" si="24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6"/>
        <v>42314.958333333336</v>
      </c>
      <c r="K331">
        <v>1444821127</v>
      </c>
      <c r="L331" s="14">
        <f t="shared" si="27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7">
        <f t="shared" si="25"/>
        <v>105.5</v>
      </c>
      <c r="R331" s="9">
        <f t="shared" si="24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6"/>
        <v>41410.957638888889</v>
      </c>
      <c r="K332">
        <v>1366028563</v>
      </c>
      <c r="L332" s="14">
        <f t="shared" si="27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7">
        <f t="shared" si="25"/>
        <v>101.82857142857142</v>
      </c>
      <c r="R332" s="9">
        <f t="shared" si="24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6"/>
        <v>42538.373078703698</v>
      </c>
      <c r="K333">
        <v>1463493434</v>
      </c>
      <c r="L333" s="14">
        <f t="shared" si="27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7">
        <f t="shared" si="25"/>
        <v>106.60499999999999</v>
      </c>
      <c r="R333" s="9">
        <f t="shared" si="24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6"/>
        <v>42305.124999999993</v>
      </c>
      <c r="K334">
        <v>1442420377</v>
      </c>
      <c r="L334" s="14">
        <f t="shared" si="27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7">
        <f t="shared" si="25"/>
        <v>113.015</v>
      </c>
      <c r="R334" s="9">
        <f t="shared" si="24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6"/>
        <v>42467.386469907404</v>
      </c>
      <c r="K335">
        <v>1457450191</v>
      </c>
      <c r="L335" s="14">
        <f t="shared" si="27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7">
        <f t="shared" si="25"/>
        <v>125.22750000000001</v>
      </c>
      <c r="R335" s="9">
        <f t="shared" si="24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6"/>
        <v>42139.583333333336</v>
      </c>
      <c r="K336">
        <v>1428423757</v>
      </c>
      <c r="L336" s="14">
        <f t="shared" si="27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7">
        <f t="shared" si="25"/>
        <v>101.19</v>
      </c>
      <c r="R336" s="9">
        <f t="shared" si="24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6"/>
        <v>42132.708333333336</v>
      </c>
      <c r="K337">
        <v>1428428515</v>
      </c>
      <c r="L337" s="14">
        <f t="shared" si="27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7">
        <f t="shared" si="25"/>
        <v>102.76470588235294</v>
      </c>
      <c r="R337" s="9">
        <f t="shared" ref="R337:R368" si="28">E337/N337</f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6"/>
        <v>42321.429606481477</v>
      </c>
      <c r="K338">
        <v>1444832318</v>
      </c>
      <c r="L338" s="14">
        <f t="shared" si="27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5"/>
        <v>116.83911999999998</v>
      </c>
      <c r="R338" s="9">
        <f t="shared" si="28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6"/>
        <v>42076.878564814811</v>
      </c>
      <c r="K339">
        <v>1423710308</v>
      </c>
      <c r="L339" s="14">
        <f t="shared" si="27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7">
        <f t="shared" si="25"/>
        <v>101.16833333333335</v>
      </c>
      <c r="R339" s="9">
        <f t="shared" si="28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6"/>
        <v>42615.833333333336</v>
      </c>
      <c r="K340">
        <v>1468001290</v>
      </c>
      <c r="L340" s="14">
        <f t="shared" si="27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5"/>
        <v>110.13360000000002</v>
      </c>
      <c r="R340" s="9">
        <f t="shared" si="28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6"/>
        <v>42123.551712962959</v>
      </c>
      <c r="K341">
        <v>1427739268</v>
      </c>
      <c r="L341" s="14">
        <f t="shared" si="27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7">
        <f t="shared" si="25"/>
        <v>108.08333333333333</v>
      </c>
      <c r="R341" s="9">
        <f t="shared" si="28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6"/>
        <v>42802.666666666664</v>
      </c>
      <c r="K342">
        <v>1486397007</v>
      </c>
      <c r="L342" s="14">
        <f t="shared" si="27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7">
        <f t="shared" si="25"/>
        <v>125.02285714285715</v>
      </c>
      <c r="R342" s="9">
        <f t="shared" si="28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6"/>
        <v>41912.957638888889</v>
      </c>
      <c r="K343">
        <v>1410555998</v>
      </c>
      <c r="L343" s="14">
        <f t="shared" si="27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7">
        <f t="shared" si="25"/>
        <v>106.71428571428572</v>
      </c>
      <c r="R343" s="9">
        <f t="shared" si="28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6"/>
        <v>42489.572511574072</v>
      </c>
      <c r="K344">
        <v>1459363465</v>
      </c>
      <c r="L344" s="14">
        <f t="shared" si="27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7">
        <f t="shared" si="25"/>
        <v>100.36639999999998</v>
      </c>
      <c r="R344" s="9">
        <f t="shared" si="28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6"/>
        <v>41956.916666666664</v>
      </c>
      <c r="K345">
        <v>1413308545</v>
      </c>
      <c r="L345" s="14">
        <f t="shared" si="27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7">
        <f t="shared" si="25"/>
        <v>102.02863333333335</v>
      </c>
      <c r="R345" s="9">
        <f t="shared" si="28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6"/>
        <v>42155.888888888883</v>
      </c>
      <c r="K346">
        <v>1429312694</v>
      </c>
      <c r="L346" s="14">
        <f t="shared" si="27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7">
        <f t="shared" si="25"/>
        <v>102.08358208955224</v>
      </c>
      <c r="R346" s="9">
        <f t="shared" si="28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6"/>
        <v>42144.735995370364</v>
      </c>
      <c r="K347">
        <v>1429569590</v>
      </c>
      <c r="L347" s="14">
        <f t="shared" si="27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7">
        <f t="shared" si="25"/>
        <v>123.27586206896552</v>
      </c>
      <c r="R347" s="9">
        <f t="shared" si="28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6"/>
        <v>42291.291909722218</v>
      </c>
      <c r="K348">
        <v>1442232021</v>
      </c>
      <c r="L348" s="14">
        <f t="shared" si="27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7">
        <f t="shared" si="25"/>
        <v>170.28880000000001</v>
      </c>
      <c r="R348" s="9">
        <f t="shared" si="28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6"/>
        <v>42322.32880787037</v>
      </c>
      <c r="K349">
        <v>1444910009</v>
      </c>
      <c r="L349" s="14">
        <f t="shared" si="27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7">
        <f t="shared" si="25"/>
        <v>111.59049999999999</v>
      </c>
      <c r="R349" s="9">
        <f t="shared" si="28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6"/>
        <v>42237.378657407404</v>
      </c>
      <c r="K350">
        <v>1437573916</v>
      </c>
      <c r="L350" s="14">
        <f t="shared" si="27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5"/>
        <v>103</v>
      </c>
      <c r="R350" s="9">
        <f t="shared" si="28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6"/>
        <v>42790.290601851848</v>
      </c>
      <c r="K351">
        <v>1485345508</v>
      </c>
      <c r="L351" s="14">
        <f t="shared" si="27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7">
        <f t="shared" si="25"/>
        <v>106.63570159857905</v>
      </c>
      <c r="R351" s="9">
        <f t="shared" si="28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6"/>
        <v>42623.957638888889</v>
      </c>
      <c r="K352">
        <v>1470274509</v>
      </c>
      <c r="L352" s="14">
        <f t="shared" si="27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7">
        <f t="shared" si="25"/>
        <v>114.75999999999999</v>
      </c>
      <c r="R352" s="9">
        <f t="shared" si="28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6"/>
        <v>42467.714745370373</v>
      </c>
      <c r="K353">
        <v>1456614554</v>
      </c>
      <c r="L353" s="14">
        <f t="shared" si="27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7">
        <f t="shared" si="25"/>
        <v>127.34117647058822</v>
      </c>
      <c r="R353" s="9">
        <f t="shared" si="28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6"/>
        <v>41919.959120370368</v>
      </c>
      <c r="K354">
        <v>1410148868</v>
      </c>
      <c r="L354" s="14">
        <f t="shared" si="27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25"/>
        <v>116.56</v>
      </c>
      <c r="R354" s="9">
        <f t="shared" si="28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6"/>
        <v>42327.625219907401</v>
      </c>
      <c r="K355">
        <v>1445367619</v>
      </c>
      <c r="L355" s="14">
        <f t="shared" si="27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7">
        <f t="shared" si="25"/>
        <v>108.61819426615318</v>
      </c>
      <c r="R355" s="9">
        <f t="shared" si="28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6"/>
        <v>42468.577789351846</v>
      </c>
      <c r="K356">
        <v>1457553121</v>
      </c>
      <c r="L356" s="14">
        <f t="shared" si="27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7">
        <f t="shared" si="25"/>
        <v>103.94285714285714</v>
      </c>
      <c r="R356" s="9">
        <f t="shared" si="28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6"/>
        <v>41974.127245370364</v>
      </c>
      <c r="K357">
        <v>1414738994</v>
      </c>
      <c r="L357" s="14">
        <f t="shared" si="27"/>
        <v>41943.0855787037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5"/>
        <v>116.25714285714285</v>
      </c>
      <c r="R357" s="9">
        <f t="shared" si="28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6"/>
        <v>42445.553159722222</v>
      </c>
      <c r="K358">
        <v>1455563793</v>
      </c>
      <c r="L358" s="14">
        <f t="shared" si="27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7">
        <f t="shared" si="25"/>
        <v>102.69239999999999</v>
      </c>
      <c r="R358" s="9">
        <f t="shared" si="28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6"/>
        <v>42118.01385416666</v>
      </c>
      <c r="K359">
        <v>1426396797</v>
      </c>
      <c r="L359" s="14">
        <f t="shared" si="27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5"/>
        <v>174</v>
      </c>
      <c r="R359" s="9">
        <f t="shared" si="28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6"/>
        <v>42536.416666666664</v>
      </c>
      <c r="K360">
        <v>1463517521</v>
      </c>
      <c r="L360" s="14">
        <f t="shared" si="27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7">
        <f t="shared" si="25"/>
        <v>103.08800000000001</v>
      </c>
      <c r="R360" s="9">
        <f t="shared" si="28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6"/>
        <v>41957.008333333331</v>
      </c>
      <c r="K361">
        <v>1414028490</v>
      </c>
      <c r="L361" s="14">
        <f t="shared" si="27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5"/>
        <v>104.85537190082646</v>
      </c>
      <c r="R361" s="9">
        <f t="shared" si="28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6"/>
        <v>42207.924305555549</v>
      </c>
      <c r="K362">
        <v>1433799180</v>
      </c>
      <c r="L362" s="14">
        <f t="shared" si="27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7">
        <f t="shared" si="25"/>
        <v>101.375</v>
      </c>
      <c r="R362" s="9">
        <f t="shared" si="28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6"/>
        <v>41965.834560185183</v>
      </c>
      <c r="K363">
        <v>1414108906</v>
      </c>
      <c r="L363" s="14">
        <f t="shared" si="27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7">
        <f t="shared" si="25"/>
        <v>111.07699999999998</v>
      </c>
      <c r="R363" s="9">
        <f t="shared" si="28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6"/>
        <v>41858.791666666664</v>
      </c>
      <c r="K364">
        <v>1405573391</v>
      </c>
      <c r="L364" s="14">
        <f t="shared" si="27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7">
        <f t="shared" si="25"/>
        <v>124.15933781686496</v>
      </c>
      <c r="R364" s="9">
        <f t="shared" si="28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6"/>
        <v>40300.598611111105</v>
      </c>
      <c r="K365">
        <v>1268934736</v>
      </c>
      <c r="L365" s="14">
        <f t="shared" si="27"/>
        <v>40255.53629629629</v>
      </c>
      <c r="M365" t="b">
        <v>0</v>
      </c>
      <c r="N365">
        <v>26</v>
      </c>
      <c r="O365" t="b">
        <v>1</v>
      </c>
      <c r="P365" t="s">
        <v>8269</v>
      </c>
      <c r="Q365" s="7">
        <f t="shared" si="25"/>
        <v>101.33333333333334</v>
      </c>
      <c r="R365" s="9">
        <f t="shared" si="28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6"/>
        <v>41810.957638888889</v>
      </c>
      <c r="K366">
        <v>1400704672</v>
      </c>
      <c r="L366" s="14">
        <f t="shared" si="27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5"/>
        <v>110.16142857142856</v>
      </c>
      <c r="R366" s="9">
        <f t="shared" si="28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6"/>
        <v>41698.398136574069</v>
      </c>
      <c r="K367">
        <v>1391005999</v>
      </c>
      <c r="L367" s="14">
        <f t="shared" si="27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7">
        <f t="shared" si="25"/>
        <v>103.97333333333334</v>
      </c>
      <c r="R367" s="9">
        <f t="shared" si="28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6"/>
        <v>41049.584699074076</v>
      </c>
      <c r="K368">
        <v>1334948518</v>
      </c>
      <c r="L368" s="14">
        <f t="shared" si="27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7">
        <f t="shared" si="25"/>
        <v>101.31578947368421</v>
      </c>
      <c r="R368" s="9">
        <f t="shared" si="28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6"/>
        <v>41394.999305555553</v>
      </c>
      <c r="K369">
        <v>1363960278</v>
      </c>
      <c r="L369" s="14">
        <f t="shared" si="27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7">
        <f t="shared" si="25"/>
        <v>103.3501</v>
      </c>
      <c r="R369" s="9">
        <f t="shared" ref="R369:R400" si="29">E369/N369</f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6"/>
        <v>42078.355578703697</v>
      </c>
      <c r="K370">
        <v>1423405922</v>
      </c>
      <c r="L370" s="14">
        <f t="shared" si="27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7">
        <f t="shared" si="25"/>
        <v>104.11200000000001</v>
      </c>
      <c r="R370" s="9">
        <f t="shared" si="29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6"/>
        <v>40923.3433912037</v>
      </c>
      <c r="K371">
        <v>1324041269</v>
      </c>
      <c r="L371" s="14">
        <f t="shared" si="27"/>
        <v>40893.3433912037</v>
      </c>
      <c r="M371" t="b">
        <v>0</v>
      </c>
      <c r="N371">
        <v>167</v>
      </c>
      <c r="O371" t="b">
        <v>1</v>
      </c>
      <c r="P371" t="s">
        <v>8269</v>
      </c>
      <c r="Q371" s="7">
        <f t="shared" si="25"/>
        <v>110.15569230769231</v>
      </c>
      <c r="R371" s="9">
        <f t="shared" si="29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6"/>
        <v>42741.586805555555</v>
      </c>
      <c r="K372">
        <v>1481137500</v>
      </c>
      <c r="L372" s="14">
        <f t="shared" si="27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7">
        <f t="shared" si="25"/>
        <v>122.02</v>
      </c>
      <c r="R372" s="9">
        <f t="shared" si="29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6"/>
        <v>41306.559479166666</v>
      </c>
      <c r="K373">
        <v>1355855139</v>
      </c>
      <c r="L373" s="14">
        <f t="shared" si="27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5"/>
        <v>114.16866666666667</v>
      </c>
      <c r="R373" s="9">
        <f t="shared" si="29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6"/>
        <v>42465.458333333336</v>
      </c>
      <c r="K374">
        <v>1456408244</v>
      </c>
      <c r="L374" s="14">
        <f t="shared" si="27"/>
        <v>42425.368564814817</v>
      </c>
      <c r="M374" t="b">
        <v>0</v>
      </c>
      <c r="N374">
        <v>9</v>
      </c>
      <c r="O374" t="b">
        <v>1</v>
      </c>
      <c r="P374" t="s">
        <v>8269</v>
      </c>
      <c r="Q374" s="7">
        <f t="shared" si="25"/>
        <v>125.33333333333334</v>
      </c>
      <c r="R374" s="9">
        <f t="shared" si="29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6"/>
        <v>41108.703680555554</v>
      </c>
      <c r="K375">
        <v>1340056398</v>
      </c>
      <c r="L375" s="14">
        <f t="shared" si="27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7">
        <f t="shared" si="25"/>
        <v>106.66666666666667</v>
      </c>
      <c r="R375" s="9">
        <f t="shared" si="29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6"/>
        <v>40802.680914351848</v>
      </c>
      <c r="K376">
        <v>1312320031</v>
      </c>
      <c r="L376" s="14">
        <f t="shared" si="27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7">
        <f t="shared" si="25"/>
        <v>130.65</v>
      </c>
      <c r="R376" s="9">
        <f t="shared" si="29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6"/>
        <v>41699.512499999997</v>
      </c>
      <c r="K377">
        <v>1390088311</v>
      </c>
      <c r="L377" s="14">
        <f t="shared" si="27"/>
        <v>41657.77674768518</v>
      </c>
      <c r="M377" t="b">
        <v>0</v>
      </c>
      <c r="N377">
        <v>14</v>
      </c>
      <c r="O377" t="b">
        <v>1</v>
      </c>
      <c r="P377" t="s">
        <v>8269</v>
      </c>
      <c r="Q377" s="7">
        <f t="shared" si="25"/>
        <v>120</v>
      </c>
      <c r="R377" s="9">
        <f t="shared" si="29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6"/>
        <v>42607.244398148141</v>
      </c>
      <c r="K378">
        <v>1469443916</v>
      </c>
      <c r="L378" s="14">
        <f t="shared" si="27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7">
        <f t="shared" si="25"/>
        <v>105.9591836734694</v>
      </c>
      <c r="R378" s="9">
        <f t="shared" si="29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6"/>
        <v>42322.084027777775</v>
      </c>
      <c r="K379">
        <v>1444888868</v>
      </c>
      <c r="L379" s="14">
        <f t="shared" si="27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7">
        <f t="shared" si="25"/>
        <v>114.39999999999999</v>
      </c>
      <c r="R379" s="9">
        <f t="shared" si="29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6"/>
        <v>42394.786111111105</v>
      </c>
      <c r="K380">
        <v>1451655808</v>
      </c>
      <c r="L380" s="14">
        <f t="shared" si="27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7">
        <f t="shared" si="25"/>
        <v>111.76666666666665</v>
      </c>
      <c r="R380" s="9">
        <f t="shared" si="29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6"/>
        <v>41032.479999999996</v>
      </c>
      <c r="K381">
        <v>1332174672</v>
      </c>
      <c r="L381" s="14">
        <f t="shared" si="27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7">
        <f t="shared" si="25"/>
        <v>116.08000000000001</v>
      </c>
      <c r="R381" s="9">
        <f t="shared" si="29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6"/>
        <v>42392.511481481481</v>
      </c>
      <c r="K382">
        <v>1451409392</v>
      </c>
      <c r="L382" s="14">
        <f t="shared" si="27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7">
        <f t="shared" si="25"/>
        <v>141.5</v>
      </c>
      <c r="R382" s="9">
        <f t="shared" si="29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6"/>
        <v>41120</v>
      </c>
      <c r="K383">
        <v>1340642717</v>
      </c>
      <c r="L383" s="14">
        <f t="shared" si="27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7">
        <f t="shared" si="25"/>
        <v>104.72999999999999</v>
      </c>
      <c r="R383" s="9">
        <f t="shared" si="29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6"/>
        <v>41158.501157407409</v>
      </c>
      <c r="K384">
        <v>1345741300</v>
      </c>
      <c r="L384" s="14">
        <f t="shared" si="27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7">
        <f t="shared" si="25"/>
        <v>255.83333333333331</v>
      </c>
      <c r="R384" s="9">
        <f t="shared" si="29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6"/>
        <v>41777.90924768518</v>
      </c>
      <c r="K385">
        <v>1398480559</v>
      </c>
      <c r="L385" s="14">
        <f t="shared" si="27"/>
        <v>41754.90924768518</v>
      </c>
      <c r="M385" t="b">
        <v>0</v>
      </c>
      <c r="N385">
        <v>48</v>
      </c>
      <c r="O385" t="b">
        <v>1</v>
      </c>
      <c r="P385" t="s">
        <v>8269</v>
      </c>
      <c r="Q385" s="7">
        <f t="shared" si="25"/>
        <v>206.70670670670671</v>
      </c>
      <c r="R385" s="9">
        <f t="shared" si="29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6"/>
        <v>42010.573460648149</v>
      </c>
      <c r="K386">
        <v>1417977947</v>
      </c>
      <c r="L386" s="14">
        <f t="shared" si="27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30">(E386/D386)*100</f>
        <v>112.105</v>
      </c>
      <c r="R386" s="9">
        <f t="shared" si="29"/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1">(I387/86400)+25569+(-5/24)</f>
        <v>41964.41783564815</v>
      </c>
      <c r="K387">
        <v>1413986501</v>
      </c>
      <c r="L387" s="14">
        <f t="shared" ref="L387:L450" si="32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7">
        <f t="shared" si="30"/>
        <v>105.982</v>
      </c>
      <c r="R387" s="9">
        <f t="shared" si="29"/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1"/>
        <v>42226.742951388886</v>
      </c>
      <c r="K388">
        <v>1437950991</v>
      </c>
      <c r="L388" s="14">
        <f t="shared" si="32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7">
        <f t="shared" si="30"/>
        <v>100.16666666666667</v>
      </c>
      <c r="R388" s="9">
        <f t="shared" si="29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1"/>
        <v>42231.041666666664</v>
      </c>
      <c r="K389">
        <v>1436976858</v>
      </c>
      <c r="L389" s="14">
        <f t="shared" si="32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7">
        <f t="shared" si="30"/>
        <v>213.98947368421051</v>
      </c>
      <c r="R389" s="9">
        <f t="shared" si="29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1"/>
        <v>42578.86782407407</v>
      </c>
      <c r="K390">
        <v>1467078580</v>
      </c>
      <c r="L390" s="14">
        <f t="shared" si="32"/>
        <v>42548.86782407407</v>
      </c>
      <c r="M390" t="b">
        <v>0</v>
      </c>
      <c r="N390">
        <v>71</v>
      </c>
      <c r="O390" t="b">
        <v>1</v>
      </c>
      <c r="P390" t="s">
        <v>8269</v>
      </c>
      <c r="Q390" s="7">
        <f t="shared" si="30"/>
        <v>126.16000000000001</v>
      </c>
      <c r="R390" s="9">
        <f t="shared" si="29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1"/>
        <v>41705.749305555553</v>
      </c>
      <c r="K391">
        <v>1391477450</v>
      </c>
      <c r="L391" s="14">
        <f t="shared" si="32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0"/>
        <v>181.53547058823528</v>
      </c>
      <c r="R391" s="9">
        <f t="shared" si="29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1"/>
        <v>42131.828379629624</v>
      </c>
      <c r="K392">
        <v>1429318372</v>
      </c>
      <c r="L392" s="14">
        <f t="shared" si="32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7">
        <f t="shared" si="30"/>
        <v>100</v>
      </c>
      <c r="R392" s="9">
        <f t="shared" si="29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1"/>
        <v>40894.832638888889</v>
      </c>
      <c r="K393">
        <v>1321578051</v>
      </c>
      <c r="L393" s="14">
        <f t="shared" si="32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7">
        <f t="shared" si="30"/>
        <v>100.61</v>
      </c>
      <c r="R393" s="9">
        <f t="shared" si="29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1"/>
        <v>40793.916666666664</v>
      </c>
      <c r="K394">
        <v>1312823571</v>
      </c>
      <c r="L394" s="14">
        <f t="shared" si="32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7">
        <f t="shared" si="30"/>
        <v>100.9027027027027</v>
      </c>
      <c r="R394" s="9">
        <f t="shared" si="29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1"/>
        <v>41557.500601851847</v>
      </c>
      <c r="K395">
        <v>1378746052</v>
      </c>
      <c r="L395" s="14">
        <f t="shared" si="32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7">
        <f t="shared" si="30"/>
        <v>110.446</v>
      </c>
      <c r="R395" s="9">
        <f t="shared" si="29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1"/>
        <v>42477.568078703705</v>
      </c>
      <c r="K396">
        <v>1455737882</v>
      </c>
      <c r="L396" s="14">
        <f t="shared" si="32"/>
        <v>42417.60974537037</v>
      </c>
      <c r="M396" t="b">
        <v>0</v>
      </c>
      <c r="N396">
        <v>50</v>
      </c>
      <c r="O396" t="b">
        <v>1</v>
      </c>
      <c r="P396" t="s">
        <v>8269</v>
      </c>
      <c r="Q396" s="7">
        <f t="shared" si="30"/>
        <v>111.8936170212766</v>
      </c>
      <c r="R396" s="9">
        <f t="shared" si="29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1"/>
        <v>41026.688888888886</v>
      </c>
      <c r="K397">
        <v>1332452960</v>
      </c>
      <c r="L397" s="14">
        <f t="shared" si="32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7">
        <f t="shared" si="30"/>
        <v>108.04450000000001</v>
      </c>
      <c r="R397" s="9">
        <f t="shared" si="29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1"/>
        <v>41097.356550925928</v>
      </c>
      <c r="K398">
        <v>1340372006</v>
      </c>
      <c r="L398" s="14">
        <f t="shared" si="32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7">
        <f t="shared" si="30"/>
        <v>106.66666666666667</v>
      </c>
      <c r="R398" s="9">
        <f t="shared" si="29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1"/>
        <v>40421.947222222218</v>
      </c>
      <c r="K399">
        <v>1279651084</v>
      </c>
      <c r="L399" s="14">
        <f t="shared" si="32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7">
        <f t="shared" si="30"/>
        <v>103.90027322404372</v>
      </c>
      <c r="R399" s="9">
        <f t="shared" si="29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1"/>
        <v>42123.584791666661</v>
      </c>
      <c r="K400">
        <v>1426446126</v>
      </c>
      <c r="L400" s="14">
        <f t="shared" si="32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7">
        <f t="shared" si="30"/>
        <v>125.16000000000001</v>
      </c>
      <c r="R400" s="9">
        <f t="shared" si="29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1"/>
        <v>42718.291666666664</v>
      </c>
      <c r="K401">
        <v>1479070867</v>
      </c>
      <c r="L401" s="14">
        <f t="shared" si="32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7">
        <f t="shared" si="30"/>
        <v>106.80499999999999</v>
      </c>
      <c r="R401" s="9">
        <f t="shared" ref="R401:R428" si="33">E401/N401</f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1"/>
        <v>41775.9375</v>
      </c>
      <c r="K402">
        <v>1397661347</v>
      </c>
      <c r="L402" s="14">
        <f t="shared" si="32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7">
        <f t="shared" si="30"/>
        <v>112.30249999999999</v>
      </c>
      <c r="R402" s="9">
        <f t="shared" si="33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1"/>
        <v>40762.633912037032</v>
      </c>
      <c r="K403">
        <v>1310155970</v>
      </c>
      <c r="L403" s="14">
        <f t="shared" si="32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7">
        <f t="shared" si="30"/>
        <v>103.812</v>
      </c>
      <c r="R403" s="9">
        <f t="shared" si="33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1"/>
        <v>42313.372881944444</v>
      </c>
      <c r="K404">
        <v>1444913817</v>
      </c>
      <c r="L404" s="14">
        <f t="shared" si="32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7">
        <f t="shared" si="30"/>
        <v>141.65</v>
      </c>
      <c r="R404" s="9">
        <f t="shared" si="33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1"/>
        <v>40765.088888888888</v>
      </c>
      <c r="K405">
        <v>1308900441</v>
      </c>
      <c r="L405" s="14">
        <f t="shared" si="32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7">
        <f t="shared" si="30"/>
        <v>105.25999999999999</v>
      </c>
      <c r="R405" s="9">
        <f t="shared" si="33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1"/>
        <v>41675.75277777778</v>
      </c>
      <c r="K406">
        <v>1389107062</v>
      </c>
      <c r="L406" s="14">
        <f t="shared" si="32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7">
        <f t="shared" si="30"/>
        <v>103.09142857142857</v>
      </c>
      <c r="R406" s="9">
        <f t="shared" si="33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1"/>
        <v>41703.876608796294</v>
      </c>
      <c r="K407">
        <v>1391479339</v>
      </c>
      <c r="L407" s="14">
        <f t="shared" si="32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7">
        <f t="shared" si="30"/>
        <v>107.65957446808511</v>
      </c>
      <c r="R407" s="9">
        <f t="shared" si="33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1"/>
        <v>40672.040972222218</v>
      </c>
      <c r="K408">
        <v>1301975637</v>
      </c>
      <c r="L408" s="14">
        <f t="shared" si="32"/>
        <v>40637.95413194444</v>
      </c>
      <c r="M408" t="b">
        <v>0</v>
      </c>
      <c r="N408">
        <v>35</v>
      </c>
      <c r="O408" t="b">
        <v>1</v>
      </c>
      <c r="P408" t="s">
        <v>8269</v>
      </c>
      <c r="Q408" s="7">
        <f t="shared" si="30"/>
        <v>107.70464285714286</v>
      </c>
      <c r="R408" s="9">
        <f t="shared" si="33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1"/>
        <v>40866.704282407409</v>
      </c>
      <c r="K409">
        <v>1316552050</v>
      </c>
      <c r="L409" s="14">
        <f t="shared" si="32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7">
        <f t="shared" si="30"/>
        <v>101.55000000000001</v>
      </c>
      <c r="R409" s="9">
        <f t="shared" si="33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1"/>
        <v>41583.569328703699</v>
      </c>
      <c r="K410">
        <v>1380217190</v>
      </c>
      <c r="L410" s="14">
        <f t="shared" si="32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30"/>
        <v>101.43766666666667</v>
      </c>
      <c r="R410" s="9">
        <f t="shared" si="33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1"/>
        <v>42573.654444444437</v>
      </c>
      <c r="K411">
        <v>1466628144</v>
      </c>
      <c r="L411" s="14">
        <f t="shared" si="32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7">
        <f t="shared" si="30"/>
        <v>136.80000000000001</v>
      </c>
      <c r="R411" s="9">
        <f t="shared" si="33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1"/>
        <v>42173.773113425923</v>
      </c>
      <c r="K412">
        <v>1429486397</v>
      </c>
      <c r="L412" s="14">
        <f t="shared" si="32"/>
        <v>42113.773113425923</v>
      </c>
      <c r="M412" t="b">
        <v>0</v>
      </c>
      <c r="N412">
        <v>7</v>
      </c>
      <c r="O412" t="b">
        <v>1</v>
      </c>
      <c r="P412" t="s">
        <v>8269</v>
      </c>
      <c r="Q412" s="7">
        <f t="shared" si="30"/>
        <v>128.29999999999998</v>
      </c>
      <c r="R412" s="9">
        <f t="shared" si="33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1"/>
        <v>41630</v>
      </c>
      <c r="K413">
        <v>1384920804</v>
      </c>
      <c r="L413" s="14">
        <f t="shared" si="32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7">
        <f t="shared" si="30"/>
        <v>101.05</v>
      </c>
      <c r="R413" s="9">
        <f t="shared" si="33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1"/>
        <v>41115.534467592588</v>
      </c>
      <c r="K414">
        <v>1341856178</v>
      </c>
      <c r="L414" s="14">
        <f t="shared" si="32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7">
        <f t="shared" si="30"/>
        <v>126.84</v>
      </c>
      <c r="R414" s="9">
        <f t="shared" si="33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1"/>
        <v>41109.66910879629</v>
      </c>
      <c r="K415">
        <v>1340139811</v>
      </c>
      <c r="L415" s="14">
        <f t="shared" si="32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7">
        <f t="shared" si="30"/>
        <v>105.0859375</v>
      </c>
      <c r="R415" s="9">
        <f t="shared" si="33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1"/>
        <v>41558.85491898148</v>
      </c>
      <c r="K416">
        <v>1378949465</v>
      </c>
      <c r="L416" s="14">
        <f t="shared" si="32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7">
        <f t="shared" si="30"/>
        <v>102.85405405405406</v>
      </c>
      <c r="R416" s="9">
        <f t="shared" si="33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1"/>
        <v>41929.291666666664</v>
      </c>
      <c r="K417">
        <v>1411417602</v>
      </c>
      <c r="L417" s="14">
        <f t="shared" si="32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7">
        <f t="shared" si="30"/>
        <v>102.14714285714285</v>
      </c>
      <c r="R417" s="9">
        <f t="shared" si="33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1"/>
        <v>41678.187858796293</v>
      </c>
      <c r="K418">
        <v>1389259831</v>
      </c>
      <c r="L418" s="14">
        <f t="shared" si="32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7">
        <f t="shared" si="30"/>
        <v>120.21700000000001</v>
      </c>
      <c r="R418" s="9">
        <f t="shared" si="33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1"/>
        <v>41371.981249999997</v>
      </c>
      <c r="K419">
        <v>1364426260</v>
      </c>
      <c r="L419" s="14">
        <f t="shared" si="32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7">
        <f t="shared" si="30"/>
        <v>100.24761904761905</v>
      </c>
      <c r="R419" s="9">
        <f t="shared" si="33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1"/>
        <v>42208.07403935185</v>
      </c>
      <c r="K420">
        <v>1435041997</v>
      </c>
      <c r="L420" s="14">
        <f t="shared" si="32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7">
        <f t="shared" si="30"/>
        <v>100.63392857142857</v>
      </c>
      <c r="R420" s="9">
        <f t="shared" si="33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1"/>
        <v>41454.634108796294</v>
      </c>
      <c r="K421">
        <v>1367352787</v>
      </c>
      <c r="L421" s="14">
        <f t="shared" si="32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7">
        <f t="shared" si="30"/>
        <v>100.4375</v>
      </c>
      <c r="R421" s="9">
        <f t="shared" si="33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1"/>
        <v>41711.986469907402</v>
      </c>
      <c r="K422">
        <v>1392183631</v>
      </c>
      <c r="L422" s="14">
        <f t="shared" si="32"/>
        <v>41682.028136574074</v>
      </c>
      <c r="M422" t="b">
        <v>0</v>
      </c>
      <c r="N422">
        <v>3</v>
      </c>
      <c r="O422" t="b">
        <v>0</v>
      </c>
      <c r="P422" t="s">
        <v>8270</v>
      </c>
      <c r="Q422" s="7">
        <f t="shared" si="30"/>
        <v>0.43939393939393934</v>
      </c>
      <c r="R422" s="9">
        <f t="shared" si="33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1"/>
        <v>42237.283055555548</v>
      </c>
      <c r="K423">
        <v>1434973656</v>
      </c>
      <c r="L423" s="14">
        <f t="shared" si="32"/>
        <v>42177.283055555548</v>
      </c>
      <c r="M423" t="b">
        <v>0</v>
      </c>
      <c r="N423">
        <v>6</v>
      </c>
      <c r="O423" t="b">
        <v>0</v>
      </c>
      <c r="P423" t="s">
        <v>8270</v>
      </c>
      <c r="Q423" s="7">
        <f t="shared" si="30"/>
        <v>2.0066666666666668</v>
      </c>
      <c r="R423" s="9">
        <f t="shared" si="33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1"/>
        <v>41893.052048611113</v>
      </c>
      <c r="K424">
        <v>1407824097</v>
      </c>
      <c r="L424" s="14">
        <f t="shared" si="32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7">
        <f t="shared" si="30"/>
        <v>1.075</v>
      </c>
      <c r="R424" s="9">
        <f t="shared" si="33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1"/>
        <v>41430.717939814815</v>
      </c>
      <c r="K425">
        <v>1367878430</v>
      </c>
      <c r="L425" s="14">
        <f t="shared" si="32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30"/>
        <v>0.76500000000000001</v>
      </c>
      <c r="R425" s="9">
        <f t="shared" si="33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1"/>
        <v>40994.126145833332</v>
      </c>
      <c r="K426">
        <v>1327568499</v>
      </c>
      <c r="L426" s="14">
        <f t="shared" si="32"/>
        <v>40934.167812499996</v>
      </c>
      <c r="M426" t="b">
        <v>0</v>
      </c>
      <c r="N426">
        <v>5</v>
      </c>
      <c r="O426" t="b">
        <v>0</v>
      </c>
      <c r="P426" t="s">
        <v>8270</v>
      </c>
      <c r="Q426" s="7">
        <f t="shared" si="30"/>
        <v>6.7966666666666677</v>
      </c>
      <c r="R426" s="9">
        <f t="shared" si="33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1"/>
        <v>42335.694490740738</v>
      </c>
      <c r="K427">
        <v>1443472804</v>
      </c>
      <c r="L427" s="14">
        <f t="shared" si="32"/>
        <v>42275.652824074066</v>
      </c>
      <c r="M427" t="b">
        <v>0</v>
      </c>
      <c r="N427">
        <v>2</v>
      </c>
      <c r="O427" t="b">
        <v>0</v>
      </c>
      <c r="P427" t="s">
        <v>8270</v>
      </c>
      <c r="Q427" s="7">
        <f t="shared" si="30"/>
        <v>1.2E-2</v>
      </c>
      <c r="R427" s="9">
        <f t="shared" si="33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1"/>
        <v>42430.503634259258</v>
      </c>
      <c r="K428">
        <v>1454259914</v>
      </c>
      <c r="L428" s="14">
        <f t="shared" si="32"/>
        <v>42400.503634259258</v>
      </c>
      <c r="M428" t="b">
        <v>0</v>
      </c>
      <c r="N428">
        <v>8</v>
      </c>
      <c r="O428" t="b">
        <v>0</v>
      </c>
      <c r="P428" t="s">
        <v>8270</v>
      </c>
      <c r="Q428" s="7">
        <f t="shared" si="30"/>
        <v>1.3299999999999998</v>
      </c>
      <c r="R428" s="9">
        <f t="shared" si="33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1"/>
        <v>42299.582638888889</v>
      </c>
      <c r="K429">
        <v>1444340940</v>
      </c>
      <c r="L429" s="14">
        <f t="shared" si="32"/>
        <v>42285.700694444444</v>
      </c>
      <c r="M429" t="b">
        <v>0</v>
      </c>
      <c r="N429">
        <v>0</v>
      </c>
      <c r="O429" t="b">
        <v>0</v>
      </c>
      <c r="P429" t="s">
        <v>8270</v>
      </c>
      <c r="Q429" s="7">
        <f t="shared" si="30"/>
        <v>0</v>
      </c>
      <c r="R429" s="9">
        <v>0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1"/>
        <v>41806.708333333328</v>
      </c>
      <c r="K430">
        <v>1400523845</v>
      </c>
      <c r="L430" s="14">
        <f t="shared" si="32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7">
        <f t="shared" si="30"/>
        <v>5.6333333333333329</v>
      </c>
      <c r="R430" s="9">
        <f>E430/N430</f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1"/>
        <v>40143.999305555553</v>
      </c>
      <c r="K431">
        <v>1252964282</v>
      </c>
      <c r="L431" s="14">
        <f t="shared" si="32"/>
        <v>40070.693078703705</v>
      </c>
      <c r="M431" t="b">
        <v>0</v>
      </c>
      <c r="N431">
        <v>0</v>
      </c>
      <c r="O431" t="b">
        <v>0</v>
      </c>
      <c r="P431" t="s">
        <v>8270</v>
      </c>
      <c r="Q431" s="7">
        <f t="shared" si="30"/>
        <v>0</v>
      </c>
      <c r="R431" s="9">
        <v>0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1"/>
        <v>41527.898923611108</v>
      </c>
      <c r="K432">
        <v>1377570867</v>
      </c>
      <c r="L432" s="14">
        <f t="shared" si="32"/>
        <v>41512.898923611108</v>
      </c>
      <c r="M432" t="b">
        <v>0</v>
      </c>
      <c r="N432">
        <v>5</v>
      </c>
      <c r="O432" t="b">
        <v>0</v>
      </c>
      <c r="P432" t="s">
        <v>8270</v>
      </c>
      <c r="Q432" s="7">
        <f t="shared" si="30"/>
        <v>2.4</v>
      </c>
      <c r="R432" s="9">
        <f>E432/N432</f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1"/>
        <v>42556.662997685184</v>
      </c>
      <c r="K433">
        <v>1465160083</v>
      </c>
      <c r="L433" s="14">
        <f t="shared" si="32"/>
        <v>42526.662997685184</v>
      </c>
      <c r="M433" t="b">
        <v>0</v>
      </c>
      <c r="N433">
        <v>8</v>
      </c>
      <c r="O433" t="b">
        <v>0</v>
      </c>
      <c r="P433" t="s">
        <v>8270</v>
      </c>
      <c r="Q433" s="7">
        <f t="shared" si="30"/>
        <v>13.833333333333334</v>
      </c>
      <c r="R433" s="9">
        <f>E433/N433</f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1"/>
        <v>42298.51829861111</v>
      </c>
      <c r="K434">
        <v>1440264381</v>
      </c>
      <c r="L434" s="14">
        <f t="shared" si="32"/>
        <v>42238.51829861111</v>
      </c>
      <c r="M434" t="b">
        <v>0</v>
      </c>
      <c r="N434">
        <v>8</v>
      </c>
      <c r="O434" t="b">
        <v>0</v>
      </c>
      <c r="P434" t="s">
        <v>8270</v>
      </c>
      <c r="Q434" s="7">
        <f t="shared" si="30"/>
        <v>9.5</v>
      </c>
      <c r="R434" s="9">
        <f>E434/N434</f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1"/>
        <v>42288.421550925923</v>
      </c>
      <c r="K435">
        <v>1439392022</v>
      </c>
      <c r="L435" s="14">
        <f t="shared" si="32"/>
        <v>42228.421550925923</v>
      </c>
      <c r="M435" t="b">
        <v>0</v>
      </c>
      <c r="N435">
        <v>0</v>
      </c>
      <c r="O435" t="b">
        <v>0</v>
      </c>
      <c r="P435" t="s">
        <v>8270</v>
      </c>
      <c r="Q435" s="7">
        <f t="shared" si="30"/>
        <v>0</v>
      </c>
      <c r="R435" s="9">
        <v>0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1"/>
        <v>41609.667847222219</v>
      </c>
      <c r="K436">
        <v>1383076902</v>
      </c>
      <c r="L436" s="14">
        <f t="shared" si="32"/>
        <v>41576.626180555555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30"/>
        <v>5</v>
      </c>
      <c r="R436" s="9">
        <f>E436/N436</f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1"/>
        <v>41530.539120370369</v>
      </c>
      <c r="K437">
        <v>1376502980</v>
      </c>
      <c r="L437" s="14">
        <f t="shared" si="32"/>
        <v>41500.539120370369</v>
      </c>
      <c r="M437" t="b">
        <v>0</v>
      </c>
      <c r="N437">
        <v>3</v>
      </c>
      <c r="O437" t="b">
        <v>0</v>
      </c>
      <c r="P437" t="s">
        <v>8270</v>
      </c>
      <c r="Q437" s="7">
        <f t="shared" si="30"/>
        <v>2.7272727272727275E-3</v>
      </c>
      <c r="R437" s="9">
        <f>E437/N437</f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1"/>
        <v>41486.154085648144</v>
      </c>
      <c r="K438">
        <v>1372668113</v>
      </c>
      <c r="L438" s="14">
        <f t="shared" si="32"/>
        <v>41456.154085648144</v>
      </c>
      <c r="M438" t="b">
        <v>0</v>
      </c>
      <c r="N438">
        <v>0</v>
      </c>
      <c r="O438" t="b">
        <v>0</v>
      </c>
      <c r="P438" t="s">
        <v>8270</v>
      </c>
      <c r="Q438" s="7">
        <f t="shared" si="30"/>
        <v>0</v>
      </c>
      <c r="R438" s="9">
        <v>0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1"/>
        <v>42651.110254629624</v>
      </c>
      <c r="K439">
        <v>1470728326</v>
      </c>
      <c r="L439" s="14">
        <f t="shared" si="32"/>
        <v>42591.110254629624</v>
      </c>
      <c r="M439" t="b">
        <v>0</v>
      </c>
      <c r="N439">
        <v>0</v>
      </c>
      <c r="O439" t="b">
        <v>0</v>
      </c>
      <c r="P439" t="s">
        <v>8270</v>
      </c>
      <c r="Q439" s="7">
        <f t="shared" si="30"/>
        <v>0</v>
      </c>
      <c r="R439" s="9">
        <v>0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1"/>
        <v>42326.094421296293</v>
      </c>
      <c r="K440">
        <v>1445235358</v>
      </c>
      <c r="L440" s="14">
        <f t="shared" si="32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30"/>
        <v>9.379999999999999</v>
      </c>
      <c r="R440" s="9">
        <f>E440/N440</f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1"/>
        <v>41929.553449074076</v>
      </c>
      <c r="K441">
        <v>1412705818</v>
      </c>
      <c r="L441" s="14">
        <f t="shared" si="32"/>
        <v>41919.553449074076</v>
      </c>
      <c r="M441" t="b">
        <v>0</v>
      </c>
      <c r="N441">
        <v>0</v>
      </c>
      <c r="O441" t="b">
        <v>0</v>
      </c>
      <c r="P441" t="s">
        <v>8270</v>
      </c>
      <c r="Q441" s="7">
        <f t="shared" si="30"/>
        <v>0</v>
      </c>
      <c r="R441" s="9">
        <v>0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1"/>
        <v>42453.735567129632</v>
      </c>
      <c r="K442">
        <v>1456270753</v>
      </c>
      <c r="L442" s="14">
        <f t="shared" si="32"/>
        <v>42423.777233796289</v>
      </c>
      <c r="M442" t="b">
        <v>0</v>
      </c>
      <c r="N442">
        <v>1</v>
      </c>
      <c r="O442" t="b">
        <v>0</v>
      </c>
      <c r="P442" t="s">
        <v>8270</v>
      </c>
      <c r="Q442" s="7">
        <f t="shared" si="30"/>
        <v>0.1</v>
      </c>
      <c r="R442" s="9">
        <f>E442/N442</f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1"/>
        <v>41580.585601851846</v>
      </c>
      <c r="K443">
        <v>1380826996</v>
      </c>
      <c r="L443" s="14">
        <f t="shared" si="32"/>
        <v>41550.585601851846</v>
      </c>
      <c r="M443" t="b">
        <v>0</v>
      </c>
      <c r="N443">
        <v>0</v>
      </c>
      <c r="O443" t="b">
        <v>0</v>
      </c>
      <c r="P443" t="s">
        <v>8270</v>
      </c>
      <c r="Q443" s="7">
        <f t="shared" si="30"/>
        <v>0</v>
      </c>
      <c r="R443" s="9">
        <v>0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1"/>
        <v>42054.680358796293</v>
      </c>
      <c r="K444">
        <v>1421788783</v>
      </c>
      <c r="L444" s="14">
        <f t="shared" si="32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7">
        <f t="shared" si="30"/>
        <v>39.358823529411765</v>
      </c>
      <c r="R444" s="9">
        <f t="shared" ref="R444:R452" si="34">E444/N444</f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1"/>
        <v>41679.806724537033</v>
      </c>
      <c r="K445">
        <v>1389399701</v>
      </c>
      <c r="L445" s="14">
        <f t="shared" si="32"/>
        <v>41649.806724537033</v>
      </c>
      <c r="M445" t="b">
        <v>0</v>
      </c>
      <c r="N445">
        <v>2</v>
      </c>
      <c r="O445" t="b">
        <v>0</v>
      </c>
      <c r="P445" t="s">
        <v>8270</v>
      </c>
      <c r="Q445" s="7">
        <f t="shared" si="30"/>
        <v>0.1</v>
      </c>
      <c r="R445" s="9">
        <f t="shared" si="34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1"/>
        <v>40954.69862268518</v>
      </c>
      <c r="K446">
        <v>1324158361</v>
      </c>
      <c r="L446" s="14">
        <f t="shared" si="32"/>
        <v>40894.69862268518</v>
      </c>
      <c r="M446" t="b">
        <v>0</v>
      </c>
      <c r="N446">
        <v>1</v>
      </c>
      <c r="O446" t="b">
        <v>0</v>
      </c>
      <c r="P446" t="s">
        <v>8270</v>
      </c>
      <c r="Q446" s="7">
        <f t="shared" si="30"/>
        <v>5</v>
      </c>
      <c r="R446" s="9">
        <f t="shared" si="34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1"/>
        <v>42145.127025462956</v>
      </c>
      <c r="K447">
        <v>1430899375</v>
      </c>
      <c r="L447" s="14">
        <f t="shared" si="32"/>
        <v>42130.127025462956</v>
      </c>
      <c r="M447" t="b">
        <v>0</v>
      </c>
      <c r="N447">
        <v>2</v>
      </c>
      <c r="O447" t="b">
        <v>0</v>
      </c>
      <c r="P447" t="s">
        <v>8270</v>
      </c>
      <c r="Q447" s="7">
        <f t="shared" si="30"/>
        <v>3.3333333333333335E-3</v>
      </c>
      <c r="R447" s="9">
        <f t="shared" si="34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1"/>
        <v>42066.875231481477</v>
      </c>
      <c r="K448">
        <v>1422842420</v>
      </c>
      <c r="L448" s="14">
        <f t="shared" si="32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7">
        <f t="shared" si="30"/>
        <v>7.2952380952380951</v>
      </c>
      <c r="R448" s="9">
        <f t="shared" si="34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1"/>
        <v>41356.305127314808</v>
      </c>
      <c r="K449">
        <v>1361884763</v>
      </c>
      <c r="L449" s="14">
        <f t="shared" si="32"/>
        <v>41331.34679398148</v>
      </c>
      <c r="M449" t="b">
        <v>0</v>
      </c>
      <c r="N449">
        <v>1</v>
      </c>
      <c r="O449" t="b">
        <v>0</v>
      </c>
      <c r="P449" t="s">
        <v>8270</v>
      </c>
      <c r="Q449" s="7">
        <f t="shared" si="30"/>
        <v>1.6666666666666666E-2</v>
      </c>
      <c r="R449" s="9">
        <f t="shared" si="34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1"/>
        <v>41773.549710648142</v>
      </c>
      <c r="K450">
        <v>1398363095</v>
      </c>
      <c r="L450" s="14">
        <f t="shared" si="32"/>
        <v>41753.549710648142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35">(E450/D450)*100</f>
        <v>3.2804000000000002</v>
      </c>
      <c r="R450" s="9">
        <f t="shared" si="34"/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36">(I451/86400)+25569+(-5/24)</f>
        <v>41564.359780092593</v>
      </c>
      <c r="K451">
        <v>1379425085</v>
      </c>
      <c r="L451" s="14">
        <f t="shared" ref="L451:L514" si="37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7">
        <f t="shared" si="35"/>
        <v>2.25</v>
      </c>
      <c r="R451" s="9">
        <f t="shared" si="34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36"/>
        <v>41684.73842592592</v>
      </c>
      <c r="K452">
        <v>1389825800</v>
      </c>
      <c r="L452" s="14">
        <f t="shared" si="37"/>
        <v>41654.73842592592</v>
      </c>
      <c r="M452" t="b">
        <v>0</v>
      </c>
      <c r="N452">
        <v>7</v>
      </c>
      <c r="O452" t="b">
        <v>0</v>
      </c>
      <c r="P452" t="s">
        <v>8270</v>
      </c>
      <c r="Q452" s="7">
        <f t="shared" si="35"/>
        <v>0.79200000000000004</v>
      </c>
      <c r="R452" s="9">
        <f t="shared" si="34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36"/>
        <v>41664.506840277776</v>
      </c>
      <c r="K453">
        <v>1388077791</v>
      </c>
      <c r="L453" s="14">
        <f t="shared" si="37"/>
        <v>41634.506840277776</v>
      </c>
      <c r="M453" t="b">
        <v>0</v>
      </c>
      <c r="N453">
        <v>0</v>
      </c>
      <c r="O453" t="b">
        <v>0</v>
      </c>
      <c r="P453" t="s">
        <v>8270</v>
      </c>
      <c r="Q453" s="7">
        <f t="shared" si="35"/>
        <v>0</v>
      </c>
      <c r="R453" s="9">
        <v>0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36"/>
        <v>42137.49554398148</v>
      </c>
      <c r="K454">
        <v>1428944015</v>
      </c>
      <c r="L454" s="14">
        <f t="shared" si="37"/>
        <v>42107.49554398148</v>
      </c>
      <c r="M454" t="b">
        <v>0</v>
      </c>
      <c r="N454">
        <v>12</v>
      </c>
      <c r="O454" t="b">
        <v>0</v>
      </c>
      <c r="P454" t="s">
        <v>8270</v>
      </c>
      <c r="Q454" s="7">
        <f t="shared" si="35"/>
        <v>64</v>
      </c>
      <c r="R454" s="9">
        <f>E454/N454</f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36"/>
        <v>42054.616655092592</v>
      </c>
      <c r="K455">
        <v>1422992879</v>
      </c>
      <c r="L455" s="14">
        <f t="shared" si="37"/>
        <v>42038.616655092592</v>
      </c>
      <c r="M455" t="b">
        <v>0</v>
      </c>
      <c r="N455">
        <v>2</v>
      </c>
      <c r="O455" t="b">
        <v>0</v>
      </c>
      <c r="P455" t="s">
        <v>8270</v>
      </c>
      <c r="Q455" s="7">
        <f t="shared" si="35"/>
        <v>2.7404479578392621E-2</v>
      </c>
      <c r="R455" s="9">
        <f>E455/N455</f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36"/>
        <v>41969.343055555553</v>
      </c>
      <c r="K456">
        <v>1414343571</v>
      </c>
      <c r="L456" s="14">
        <f t="shared" si="37"/>
        <v>41938.508923611109</v>
      </c>
      <c r="M456" t="b">
        <v>0</v>
      </c>
      <c r="N456">
        <v>5</v>
      </c>
      <c r="O456" t="b">
        <v>0</v>
      </c>
      <c r="P456" t="s">
        <v>8270</v>
      </c>
      <c r="Q456" s="7">
        <f t="shared" si="35"/>
        <v>0.82000000000000006</v>
      </c>
      <c r="R456" s="9">
        <f>E456/N456</f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36"/>
        <v>41015.813194444439</v>
      </c>
      <c r="K457">
        <v>1330733022</v>
      </c>
      <c r="L457" s="14">
        <f t="shared" si="37"/>
        <v>40970.794236111113</v>
      </c>
      <c r="M457" t="b">
        <v>0</v>
      </c>
      <c r="N457">
        <v>2</v>
      </c>
      <c r="O457" t="b">
        <v>0</v>
      </c>
      <c r="P457" t="s">
        <v>8270</v>
      </c>
      <c r="Q457" s="7">
        <f t="shared" si="35"/>
        <v>6.9230769230769221E-2</v>
      </c>
      <c r="R457" s="9">
        <f>E457/N457</f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36"/>
        <v>41568.957638888889</v>
      </c>
      <c r="K458">
        <v>1380559201</v>
      </c>
      <c r="L458" s="14">
        <f t="shared" si="37"/>
        <v>41547.486122685186</v>
      </c>
      <c r="M458" t="b">
        <v>0</v>
      </c>
      <c r="N458">
        <v>3</v>
      </c>
      <c r="O458" t="b">
        <v>0</v>
      </c>
      <c r="P458" t="s">
        <v>8270</v>
      </c>
      <c r="Q458" s="7">
        <f t="shared" si="35"/>
        <v>0.68631863186318631</v>
      </c>
      <c r="R458" s="9">
        <f>E458/N458</f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36"/>
        <v>41867.559166666666</v>
      </c>
      <c r="K459">
        <v>1405621512</v>
      </c>
      <c r="L459" s="14">
        <f t="shared" si="37"/>
        <v>41837.559166666666</v>
      </c>
      <c r="M459" t="b">
        <v>0</v>
      </c>
      <c r="N459">
        <v>0</v>
      </c>
      <c r="O459" t="b">
        <v>0</v>
      </c>
      <c r="P459" t="s">
        <v>8270</v>
      </c>
      <c r="Q459" s="7">
        <f t="shared" si="35"/>
        <v>0</v>
      </c>
      <c r="R459" s="9">
        <v>0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36"/>
        <v>41408.491435185184</v>
      </c>
      <c r="K460">
        <v>1365958060</v>
      </c>
      <c r="L460" s="14">
        <f t="shared" si="37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7">
        <f t="shared" si="35"/>
        <v>8.2100000000000009</v>
      </c>
      <c r="R460" s="9">
        <f>E460/N460</f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36"/>
        <v>40860.473692129628</v>
      </c>
      <c r="K461">
        <v>1316013727</v>
      </c>
      <c r="L461" s="14">
        <f t="shared" si="37"/>
        <v>40800.432025462964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35"/>
        <v>6.4102564102564097E-2</v>
      </c>
      <c r="R461" s="9">
        <f>E461/N461</f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36"/>
        <v>41790.958333333328</v>
      </c>
      <c r="K462">
        <v>1398862875</v>
      </c>
      <c r="L462" s="14">
        <f t="shared" si="37"/>
        <v>41759.334201388883</v>
      </c>
      <c r="M462" t="b">
        <v>0</v>
      </c>
      <c r="N462">
        <v>2</v>
      </c>
      <c r="O462" t="b">
        <v>0</v>
      </c>
      <c r="P462" t="s">
        <v>8270</v>
      </c>
      <c r="Q462" s="7">
        <f t="shared" si="35"/>
        <v>0.29411764705882354</v>
      </c>
      <c r="R462" s="9">
        <f>E462/N462</f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36"/>
        <v>41427.638506944444</v>
      </c>
      <c r="K463">
        <v>1368476367</v>
      </c>
      <c r="L463" s="14">
        <f t="shared" si="37"/>
        <v>41407.638506944444</v>
      </c>
      <c r="M463" t="b">
        <v>0</v>
      </c>
      <c r="N463">
        <v>0</v>
      </c>
      <c r="O463" t="b">
        <v>0</v>
      </c>
      <c r="P463" t="s">
        <v>8270</v>
      </c>
      <c r="Q463" s="7">
        <f t="shared" si="35"/>
        <v>0</v>
      </c>
      <c r="R463" s="9">
        <v>0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36"/>
        <v>40764.918298611105</v>
      </c>
      <c r="K464">
        <v>1307761341</v>
      </c>
      <c r="L464" s="14">
        <f t="shared" si="37"/>
        <v>40704.918298611105</v>
      </c>
      <c r="M464" t="b">
        <v>0</v>
      </c>
      <c r="N464">
        <v>0</v>
      </c>
      <c r="O464" t="b">
        <v>0</v>
      </c>
      <c r="P464" t="s">
        <v>8270</v>
      </c>
      <c r="Q464" s="7">
        <f t="shared" si="35"/>
        <v>0</v>
      </c>
      <c r="R464" s="9">
        <v>0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36"/>
        <v>40810.501770833333</v>
      </c>
      <c r="K465">
        <v>1311699753</v>
      </c>
      <c r="L465" s="14">
        <f t="shared" si="37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7">
        <f t="shared" si="35"/>
        <v>2.2727272727272729</v>
      </c>
      <c r="R465" s="9">
        <f>E465/N465</f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36"/>
        <v>42508.640451388885</v>
      </c>
      <c r="K466">
        <v>1461874935</v>
      </c>
      <c r="L466" s="14">
        <f t="shared" si="37"/>
        <v>42488.640451388885</v>
      </c>
      <c r="M466" t="b">
        <v>0</v>
      </c>
      <c r="N466">
        <v>1</v>
      </c>
      <c r="O466" t="b">
        <v>0</v>
      </c>
      <c r="P466" t="s">
        <v>8270</v>
      </c>
      <c r="Q466" s="7">
        <f t="shared" si="35"/>
        <v>9.9009900990099015E-2</v>
      </c>
      <c r="R466" s="9">
        <f>E466/N466</f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36"/>
        <v>41816.911736111106</v>
      </c>
      <c r="K467">
        <v>1402455174</v>
      </c>
      <c r="L467" s="14">
        <f t="shared" si="37"/>
        <v>41800.911736111106</v>
      </c>
      <c r="M467" t="b">
        <v>0</v>
      </c>
      <c r="N467">
        <v>8</v>
      </c>
      <c r="O467" t="b">
        <v>0</v>
      </c>
      <c r="P467" t="s">
        <v>8270</v>
      </c>
      <c r="Q467" s="7">
        <f t="shared" si="35"/>
        <v>26.953125</v>
      </c>
      <c r="R467" s="9">
        <f>E467/N467</f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36"/>
        <v>41159.734537037039</v>
      </c>
      <c r="K468">
        <v>1344465464</v>
      </c>
      <c r="L468" s="14">
        <f t="shared" si="37"/>
        <v>41129.734537037039</v>
      </c>
      <c r="M468" t="b">
        <v>0</v>
      </c>
      <c r="N468">
        <v>5</v>
      </c>
      <c r="O468" t="b">
        <v>0</v>
      </c>
      <c r="P468" t="s">
        <v>8270</v>
      </c>
      <c r="Q468" s="7">
        <f t="shared" si="35"/>
        <v>0.76</v>
      </c>
      <c r="R468" s="9">
        <f>E468/N468</f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36"/>
        <v>41180.471458333333</v>
      </c>
      <c r="K469">
        <v>1344961134</v>
      </c>
      <c r="L469" s="14">
        <f t="shared" si="37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7">
        <f t="shared" si="35"/>
        <v>21.574999999999999</v>
      </c>
      <c r="R469" s="9">
        <f>E469/N469</f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36"/>
        <v>41100.952141203699</v>
      </c>
      <c r="K470">
        <v>1336795283</v>
      </c>
      <c r="L470" s="14">
        <f t="shared" si="37"/>
        <v>41040.959293981483</v>
      </c>
      <c r="M470" t="b">
        <v>0</v>
      </c>
      <c r="N470">
        <v>0</v>
      </c>
      <c r="O470" t="b">
        <v>0</v>
      </c>
      <c r="P470" t="s">
        <v>8270</v>
      </c>
      <c r="Q470" s="7">
        <f t="shared" si="35"/>
        <v>0</v>
      </c>
      <c r="R470" s="9">
        <v>0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36"/>
        <v>41887.781527777777</v>
      </c>
      <c r="K471">
        <v>1404776724</v>
      </c>
      <c r="L471" s="14">
        <f t="shared" si="37"/>
        <v>41827.781527777777</v>
      </c>
      <c r="M471" t="b">
        <v>0</v>
      </c>
      <c r="N471">
        <v>0</v>
      </c>
      <c r="O471" t="b">
        <v>0</v>
      </c>
      <c r="P471" t="s">
        <v>8270</v>
      </c>
      <c r="Q471" s="7">
        <f t="shared" si="35"/>
        <v>0</v>
      </c>
      <c r="R471" s="9">
        <v>0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36"/>
        <v>41654.958333333328</v>
      </c>
      <c r="K472">
        <v>1385524889</v>
      </c>
      <c r="L472" s="14">
        <f t="shared" si="37"/>
        <v>41604.959363425922</v>
      </c>
      <c r="M472" t="b">
        <v>0</v>
      </c>
      <c r="N472">
        <v>2</v>
      </c>
      <c r="O472" t="b">
        <v>0</v>
      </c>
      <c r="P472" t="s">
        <v>8270</v>
      </c>
      <c r="Q472" s="7">
        <f t="shared" si="35"/>
        <v>1.02</v>
      </c>
      <c r="R472" s="9">
        <f>E472/N472</f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36"/>
        <v>41748.471979166665</v>
      </c>
      <c r="K473">
        <v>1394039979</v>
      </c>
      <c r="L473" s="14">
        <f t="shared" si="37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7">
        <f t="shared" si="35"/>
        <v>11.892727272727273</v>
      </c>
      <c r="R473" s="9">
        <f>E473/N473</f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36"/>
        <v>41874.714328703703</v>
      </c>
      <c r="K474">
        <v>1406239718</v>
      </c>
      <c r="L474" s="14">
        <f t="shared" si="37"/>
        <v>41844.714328703703</v>
      </c>
      <c r="M474" t="b">
        <v>0</v>
      </c>
      <c r="N474">
        <v>5</v>
      </c>
      <c r="O474" t="b">
        <v>0</v>
      </c>
      <c r="P474" t="s">
        <v>8270</v>
      </c>
      <c r="Q474" s="7">
        <f t="shared" si="35"/>
        <v>17.625</v>
      </c>
      <c r="R474" s="9">
        <f>E474/N474</f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36"/>
        <v>41899.489803240736</v>
      </c>
      <c r="K475">
        <v>1408380319</v>
      </c>
      <c r="L475" s="14">
        <f t="shared" si="37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7">
        <f t="shared" si="35"/>
        <v>2.87</v>
      </c>
      <c r="R475" s="9">
        <f>E475/N475</f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36"/>
        <v>42783.120706018519</v>
      </c>
      <c r="K476">
        <v>1484726029</v>
      </c>
      <c r="L476" s="14">
        <f t="shared" si="37"/>
        <v>42753.120706018519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35"/>
        <v>3.0303030303030304E-2</v>
      </c>
      <c r="R476" s="9">
        <f>E476/N476</f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36"/>
        <v>42129.877812500003</v>
      </c>
      <c r="K477">
        <v>1428285843</v>
      </c>
      <c r="L477" s="14">
        <f t="shared" si="37"/>
        <v>42099.877812500003</v>
      </c>
      <c r="M477" t="b">
        <v>0</v>
      </c>
      <c r="N477">
        <v>0</v>
      </c>
      <c r="O477" t="b">
        <v>0</v>
      </c>
      <c r="P477" t="s">
        <v>8270</v>
      </c>
      <c r="Q477" s="7">
        <f t="shared" si="35"/>
        <v>0</v>
      </c>
      <c r="R477" s="9">
        <v>0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36"/>
        <v>41792.957638888889</v>
      </c>
      <c r="K478">
        <v>1398727441</v>
      </c>
      <c r="L478" s="14">
        <f t="shared" si="37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7">
        <f t="shared" si="35"/>
        <v>2.230268181818182</v>
      </c>
      <c r="R478" s="9">
        <f>E478/N478</f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36"/>
        <v>41047.626550925925</v>
      </c>
      <c r="K479">
        <v>1332187334</v>
      </c>
      <c r="L479" s="14">
        <f t="shared" si="37"/>
        <v>40987.626550925925</v>
      </c>
      <c r="M479" t="b">
        <v>0</v>
      </c>
      <c r="N479">
        <v>0</v>
      </c>
      <c r="O479" t="b">
        <v>0</v>
      </c>
      <c r="P479" t="s">
        <v>8270</v>
      </c>
      <c r="Q479" s="7">
        <f t="shared" si="35"/>
        <v>0</v>
      </c>
      <c r="R479" s="9">
        <v>0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36"/>
        <v>42095.660983796297</v>
      </c>
      <c r="K480">
        <v>1425333109</v>
      </c>
      <c r="L480" s="14">
        <f t="shared" si="37"/>
        <v>42065.702650462961</v>
      </c>
      <c r="M480" t="b">
        <v>0</v>
      </c>
      <c r="N480">
        <v>0</v>
      </c>
      <c r="O480" t="b">
        <v>0</v>
      </c>
      <c r="P480" t="s">
        <v>8270</v>
      </c>
      <c r="Q480" s="7">
        <f t="shared" si="35"/>
        <v>0</v>
      </c>
      <c r="R480" s="9">
        <v>0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36"/>
        <v>41964.24114583333</v>
      </c>
      <c r="K481">
        <v>1411379235</v>
      </c>
      <c r="L481" s="14">
        <f t="shared" si="37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35"/>
        <v>32.56</v>
      </c>
      <c r="R481" s="9">
        <f t="shared" ref="R481:R488" si="38">E481/N481</f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36"/>
        <v>41495.29184027778</v>
      </c>
      <c r="K482">
        <v>1373457615</v>
      </c>
      <c r="L482" s="14">
        <f t="shared" si="37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7">
        <f t="shared" si="35"/>
        <v>19.41</v>
      </c>
      <c r="R482" s="9">
        <f t="shared" si="38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36"/>
        <v>41192.46399305555</v>
      </c>
      <c r="K483">
        <v>1347293289</v>
      </c>
      <c r="L483" s="14">
        <f t="shared" si="37"/>
        <v>41162.46399305555</v>
      </c>
      <c r="M483" t="b">
        <v>0</v>
      </c>
      <c r="N483">
        <v>21</v>
      </c>
      <c r="O483" t="b">
        <v>0</v>
      </c>
      <c r="P483" t="s">
        <v>8270</v>
      </c>
      <c r="Q483" s="7">
        <f t="shared" si="35"/>
        <v>6.1</v>
      </c>
      <c r="R483" s="9">
        <f t="shared" si="38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36"/>
        <v>42474.398611111108</v>
      </c>
      <c r="K484">
        <v>1458336690</v>
      </c>
      <c r="L484" s="14">
        <f t="shared" si="37"/>
        <v>42447.688541666663</v>
      </c>
      <c r="M484" t="b">
        <v>0</v>
      </c>
      <c r="N484">
        <v>1</v>
      </c>
      <c r="O484" t="b">
        <v>0</v>
      </c>
      <c r="P484" t="s">
        <v>8270</v>
      </c>
      <c r="Q484" s="7">
        <f t="shared" si="35"/>
        <v>0.1</v>
      </c>
      <c r="R484" s="9">
        <f t="shared" si="38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36"/>
        <v>41302.989259259259</v>
      </c>
      <c r="K485">
        <v>1354250672</v>
      </c>
      <c r="L485" s="14">
        <f t="shared" si="37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7">
        <f t="shared" si="35"/>
        <v>50.2</v>
      </c>
      <c r="R485" s="9">
        <f t="shared" si="38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36"/>
        <v>42313.772824074076</v>
      </c>
      <c r="K486">
        <v>1443220372</v>
      </c>
      <c r="L486" s="14">
        <f t="shared" si="37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7">
        <f t="shared" si="35"/>
        <v>0.18625</v>
      </c>
      <c r="R486" s="9">
        <f t="shared" si="38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36"/>
        <v>41411.297442129631</v>
      </c>
      <c r="K487">
        <v>1366200499</v>
      </c>
      <c r="L487" s="14">
        <f t="shared" si="37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7">
        <f t="shared" si="35"/>
        <v>21.906971229845084</v>
      </c>
      <c r="R487" s="9">
        <f t="shared" si="38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36"/>
        <v>41791.734247685185</v>
      </c>
      <c r="K488">
        <v>1399070239</v>
      </c>
      <c r="L488" s="14">
        <f t="shared" si="37"/>
        <v>41761.734247685185</v>
      </c>
      <c r="M488" t="b">
        <v>0</v>
      </c>
      <c r="N488">
        <v>1</v>
      </c>
      <c r="O488" t="b">
        <v>0</v>
      </c>
      <c r="P488" t="s">
        <v>8270</v>
      </c>
      <c r="Q488" s="7">
        <f t="shared" si="35"/>
        <v>9.0909090909090905E-3</v>
      </c>
      <c r="R488" s="9">
        <f t="shared" si="38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36"/>
        <v>42729.428171296291</v>
      </c>
      <c r="K489">
        <v>1477491394</v>
      </c>
      <c r="L489" s="14">
        <f t="shared" si="37"/>
        <v>42669.386504629627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35"/>
        <v>0</v>
      </c>
      <c r="R489" s="9">
        <v>0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36"/>
        <v>42743.84606481481</v>
      </c>
      <c r="K490">
        <v>1481332700</v>
      </c>
      <c r="L490" s="14">
        <f t="shared" si="37"/>
        <v>42713.84606481481</v>
      </c>
      <c r="M490" t="b">
        <v>0</v>
      </c>
      <c r="N490">
        <v>0</v>
      </c>
      <c r="O490" t="b">
        <v>0</v>
      </c>
      <c r="P490" t="s">
        <v>8270</v>
      </c>
      <c r="Q490" s="7">
        <f t="shared" si="35"/>
        <v>0</v>
      </c>
      <c r="R490" s="9">
        <v>0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36"/>
        <v>40913.272916666661</v>
      </c>
      <c r="K491">
        <v>1323084816</v>
      </c>
      <c r="L491" s="14">
        <f t="shared" si="37"/>
        <v>40882.273333333331</v>
      </c>
      <c r="M491" t="b">
        <v>0</v>
      </c>
      <c r="N491">
        <v>3</v>
      </c>
      <c r="O491" t="b">
        <v>0</v>
      </c>
      <c r="P491" t="s">
        <v>8270</v>
      </c>
      <c r="Q491" s="7">
        <f t="shared" si="35"/>
        <v>0.28667813379201834</v>
      </c>
      <c r="R491" s="9">
        <f>E491/N491</f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36"/>
        <v>41143.760243055549</v>
      </c>
      <c r="K492">
        <v>1343085285</v>
      </c>
      <c r="L492" s="14">
        <f t="shared" si="37"/>
        <v>41113.760243055549</v>
      </c>
      <c r="M492" t="b">
        <v>0</v>
      </c>
      <c r="N492">
        <v>0</v>
      </c>
      <c r="O492" t="b">
        <v>0</v>
      </c>
      <c r="P492" t="s">
        <v>8270</v>
      </c>
      <c r="Q492" s="7">
        <f t="shared" si="35"/>
        <v>0</v>
      </c>
      <c r="R492" s="9">
        <v>0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36"/>
        <v>42396.774293981478</v>
      </c>
      <c r="K493">
        <v>1451345699</v>
      </c>
      <c r="L493" s="14">
        <f t="shared" si="37"/>
        <v>42366.774293981478</v>
      </c>
      <c r="M493" t="b">
        <v>0</v>
      </c>
      <c r="N493">
        <v>0</v>
      </c>
      <c r="O493" t="b">
        <v>0</v>
      </c>
      <c r="P493" t="s">
        <v>8270</v>
      </c>
      <c r="Q493" s="7">
        <f t="shared" si="35"/>
        <v>0</v>
      </c>
      <c r="R493" s="9">
        <v>0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36"/>
        <v>42655.826736111114</v>
      </c>
      <c r="K494">
        <v>1471135830</v>
      </c>
      <c r="L494" s="14">
        <f t="shared" si="37"/>
        <v>42595.826736111114</v>
      </c>
      <c r="M494" t="b">
        <v>0</v>
      </c>
      <c r="N494">
        <v>0</v>
      </c>
      <c r="O494" t="b">
        <v>0</v>
      </c>
      <c r="P494" t="s">
        <v>8270</v>
      </c>
      <c r="Q494" s="7">
        <f t="shared" si="35"/>
        <v>0</v>
      </c>
      <c r="R494" s="9">
        <v>0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36"/>
        <v>42144.517800925925</v>
      </c>
      <c r="K495">
        <v>1429550738</v>
      </c>
      <c r="L495" s="14">
        <f t="shared" si="37"/>
        <v>42114.517800925925</v>
      </c>
      <c r="M495" t="b">
        <v>0</v>
      </c>
      <c r="N495">
        <v>0</v>
      </c>
      <c r="O495" t="b">
        <v>0</v>
      </c>
      <c r="P495" t="s">
        <v>8270</v>
      </c>
      <c r="Q495" s="7">
        <f t="shared" si="35"/>
        <v>0</v>
      </c>
      <c r="R495" s="9">
        <v>0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36"/>
        <v>41822.916666666664</v>
      </c>
      <c r="K496">
        <v>1402343765</v>
      </c>
      <c r="L496" s="14">
        <f t="shared" si="37"/>
        <v>41799.62228009259</v>
      </c>
      <c r="M496" t="b">
        <v>0</v>
      </c>
      <c r="N496">
        <v>3</v>
      </c>
      <c r="O496" t="b">
        <v>0</v>
      </c>
      <c r="P496" t="s">
        <v>8270</v>
      </c>
      <c r="Q496" s="7">
        <f t="shared" si="35"/>
        <v>0.155</v>
      </c>
      <c r="R496" s="9">
        <f>E496/N496</f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36"/>
        <v>42201.619270833333</v>
      </c>
      <c r="K497">
        <v>1434484305</v>
      </c>
      <c r="L497" s="14">
        <f t="shared" si="37"/>
        <v>42171.619270833333</v>
      </c>
      <c r="M497" t="b">
        <v>0</v>
      </c>
      <c r="N497">
        <v>0</v>
      </c>
      <c r="O497" t="b">
        <v>0</v>
      </c>
      <c r="P497" t="s">
        <v>8270</v>
      </c>
      <c r="Q497" s="7">
        <f t="shared" si="35"/>
        <v>0</v>
      </c>
      <c r="R497" s="9">
        <v>0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36"/>
        <v>41680.723078703704</v>
      </c>
      <c r="K498">
        <v>1386886874</v>
      </c>
      <c r="L498" s="14">
        <f t="shared" si="37"/>
        <v>41620.723078703704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35"/>
        <v>1.6666666666666668E-3</v>
      </c>
      <c r="R498" s="9">
        <f>E498/N498</f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36"/>
        <v>41997.999999999993</v>
      </c>
      <c r="K499">
        <v>1414889665</v>
      </c>
      <c r="L499" s="14">
        <f t="shared" si="37"/>
        <v>41944.829456018517</v>
      </c>
      <c r="M499" t="b">
        <v>0</v>
      </c>
      <c r="N499">
        <v>3</v>
      </c>
      <c r="O499" t="b">
        <v>0</v>
      </c>
      <c r="P499" t="s">
        <v>8270</v>
      </c>
      <c r="Q499" s="7">
        <f t="shared" si="35"/>
        <v>0.6696428571428571</v>
      </c>
      <c r="R499" s="9">
        <f>E499/N499</f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36"/>
        <v>40900.553807870368</v>
      </c>
      <c r="K500">
        <v>1321035449</v>
      </c>
      <c r="L500" s="14">
        <f t="shared" si="37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7">
        <f t="shared" si="35"/>
        <v>4.5985132395404564</v>
      </c>
      <c r="R500" s="9">
        <f>E500/N500</f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36"/>
        <v>40098.665972222218</v>
      </c>
      <c r="K501">
        <v>1250630968</v>
      </c>
      <c r="L501" s="14">
        <f t="shared" si="37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7">
        <f t="shared" si="35"/>
        <v>9.5500000000000007</v>
      </c>
      <c r="R501" s="9">
        <f>E501/N501</f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36"/>
        <v>40306.719444444439</v>
      </c>
      <c r="K502">
        <v>1268255751</v>
      </c>
      <c r="L502" s="14">
        <f t="shared" si="37"/>
        <v>40247.677673611106</v>
      </c>
      <c r="M502" t="b">
        <v>0</v>
      </c>
      <c r="N502">
        <v>4</v>
      </c>
      <c r="O502" t="b">
        <v>0</v>
      </c>
      <c r="P502" t="s">
        <v>8270</v>
      </c>
      <c r="Q502" s="7">
        <f t="shared" si="35"/>
        <v>3.3076923076923079</v>
      </c>
      <c r="R502" s="9">
        <f>E502/N502</f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36"/>
        <v>40733.026053240741</v>
      </c>
      <c r="K503">
        <v>1307597851</v>
      </c>
      <c r="L503" s="14">
        <f t="shared" si="37"/>
        <v>40703.026053240741</v>
      </c>
      <c r="M503" t="b">
        <v>0</v>
      </c>
      <c r="N503">
        <v>0</v>
      </c>
      <c r="O503" t="b">
        <v>0</v>
      </c>
      <c r="P503" t="s">
        <v>8270</v>
      </c>
      <c r="Q503" s="7">
        <f t="shared" si="35"/>
        <v>0</v>
      </c>
      <c r="R503" s="9">
        <v>0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36"/>
        <v>40986.303530092591</v>
      </c>
      <c r="K504">
        <v>1329484625</v>
      </c>
      <c r="L504" s="14">
        <f t="shared" si="37"/>
        <v>40956.345196759255</v>
      </c>
      <c r="M504" t="b">
        <v>0</v>
      </c>
      <c r="N504">
        <v>4</v>
      </c>
      <c r="O504" t="b">
        <v>0</v>
      </c>
      <c r="P504" t="s">
        <v>8270</v>
      </c>
      <c r="Q504" s="7">
        <f t="shared" si="35"/>
        <v>1.1499999999999999</v>
      </c>
      <c r="R504" s="9">
        <f t="shared" ref="R504:R511" si="39">E504/N504</f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36"/>
        <v>42021.318321759252</v>
      </c>
      <c r="K505">
        <v>1418906303</v>
      </c>
      <c r="L505" s="14">
        <f t="shared" si="37"/>
        <v>41991.318321759252</v>
      </c>
      <c r="M505" t="b">
        <v>0</v>
      </c>
      <c r="N505">
        <v>9</v>
      </c>
      <c r="O505" t="b">
        <v>0</v>
      </c>
      <c r="P505" t="s">
        <v>8270</v>
      </c>
      <c r="Q505" s="7">
        <f t="shared" si="35"/>
        <v>1.7538461538461538</v>
      </c>
      <c r="R505" s="9">
        <f t="shared" si="39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36"/>
        <v>41009.73364583333</v>
      </c>
      <c r="K506">
        <v>1328916987</v>
      </c>
      <c r="L506" s="14">
        <f t="shared" si="37"/>
        <v>40949.775312499994</v>
      </c>
      <c r="M506" t="b">
        <v>0</v>
      </c>
      <c r="N506">
        <v>5</v>
      </c>
      <c r="O506" t="b">
        <v>0</v>
      </c>
      <c r="P506" t="s">
        <v>8270</v>
      </c>
      <c r="Q506" s="7">
        <f t="shared" si="35"/>
        <v>1.3673469387755102</v>
      </c>
      <c r="R506" s="9">
        <f t="shared" si="39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36"/>
        <v>42362.889884259253</v>
      </c>
      <c r="K507">
        <v>1447122086</v>
      </c>
      <c r="L507" s="14">
        <f t="shared" si="37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7">
        <f t="shared" si="35"/>
        <v>0.43333333333333329</v>
      </c>
      <c r="R507" s="9">
        <f t="shared" si="39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36"/>
        <v>41496.343981481477</v>
      </c>
      <c r="K508">
        <v>1373548520</v>
      </c>
      <c r="L508" s="14">
        <f t="shared" si="37"/>
        <v>41466.343981481477</v>
      </c>
      <c r="M508" t="b">
        <v>0</v>
      </c>
      <c r="N508">
        <v>1</v>
      </c>
      <c r="O508" t="b">
        <v>0</v>
      </c>
      <c r="P508" t="s">
        <v>8270</v>
      </c>
      <c r="Q508" s="7">
        <f t="shared" si="35"/>
        <v>0.125</v>
      </c>
      <c r="R508" s="9">
        <f t="shared" si="39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36"/>
        <v>41201.750659722216</v>
      </c>
      <c r="K509">
        <v>1346799657</v>
      </c>
      <c r="L509" s="14">
        <f t="shared" si="37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7">
        <f t="shared" si="35"/>
        <v>3.2</v>
      </c>
      <c r="R509" s="9">
        <f t="shared" si="39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36"/>
        <v>41054.384722222218</v>
      </c>
      <c r="K510">
        <v>1332808501</v>
      </c>
      <c r="L510" s="14">
        <f t="shared" si="37"/>
        <v>40994.815983796296</v>
      </c>
      <c r="M510" t="b">
        <v>0</v>
      </c>
      <c r="N510">
        <v>3</v>
      </c>
      <c r="O510" t="b">
        <v>0</v>
      </c>
      <c r="P510" t="s">
        <v>8270</v>
      </c>
      <c r="Q510" s="7">
        <f t="shared" si="35"/>
        <v>0.8</v>
      </c>
      <c r="R510" s="9">
        <f t="shared" si="39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36"/>
        <v>42183.423263888886</v>
      </c>
      <c r="K511">
        <v>1432912170</v>
      </c>
      <c r="L511" s="14">
        <f t="shared" si="37"/>
        <v>42153.423263888886</v>
      </c>
      <c r="M511" t="b">
        <v>0</v>
      </c>
      <c r="N511">
        <v>1</v>
      </c>
      <c r="O511" t="b">
        <v>0</v>
      </c>
      <c r="P511" t="s">
        <v>8270</v>
      </c>
      <c r="Q511" s="7">
        <f t="shared" si="35"/>
        <v>0.2</v>
      </c>
      <c r="R511" s="9">
        <f t="shared" si="39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36"/>
        <v>42429.968043981477</v>
      </c>
      <c r="K512">
        <v>1454213639</v>
      </c>
      <c r="L512" s="14">
        <f t="shared" si="37"/>
        <v>42399.968043981477</v>
      </c>
      <c r="M512" t="b">
        <v>0</v>
      </c>
      <c r="N512">
        <v>0</v>
      </c>
      <c r="O512" t="b">
        <v>0</v>
      </c>
      <c r="P512" t="s">
        <v>8270</v>
      </c>
      <c r="Q512" s="7">
        <f t="shared" si="35"/>
        <v>0</v>
      </c>
      <c r="R512" s="9">
        <v>0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36"/>
        <v>41370.053032407406</v>
      </c>
      <c r="K513">
        <v>1362640582</v>
      </c>
      <c r="L513" s="14">
        <f t="shared" si="37"/>
        <v>41340.09469907407</v>
      </c>
      <c r="M513" t="b">
        <v>0</v>
      </c>
      <c r="N513">
        <v>5</v>
      </c>
      <c r="O513" t="b">
        <v>0</v>
      </c>
      <c r="P513" t="s">
        <v>8270</v>
      </c>
      <c r="Q513" s="7">
        <f t="shared" si="35"/>
        <v>3</v>
      </c>
      <c r="R513" s="9">
        <f>E513/N513</f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36"/>
        <v>42694.575543981475</v>
      </c>
      <c r="K514">
        <v>1475776127</v>
      </c>
      <c r="L514" s="14">
        <f t="shared" si="37"/>
        <v>42649.533877314818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40">(E514/D514)*100</f>
        <v>0.13749999999999998</v>
      </c>
      <c r="R514" s="9">
        <f>E514/N514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41">(I515/86400)+25569+(-5/24)</f>
        <v>42597.083333333336</v>
      </c>
      <c r="K515">
        <v>1467387705</v>
      </c>
      <c r="L515" s="14">
        <f t="shared" ref="L515:L578" si="42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7">
        <f t="shared" si="40"/>
        <v>13.923999999999999</v>
      </c>
      <c r="R515" s="9">
        <f>E515/N515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41"/>
        <v>41860.405636574069</v>
      </c>
      <c r="K516">
        <v>1405003447</v>
      </c>
      <c r="L516" s="14">
        <f t="shared" si="42"/>
        <v>41830.405636574069</v>
      </c>
      <c r="M516" t="b">
        <v>0</v>
      </c>
      <c r="N516">
        <v>3</v>
      </c>
      <c r="O516" t="b">
        <v>0</v>
      </c>
      <c r="P516" t="s">
        <v>8270</v>
      </c>
      <c r="Q516" s="7">
        <f t="shared" si="40"/>
        <v>3.3333333333333335</v>
      </c>
      <c r="R516" s="9">
        <f>E516/N516</f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41"/>
        <v>42367.282418981478</v>
      </c>
      <c r="K517">
        <v>1447933601</v>
      </c>
      <c r="L517" s="14">
        <f t="shared" si="42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7">
        <f t="shared" si="40"/>
        <v>25.41340206185567</v>
      </c>
      <c r="R517" s="9">
        <f>E517/N517</f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41"/>
        <v>42151.570370370369</v>
      </c>
      <c r="K518">
        <v>1427568080</v>
      </c>
      <c r="L518" s="14">
        <f t="shared" si="42"/>
        <v>42091.570370370369</v>
      </c>
      <c r="M518" t="b">
        <v>0</v>
      </c>
      <c r="N518">
        <v>0</v>
      </c>
      <c r="O518" t="b">
        <v>0</v>
      </c>
      <c r="P518" t="s">
        <v>8270</v>
      </c>
      <c r="Q518" s="7">
        <f t="shared" si="40"/>
        <v>0</v>
      </c>
      <c r="R518" s="9">
        <v>0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41"/>
        <v>42768.406956018516</v>
      </c>
      <c r="K519">
        <v>1483454761</v>
      </c>
      <c r="L519" s="14">
        <f t="shared" si="42"/>
        <v>42738.406956018516</v>
      </c>
      <c r="M519" t="b">
        <v>0</v>
      </c>
      <c r="N519">
        <v>3</v>
      </c>
      <c r="O519" t="b">
        <v>0</v>
      </c>
      <c r="P519" t="s">
        <v>8270</v>
      </c>
      <c r="Q519" s="7">
        <f t="shared" si="40"/>
        <v>1.3666666666666667</v>
      </c>
      <c r="R519" s="9">
        <f>E519/N519</f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41"/>
        <v>42253.406944444439</v>
      </c>
      <c r="K520">
        <v>1438958824</v>
      </c>
      <c r="L520" s="14">
        <f t="shared" si="42"/>
        <v>42223.407685185179</v>
      </c>
      <c r="M520" t="b">
        <v>0</v>
      </c>
      <c r="N520">
        <v>0</v>
      </c>
      <c r="O520" t="b">
        <v>0</v>
      </c>
      <c r="P520" t="s">
        <v>8270</v>
      </c>
      <c r="Q520" s="7">
        <f t="shared" si="40"/>
        <v>0</v>
      </c>
      <c r="R520" s="9">
        <v>0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41"/>
        <v>41248.183113425919</v>
      </c>
      <c r="K521">
        <v>1352107421</v>
      </c>
      <c r="L521" s="14">
        <f t="shared" si="42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7">
        <f t="shared" si="40"/>
        <v>22.881426547787683</v>
      </c>
      <c r="R521" s="9">
        <f t="shared" ref="R521:R548" si="43">E521/N521</f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41"/>
        <v>42348.493761574071</v>
      </c>
      <c r="K522">
        <v>1447174261</v>
      </c>
      <c r="L522" s="14">
        <f t="shared" si="42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7">
        <f t="shared" si="40"/>
        <v>102.1</v>
      </c>
      <c r="R522" s="9">
        <f t="shared" si="43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41"/>
        <v>42674.999305555553</v>
      </c>
      <c r="K523">
        <v>1475460819</v>
      </c>
      <c r="L523" s="14">
        <f t="shared" si="42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7">
        <f t="shared" si="40"/>
        <v>104.64</v>
      </c>
      <c r="R523" s="9">
        <f t="shared" si="43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41"/>
        <v>42449.790798611109</v>
      </c>
      <c r="K524">
        <v>1456793925</v>
      </c>
      <c r="L524" s="14">
        <f t="shared" si="42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7">
        <f t="shared" si="40"/>
        <v>114.66666666666667</v>
      </c>
      <c r="R524" s="9">
        <f t="shared" si="43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41"/>
        <v>42267.924490740734</v>
      </c>
      <c r="K525">
        <v>1440213076</v>
      </c>
      <c r="L525" s="14">
        <f t="shared" si="42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7">
        <f t="shared" si="40"/>
        <v>120.6</v>
      </c>
      <c r="R525" s="9">
        <f t="shared" si="43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41"/>
        <v>42522.508900462963</v>
      </c>
      <c r="K526">
        <v>1462209169</v>
      </c>
      <c r="L526" s="14">
        <f t="shared" si="42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7">
        <f t="shared" si="40"/>
        <v>108.67285714285715</v>
      </c>
      <c r="R526" s="9">
        <f t="shared" si="43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41"/>
        <v>41895.192604166667</v>
      </c>
      <c r="K527">
        <v>1406713041</v>
      </c>
      <c r="L527" s="14">
        <f t="shared" si="42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7">
        <f t="shared" si="40"/>
        <v>100</v>
      </c>
      <c r="R527" s="9">
        <f t="shared" si="43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41"/>
        <v>42223.499999999993</v>
      </c>
      <c r="K528">
        <v>1436278344</v>
      </c>
      <c r="L528" s="14">
        <f t="shared" si="42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7">
        <f t="shared" si="40"/>
        <v>113.99999999999999</v>
      </c>
      <c r="R528" s="9">
        <f t="shared" si="43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41"/>
        <v>42783.461805555555</v>
      </c>
      <c r="K529">
        <v>1484715366</v>
      </c>
      <c r="L529" s="14">
        <f t="shared" si="42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7">
        <f t="shared" si="40"/>
        <v>100.85</v>
      </c>
      <c r="R529" s="9">
        <f t="shared" si="43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41"/>
        <v>42176.680555555555</v>
      </c>
      <c r="K530">
        <v>1433109907</v>
      </c>
      <c r="L530" s="14">
        <f t="shared" si="42"/>
        <v>42155.71188657407</v>
      </c>
      <c r="M530" t="b">
        <v>0</v>
      </c>
      <c r="N530">
        <v>30</v>
      </c>
      <c r="O530" t="b">
        <v>1</v>
      </c>
      <c r="P530" t="s">
        <v>8271</v>
      </c>
      <c r="Q530" s="7">
        <f t="shared" si="40"/>
        <v>115.65217391304347</v>
      </c>
      <c r="R530" s="9">
        <f t="shared" si="43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41"/>
        <v>42745.999999999993</v>
      </c>
      <c r="K531">
        <v>1482281094</v>
      </c>
      <c r="L531" s="14">
        <f t="shared" si="42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7">
        <f t="shared" si="40"/>
        <v>130.41666666666666</v>
      </c>
      <c r="R531" s="9">
        <f t="shared" si="43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41"/>
        <v>42178.874999999993</v>
      </c>
      <c r="K532">
        <v>1433254268</v>
      </c>
      <c r="L532" s="14">
        <f t="shared" si="42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7">
        <f t="shared" si="40"/>
        <v>107.78267254038178</v>
      </c>
      <c r="R532" s="9">
        <f t="shared" si="43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41"/>
        <v>42721.082638888889</v>
      </c>
      <c r="K533">
        <v>1478050429</v>
      </c>
      <c r="L533" s="14">
        <f t="shared" si="42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7">
        <f t="shared" si="40"/>
        <v>100</v>
      </c>
      <c r="R533" s="9">
        <f t="shared" si="43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41"/>
        <v>42502.798703703702</v>
      </c>
      <c r="K534">
        <v>1460506208</v>
      </c>
      <c r="L534" s="14">
        <f t="shared" si="42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7">
        <f t="shared" si="40"/>
        <v>123.25</v>
      </c>
      <c r="R534" s="9">
        <f t="shared" si="43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41"/>
        <v>42506.226446759254</v>
      </c>
      <c r="K535">
        <v>1461320765</v>
      </c>
      <c r="L535" s="14">
        <f t="shared" si="42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7">
        <f t="shared" si="40"/>
        <v>100.2</v>
      </c>
      <c r="R535" s="9">
        <f t="shared" si="43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41"/>
        <v>42309.749999999993</v>
      </c>
      <c r="K536">
        <v>1443036470</v>
      </c>
      <c r="L536" s="14">
        <f t="shared" si="42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7">
        <f t="shared" si="40"/>
        <v>104.66666666666666</v>
      </c>
      <c r="R536" s="9">
        <f t="shared" si="43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41"/>
        <v>42741.336863425924</v>
      </c>
      <c r="K537">
        <v>1481115905</v>
      </c>
      <c r="L537" s="14">
        <f t="shared" si="42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7">
        <f t="shared" si="40"/>
        <v>102.49999999999999</v>
      </c>
      <c r="R537" s="9">
        <f t="shared" si="43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41"/>
        <v>42219.541666666664</v>
      </c>
      <c r="K538">
        <v>1435133807</v>
      </c>
      <c r="L538" s="14">
        <f t="shared" si="42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7">
        <f t="shared" si="40"/>
        <v>118.25757575757576</v>
      </c>
      <c r="R538" s="9">
        <f t="shared" si="43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41"/>
        <v>42312.601747685178</v>
      </c>
      <c r="K539">
        <v>1444069591</v>
      </c>
      <c r="L539" s="14">
        <f t="shared" si="42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7">
        <f t="shared" si="40"/>
        <v>120.5</v>
      </c>
      <c r="R539" s="9">
        <f t="shared" si="43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41"/>
        <v>42503.586377314808</v>
      </c>
      <c r="K540">
        <v>1460574263</v>
      </c>
      <c r="L540" s="14">
        <f t="shared" si="42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7">
        <f t="shared" si="40"/>
        <v>302.42</v>
      </c>
      <c r="R540" s="9">
        <f t="shared" si="43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41"/>
        <v>42555.841516203705</v>
      </c>
      <c r="K541">
        <v>1465866707</v>
      </c>
      <c r="L541" s="14">
        <f t="shared" si="42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7">
        <f t="shared" si="40"/>
        <v>100.64400000000001</v>
      </c>
      <c r="R541" s="9">
        <f t="shared" si="43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41"/>
        <v>42039.608865740738</v>
      </c>
      <c r="K542">
        <v>1420486606</v>
      </c>
      <c r="L542" s="14">
        <f t="shared" si="42"/>
        <v>42009.608865740738</v>
      </c>
      <c r="M542" t="b">
        <v>0</v>
      </c>
      <c r="N542">
        <v>1</v>
      </c>
      <c r="O542" t="b">
        <v>0</v>
      </c>
      <c r="P542" t="s">
        <v>8272</v>
      </c>
      <c r="Q542" s="7">
        <f t="shared" si="40"/>
        <v>6.6666666666666671E-3</v>
      </c>
      <c r="R542" s="9">
        <f t="shared" si="43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41"/>
        <v>42305.838356481479</v>
      </c>
      <c r="K543">
        <v>1443488834</v>
      </c>
      <c r="L543" s="14">
        <f t="shared" si="42"/>
        <v>42275.838356481479</v>
      </c>
      <c r="M543" t="b">
        <v>0</v>
      </c>
      <c r="N543">
        <v>1</v>
      </c>
      <c r="O543" t="b">
        <v>0</v>
      </c>
      <c r="P543" t="s">
        <v>8272</v>
      </c>
      <c r="Q543" s="7">
        <f t="shared" si="40"/>
        <v>0.55555555555555558</v>
      </c>
      <c r="R543" s="9">
        <f t="shared" si="43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41"/>
        <v>42493.487453703703</v>
      </c>
      <c r="K544">
        <v>1457113316</v>
      </c>
      <c r="L544" s="14">
        <f t="shared" si="42"/>
        <v>42433.529120370367</v>
      </c>
      <c r="M544" t="b">
        <v>0</v>
      </c>
      <c r="N544">
        <v>1</v>
      </c>
      <c r="O544" t="b">
        <v>0</v>
      </c>
      <c r="P544" t="s">
        <v>8272</v>
      </c>
      <c r="Q544" s="7">
        <f t="shared" si="40"/>
        <v>3.9999999999999996E-4</v>
      </c>
      <c r="R544" s="9">
        <f t="shared" si="43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41"/>
        <v>41943.88381944444</v>
      </c>
      <c r="K545">
        <v>1412215962</v>
      </c>
      <c r="L545" s="14">
        <f t="shared" si="42"/>
        <v>41913.88381944444</v>
      </c>
      <c r="M545" t="b">
        <v>0</v>
      </c>
      <c r="N545">
        <v>2</v>
      </c>
      <c r="O545" t="b">
        <v>0</v>
      </c>
      <c r="P545" t="s">
        <v>8272</v>
      </c>
      <c r="Q545" s="7">
        <f t="shared" si="40"/>
        <v>0.31818181818181818</v>
      </c>
      <c r="R545" s="9">
        <f t="shared" si="43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41"/>
        <v>42555.448611111111</v>
      </c>
      <c r="K546">
        <v>1465055160</v>
      </c>
      <c r="L546" s="14">
        <f t="shared" si="42"/>
        <v>42525.448611111111</v>
      </c>
      <c r="M546" t="b">
        <v>0</v>
      </c>
      <c r="N546">
        <v>2</v>
      </c>
      <c r="O546" t="b">
        <v>0</v>
      </c>
      <c r="P546" t="s">
        <v>8272</v>
      </c>
      <c r="Q546" s="7">
        <f t="shared" si="40"/>
        <v>1.2</v>
      </c>
      <c r="R546" s="9">
        <f t="shared" si="43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41"/>
        <v>42323.425798611112</v>
      </c>
      <c r="K547">
        <v>1444140789</v>
      </c>
      <c r="L547" s="14">
        <f t="shared" si="42"/>
        <v>42283.38413194444</v>
      </c>
      <c r="M547" t="b">
        <v>0</v>
      </c>
      <c r="N547">
        <v>34</v>
      </c>
      <c r="O547" t="b">
        <v>0</v>
      </c>
      <c r="P547" t="s">
        <v>8272</v>
      </c>
      <c r="Q547" s="7">
        <f t="shared" si="40"/>
        <v>27.383999999999997</v>
      </c>
      <c r="R547" s="9">
        <f t="shared" si="43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41"/>
        <v>42294.459664351853</v>
      </c>
      <c r="K548">
        <v>1441209715</v>
      </c>
      <c r="L548" s="14">
        <f t="shared" si="42"/>
        <v>42249.459664351853</v>
      </c>
      <c r="M548" t="b">
        <v>0</v>
      </c>
      <c r="N548">
        <v>2</v>
      </c>
      <c r="O548" t="b">
        <v>0</v>
      </c>
      <c r="P548" t="s">
        <v>8272</v>
      </c>
      <c r="Q548" s="7">
        <f t="shared" si="40"/>
        <v>8.666666666666667E-2</v>
      </c>
      <c r="R548" s="9">
        <f t="shared" si="43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41"/>
        <v>42410.488009259258</v>
      </c>
      <c r="K549">
        <v>1452530564</v>
      </c>
      <c r="L549" s="14">
        <f t="shared" si="42"/>
        <v>42380.488009259258</v>
      </c>
      <c r="M549" t="b">
        <v>0</v>
      </c>
      <c r="N549">
        <v>0</v>
      </c>
      <c r="O549" t="b">
        <v>0</v>
      </c>
      <c r="P549" t="s">
        <v>8272</v>
      </c>
      <c r="Q549" s="7">
        <f t="shared" si="40"/>
        <v>0</v>
      </c>
      <c r="R549" s="9">
        <v>0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41"/>
        <v>42306.695</v>
      </c>
      <c r="K550">
        <v>1443562848</v>
      </c>
      <c r="L550" s="14">
        <f t="shared" si="42"/>
        <v>42276.695</v>
      </c>
      <c r="M550" t="b">
        <v>0</v>
      </c>
      <c r="N550">
        <v>1</v>
      </c>
      <c r="O550" t="b">
        <v>0</v>
      </c>
      <c r="P550" t="s">
        <v>8272</v>
      </c>
      <c r="Q550" s="7">
        <f t="shared" si="40"/>
        <v>0.09</v>
      </c>
      <c r="R550" s="9">
        <f>E550/N550</f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41"/>
        <v>42193.428495370368</v>
      </c>
      <c r="K551">
        <v>1433776622</v>
      </c>
      <c r="L551" s="14">
        <f t="shared" si="42"/>
        <v>42163.428495370368</v>
      </c>
      <c r="M551" t="b">
        <v>0</v>
      </c>
      <c r="N551">
        <v>8</v>
      </c>
      <c r="O551" t="b">
        <v>0</v>
      </c>
      <c r="P551" t="s">
        <v>8272</v>
      </c>
      <c r="Q551" s="7">
        <f t="shared" si="40"/>
        <v>2.7199999999999998</v>
      </c>
      <c r="R551" s="9">
        <f>E551/N551</f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41"/>
        <v>42765.999999999993</v>
      </c>
      <c r="K552">
        <v>1484756245</v>
      </c>
      <c r="L552" s="14">
        <f t="shared" si="42"/>
        <v>42753.47042824074</v>
      </c>
      <c r="M552" t="b">
        <v>0</v>
      </c>
      <c r="N552">
        <v>4</v>
      </c>
      <c r="O552" t="b">
        <v>0</v>
      </c>
      <c r="P552" t="s">
        <v>8272</v>
      </c>
      <c r="Q552" s="7">
        <f t="shared" si="40"/>
        <v>0.70000000000000007</v>
      </c>
      <c r="R552" s="9">
        <f>E552/N552</f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41"/>
        <v>42217.536805555552</v>
      </c>
      <c r="K553">
        <v>1434609424</v>
      </c>
      <c r="L553" s="14">
        <f t="shared" si="42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7">
        <f t="shared" si="40"/>
        <v>5.0413333333333332</v>
      </c>
      <c r="R553" s="9">
        <f>E553/N553</f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41"/>
        <v>42378.408518518518</v>
      </c>
      <c r="K554">
        <v>1447166896</v>
      </c>
      <c r="L554" s="14">
        <f t="shared" si="42"/>
        <v>42318.408518518518</v>
      </c>
      <c r="M554" t="b">
        <v>0</v>
      </c>
      <c r="N554">
        <v>0</v>
      </c>
      <c r="O554" t="b">
        <v>0</v>
      </c>
      <c r="P554" t="s">
        <v>8272</v>
      </c>
      <c r="Q554" s="7">
        <f t="shared" si="40"/>
        <v>0</v>
      </c>
      <c r="R554" s="9">
        <v>0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41"/>
        <v>41957.553136574068</v>
      </c>
      <c r="K555">
        <v>1413393391</v>
      </c>
      <c r="L555" s="14">
        <f t="shared" si="42"/>
        <v>41927.511469907404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40"/>
        <v>0.49199999999999999</v>
      </c>
      <c r="R555" s="9">
        <f>E555/N555</f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41"/>
        <v>41931.476527777777</v>
      </c>
      <c r="K556">
        <v>1411143972</v>
      </c>
      <c r="L556" s="14">
        <f t="shared" si="42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7">
        <f t="shared" si="40"/>
        <v>36.589147286821706</v>
      </c>
      <c r="R556" s="9">
        <f>E556/N556</f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41"/>
        <v>42533.145173611112</v>
      </c>
      <c r="K557">
        <v>1463128143</v>
      </c>
      <c r="L557" s="14">
        <f t="shared" si="42"/>
        <v>42503.145173611112</v>
      </c>
      <c r="M557" t="b">
        <v>0</v>
      </c>
      <c r="N557">
        <v>0</v>
      </c>
      <c r="O557" t="b">
        <v>0</v>
      </c>
      <c r="P557" t="s">
        <v>8272</v>
      </c>
      <c r="Q557" s="7">
        <f t="shared" si="40"/>
        <v>0</v>
      </c>
      <c r="R557" s="9">
        <v>0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41"/>
        <v>42375.651817129627</v>
      </c>
      <c r="K558">
        <v>1449520717</v>
      </c>
      <c r="L558" s="14">
        <f t="shared" si="42"/>
        <v>42345.651817129627</v>
      </c>
      <c r="M558" t="b">
        <v>0</v>
      </c>
      <c r="N558">
        <v>1</v>
      </c>
      <c r="O558" t="b">
        <v>0</v>
      </c>
      <c r="P558" t="s">
        <v>8272</v>
      </c>
      <c r="Q558" s="7">
        <f t="shared" si="40"/>
        <v>2.5</v>
      </c>
      <c r="R558" s="9">
        <f>E558/N558</f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41"/>
        <v>42706.775497685179</v>
      </c>
      <c r="K559">
        <v>1478126203</v>
      </c>
      <c r="L559" s="14">
        <f t="shared" si="42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40"/>
        <v>0.91066666666666674</v>
      </c>
      <c r="R559" s="9">
        <f>E559/N559</f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41"/>
        <v>42087.633159722223</v>
      </c>
      <c r="K560">
        <v>1424639505</v>
      </c>
      <c r="L560" s="14">
        <f t="shared" si="42"/>
        <v>42057.674826388888</v>
      </c>
      <c r="M560" t="b">
        <v>0</v>
      </c>
      <c r="N560">
        <v>0</v>
      </c>
      <c r="O560" t="b">
        <v>0</v>
      </c>
      <c r="P560" t="s">
        <v>8272</v>
      </c>
      <c r="Q560" s="7">
        <f t="shared" si="40"/>
        <v>0</v>
      </c>
      <c r="R560" s="9">
        <v>0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41"/>
        <v>42351.074768518512</v>
      </c>
      <c r="K561">
        <v>1447397260</v>
      </c>
      <c r="L561" s="14">
        <f t="shared" si="42"/>
        <v>42321.074768518512</v>
      </c>
      <c r="M561" t="b">
        <v>0</v>
      </c>
      <c r="N561">
        <v>1</v>
      </c>
      <c r="O561" t="b">
        <v>0</v>
      </c>
      <c r="P561" t="s">
        <v>8272</v>
      </c>
      <c r="Q561" s="7">
        <f t="shared" si="40"/>
        <v>2.0833333333333336E-2</v>
      </c>
      <c r="R561" s="9">
        <f>E561/N561</f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41"/>
        <v>41990.563020833331</v>
      </c>
      <c r="K562">
        <v>1416249045</v>
      </c>
      <c r="L562" s="14">
        <f t="shared" si="42"/>
        <v>41960.563020833331</v>
      </c>
      <c r="M562" t="b">
        <v>0</v>
      </c>
      <c r="N562">
        <v>3</v>
      </c>
      <c r="O562" t="b">
        <v>0</v>
      </c>
      <c r="P562" t="s">
        <v>8272</v>
      </c>
      <c r="Q562" s="7">
        <f t="shared" si="40"/>
        <v>1.2E-2</v>
      </c>
      <c r="R562" s="9">
        <f>E562/N562</f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41"/>
        <v>42303.450381944444</v>
      </c>
      <c r="K563">
        <v>1442850513</v>
      </c>
      <c r="L563" s="14">
        <f t="shared" si="42"/>
        <v>42268.450381944444</v>
      </c>
      <c r="M563" t="b">
        <v>0</v>
      </c>
      <c r="N563">
        <v>2</v>
      </c>
      <c r="O563" t="b">
        <v>0</v>
      </c>
      <c r="P563" t="s">
        <v>8272</v>
      </c>
      <c r="Q563" s="7">
        <f t="shared" si="40"/>
        <v>0.36666666666666664</v>
      </c>
      <c r="R563" s="9">
        <f>E563/N563</f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41"/>
        <v>42722.180729166663</v>
      </c>
      <c r="K564">
        <v>1479460815</v>
      </c>
      <c r="L564" s="14">
        <f t="shared" si="42"/>
        <v>42692.180729166663</v>
      </c>
      <c r="M564" t="b">
        <v>0</v>
      </c>
      <c r="N564">
        <v>0</v>
      </c>
      <c r="O564" t="b">
        <v>0</v>
      </c>
      <c r="P564" t="s">
        <v>8272</v>
      </c>
      <c r="Q564" s="7">
        <f t="shared" si="40"/>
        <v>0</v>
      </c>
      <c r="R564" s="9">
        <v>0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41"/>
        <v>42051.861655092587</v>
      </c>
      <c r="K565">
        <v>1421545247</v>
      </c>
      <c r="L565" s="14">
        <f t="shared" si="42"/>
        <v>42021.861655092587</v>
      </c>
      <c r="M565" t="b">
        <v>0</v>
      </c>
      <c r="N565">
        <v>2</v>
      </c>
      <c r="O565" t="b">
        <v>0</v>
      </c>
      <c r="P565" t="s">
        <v>8272</v>
      </c>
      <c r="Q565" s="7">
        <f t="shared" si="40"/>
        <v>9.0666666666666659E-2</v>
      </c>
      <c r="R565" s="9">
        <f>E565/N565</f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41"/>
        <v>42441.734664351847</v>
      </c>
      <c r="K566">
        <v>1455230275</v>
      </c>
      <c r="L566" s="14">
        <f t="shared" si="42"/>
        <v>42411.734664351847</v>
      </c>
      <c r="M566" t="b">
        <v>0</v>
      </c>
      <c r="N566">
        <v>1</v>
      </c>
      <c r="O566" t="b">
        <v>0</v>
      </c>
      <c r="P566" t="s">
        <v>8272</v>
      </c>
      <c r="Q566" s="7">
        <f t="shared" si="40"/>
        <v>5.5555555555555558E-3</v>
      </c>
      <c r="R566" s="9">
        <f>E566/N566</f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41"/>
        <v>42195.576956018514</v>
      </c>
      <c r="K567">
        <v>1433962249</v>
      </c>
      <c r="L567" s="14">
        <f t="shared" si="42"/>
        <v>42165.576956018514</v>
      </c>
      <c r="M567" t="b">
        <v>0</v>
      </c>
      <c r="N567">
        <v>0</v>
      </c>
      <c r="O567" t="b">
        <v>0</v>
      </c>
      <c r="P567" t="s">
        <v>8272</v>
      </c>
      <c r="Q567" s="7">
        <f t="shared" si="40"/>
        <v>0</v>
      </c>
      <c r="R567" s="9">
        <v>0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41"/>
        <v>42565.476076388884</v>
      </c>
      <c r="K568">
        <v>1465921533</v>
      </c>
      <c r="L568" s="14">
        <f t="shared" si="42"/>
        <v>42535.476076388884</v>
      </c>
      <c r="M568" t="b">
        <v>0</v>
      </c>
      <c r="N568">
        <v>1</v>
      </c>
      <c r="O568" t="b">
        <v>0</v>
      </c>
      <c r="P568" t="s">
        <v>8272</v>
      </c>
      <c r="Q568" s="7">
        <f t="shared" si="40"/>
        <v>0.02</v>
      </c>
      <c r="R568" s="9">
        <f>E568/N568</f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41"/>
        <v>42005.634189814817</v>
      </c>
      <c r="K569">
        <v>1417551194</v>
      </c>
      <c r="L569" s="14">
        <f t="shared" si="42"/>
        <v>41975.634189814817</v>
      </c>
      <c r="M569" t="b">
        <v>0</v>
      </c>
      <c r="N569">
        <v>0</v>
      </c>
      <c r="O569" t="b">
        <v>0</v>
      </c>
      <c r="P569" t="s">
        <v>8272</v>
      </c>
      <c r="Q569" s="7">
        <f t="shared" si="40"/>
        <v>0</v>
      </c>
      <c r="R569" s="9">
        <v>0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41"/>
        <v>42385.249999999993</v>
      </c>
      <c r="K570">
        <v>1449785223</v>
      </c>
      <c r="L570" s="14">
        <f t="shared" si="42"/>
        <v>42348.713229166664</v>
      </c>
      <c r="M570" t="b">
        <v>0</v>
      </c>
      <c r="N570">
        <v>5</v>
      </c>
      <c r="O570" t="b">
        <v>0</v>
      </c>
      <c r="P570" t="s">
        <v>8272</v>
      </c>
      <c r="Q570" s="7">
        <f t="shared" si="40"/>
        <v>1</v>
      </c>
      <c r="R570" s="9">
        <f>E570/N570</f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41"/>
        <v>42370.639027777775</v>
      </c>
      <c r="K571">
        <v>1449087612</v>
      </c>
      <c r="L571" s="14">
        <f t="shared" si="42"/>
        <v>42340.639027777775</v>
      </c>
      <c r="M571" t="b">
        <v>0</v>
      </c>
      <c r="N571">
        <v>1</v>
      </c>
      <c r="O571" t="b">
        <v>0</v>
      </c>
      <c r="P571" t="s">
        <v>8272</v>
      </c>
      <c r="Q571" s="7">
        <f t="shared" si="40"/>
        <v>0.8</v>
      </c>
      <c r="R571" s="9">
        <f>E571/N571</f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41"/>
        <v>42418.589918981474</v>
      </c>
      <c r="K572">
        <v>1453230569</v>
      </c>
      <c r="L572" s="14">
        <f t="shared" si="42"/>
        <v>42388.589918981474</v>
      </c>
      <c r="M572" t="b">
        <v>0</v>
      </c>
      <c r="N572">
        <v>1</v>
      </c>
      <c r="O572" t="b">
        <v>0</v>
      </c>
      <c r="P572" t="s">
        <v>8272</v>
      </c>
      <c r="Q572" s="7">
        <f t="shared" si="40"/>
        <v>0.16705882352941176</v>
      </c>
      <c r="R572" s="9">
        <f>E572/N572</f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41"/>
        <v>42211.957638888889</v>
      </c>
      <c r="K573">
        <v>1436297723</v>
      </c>
      <c r="L573" s="14">
        <f t="shared" si="42"/>
        <v>42192.607905092591</v>
      </c>
      <c r="M573" t="b">
        <v>0</v>
      </c>
      <c r="N573">
        <v>2</v>
      </c>
      <c r="O573" t="b">
        <v>0</v>
      </c>
      <c r="P573" t="s">
        <v>8272</v>
      </c>
      <c r="Q573" s="7">
        <f t="shared" si="40"/>
        <v>0.42399999999999999</v>
      </c>
      <c r="R573" s="9">
        <f>E573/N573</f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41"/>
        <v>42312.549629629626</v>
      </c>
      <c r="K574">
        <v>1444065088</v>
      </c>
      <c r="L574" s="14">
        <f t="shared" si="42"/>
        <v>42282.507962962962</v>
      </c>
      <c r="M574" t="b">
        <v>0</v>
      </c>
      <c r="N574">
        <v>0</v>
      </c>
      <c r="O574" t="b">
        <v>0</v>
      </c>
      <c r="P574" t="s">
        <v>8272</v>
      </c>
      <c r="Q574" s="7">
        <f t="shared" si="40"/>
        <v>0</v>
      </c>
      <c r="R574" s="9">
        <v>0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41"/>
        <v>42021.841666666667</v>
      </c>
      <c r="K575">
        <v>1416445931</v>
      </c>
      <c r="L575" s="14">
        <f t="shared" si="42"/>
        <v>41962.841793981475</v>
      </c>
      <c r="M575" t="b">
        <v>0</v>
      </c>
      <c r="N575">
        <v>9</v>
      </c>
      <c r="O575" t="b">
        <v>0</v>
      </c>
      <c r="P575" t="s">
        <v>8272</v>
      </c>
      <c r="Q575" s="7">
        <f t="shared" si="40"/>
        <v>0.38925389253892539</v>
      </c>
      <c r="R575" s="9">
        <f t="shared" ref="R575:R582" si="44">E575/N575</f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41"/>
        <v>42662.235034722216</v>
      </c>
      <c r="K576">
        <v>1474281507</v>
      </c>
      <c r="L576" s="14">
        <f t="shared" si="42"/>
        <v>42632.235034722216</v>
      </c>
      <c r="M576" t="b">
        <v>0</v>
      </c>
      <c r="N576">
        <v>4</v>
      </c>
      <c r="O576" t="b">
        <v>0</v>
      </c>
      <c r="P576" t="s">
        <v>8272</v>
      </c>
      <c r="Q576" s="7">
        <f t="shared" si="40"/>
        <v>0.7155635062611807</v>
      </c>
      <c r="R576" s="9">
        <f t="shared" si="44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41"/>
        <v>42168.484293981477</v>
      </c>
      <c r="K577">
        <v>1431621443</v>
      </c>
      <c r="L577" s="14">
        <f t="shared" si="42"/>
        <v>42138.484293981477</v>
      </c>
      <c r="M577" t="b">
        <v>0</v>
      </c>
      <c r="N577">
        <v>4</v>
      </c>
      <c r="O577" t="b">
        <v>0</v>
      </c>
      <c r="P577" t="s">
        <v>8272</v>
      </c>
      <c r="Q577" s="7">
        <f t="shared" si="40"/>
        <v>0.43166666666666664</v>
      </c>
      <c r="R577" s="9">
        <f t="shared" si="44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41"/>
        <v>42091.221666666665</v>
      </c>
      <c r="K578">
        <v>1422357552</v>
      </c>
      <c r="L578" s="14">
        <f t="shared" si="42"/>
        <v>42031.263333333329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45">(E578/D578)*100</f>
        <v>1.25E-3</v>
      </c>
      <c r="R578" s="9">
        <f t="shared" si="44"/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46">(I579/86400)+25569+(-5/24)</f>
        <v>42510.380810185183</v>
      </c>
      <c r="K579">
        <v>1458569302</v>
      </c>
      <c r="L579" s="14">
        <f t="shared" ref="L579:L642" si="4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7">
        <f t="shared" si="45"/>
        <v>0.2</v>
      </c>
      <c r="R579" s="9">
        <f t="shared" si="44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46"/>
        <v>42254.370289351849</v>
      </c>
      <c r="K580">
        <v>1439560393</v>
      </c>
      <c r="L580" s="14">
        <f t="shared" si="4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7">
        <f t="shared" si="45"/>
        <v>1.12E-2</v>
      </c>
      <c r="R580" s="9">
        <f t="shared" si="44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46"/>
        <v>41998.643784722219</v>
      </c>
      <c r="K581">
        <v>1416947223</v>
      </c>
      <c r="L581" s="14">
        <f t="shared" si="4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7">
        <f t="shared" si="45"/>
        <v>1.4583333333333333</v>
      </c>
      <c r="R581" s="9">
        <f t="shared" si="44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46"/>
        <v>42635.699849537035</v>
      </c>
      <c r="K582">
        <v>1471988867</v>
      </c>
      <c r="L582" s="14">
        <f t="shared" si="4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7">
        <f t="shared" si="45"/>
        <v>3.3333333333333333E-2</v>
      </c>
      <c r="R582" s="9">
        <f t="shared" si="44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46"/>
        <v>42217.804444444446</v>
      </c>
      <c r="K583">
        <v>1435882704</v>
      </c>
      <c r="L583" s="14">
        <f t="shared" si="4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7">
        <f t="shared" si="45"/>
        <v>0</v>
      </c>
      <c r="R583" s="9">
        <v>0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46"/>
        <v>42078.541666666664</v>
      </c>
      <c r="K584">
        <v>1424454319</v>
      </c>
      <c r="L584" s="14">
        <f t="shared" si="4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7">
        <f t="shared" si="45"/>
        <v>0</v>
      </c>
      <c r="R584" s="9">
        <v>0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46"/>
        <v>42082.688506944447</v>
      </c>
      <c r="K585">
        <v>1424212287</v>
      </c>
      <c r="L585" s="14">
        <f t="shared" si="4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7">
        <f t="shared" si="45"/>
        <v>1.1111111111111112E-2</v>
      </c>
      <c r="R585" s="9">
        <f>E585/N585</f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46"/>
        <v>42079.466620370367</v>
      </c>
      <c r="K586">
        <v>1423933916</v>
      </c>
      <c r="L586" s="14">
        <f t="shared" si="4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7">
        <f t="shared" si="45"/>
        <v>1</v>
      </c>
      <c r="R586" s="9">
        <f>E586/N586</f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46"/>
        <v>42338.791666666664</v>
      </c>
      <c r="K587">
        <v>1444123377</v>
      </c>
      <c r="L587" s="14">
        <f t="shared" si="4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7">
        <f t="shared" si="45"/>
        <v>0</v>
      </c>
      <c r="R587" s="9">
        <v>0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46"/>
        <v>42050.645914351851</v>
      </c>
      <c r="K588">
        <v>1421440207</v>
      </c>
      <c r="L588" s="14">
        <f t="shared" si="4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7">
        <f t="shared" si="45"/>
        <v>0.55999999999999994</v>
      </c>
      <c r="R588" s="9">
        <f t="shared" ref="R588:R603" si="48">E588/N588</f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46"/>
        <v>42110.548993055556</v>
      </c>
      <c r="K589">
        <v>1426615833</v>
      </c>
      <c r="L589" s="14">
        <f t="shared" si="4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7">
        <f t="shared" si="45"/>
        <v>9.0833333333333339</v>
      </c>
      <c r="R589" s="9">
        <f t="shared" si="48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46"/>
        <v>42691.602847222217</v>
      </c>
      <c r="K590">
        <v>1474223286</v>
      </c>
      <c r="L590" s="14">
        <f t="shared" si="4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7">
        <f t="shared" si="45"/>
        <v>3.3444444444444441</v>
      </c>
      <c r="R590" s="9">
        <f t="shared" si="48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46"/>
        <v>42193.406238425923</v>
      </c>
      <c r="K591">
        <v>1435070699</v>
      </c>
      <c r="L591" s="14">
        <f t="shared" si="4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7">
        <f t="shared" si="45"/>
        <v>1.3333333333333334E-2</v>
      </c>
      <c r="R591" s="9">
        <f t="shared" si="48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46"/>
        <v>42408.334027777775</v>
      </c>
      <c r="K592">
        <v>1452259131</v>
      </c>
      <c r="L592" s="14">
        <f t="shared" si="47"/>
        <v>42377.34642361111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45"/>
        <v>4.46</v>
      </c>
      <c r="R592" s="9">
        <f t="shared" si="48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46"/>
        <v>42207.334837962961</v>
      </c>
      <c r="K593">
        <v>1434978130</v>
      </c>
      <c r="L593" s="14">
        <f t="shared" si="4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7">
        <f t="shared" si="45"/>
        <v>6.0999999999999999E-2</v>
      </c>
      <c r="R593" s="9">
        <f t="shared" si="48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46"/>
        <v>41976.023842592585</v>
      </c>
      <c r="K594">
        <v>1414992860</v>
      </c>
      <c r="L594" s="14">
        <f t="shared" si="4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7">
        <f t="shared" si="45"/>
        <v>3.3333333333333335</v>
      </c>
      <c r="R594" s="9">
        <f t="shared" si="48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46"/>
        <v>42100.427604166667</v>
      </c>
      <c r="K595">
        <v>1425744945</v>
      </c>
      <c r="L595" s="14">
        <f t="shared" si="4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7">
        <f t="shared" si="45"/>
        <v>23</v>
      </c>
      <c r="R595" s="9">
        <f t="shared" si="48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46"/>
        <v>42476.571828703702</v>
      </c>
      <c r="K596">
        <v>1458240206</v>
      </c>
      <c r="L596" s="14">
        <f t="shared" si="4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7">
        <f t="shared" si="45"/>
        <v>0.104</v>
      </c>
      <c r="R596" s="9">
        <f t="shared" si="48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46"/>
        <v>42127.861550925925</v>
      </c>
      <c r="K597">
        <v>1426815638</v>
      </c>
      <c r="L597" s="14">
        <f t="shared" si="4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7">
        <f t="shared" si="45"/>
        <v>0.42599999999999999</v>
      </c>
      <c r="R597" s="9">
        <f t="shared" si="48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46"/>
        <v>42676.688564814809</v>
      </c>
      <c r="K598">
        <v>1475530292</v>
      </c>
      <c r="L598" s="14">
        <f t="shared" si="4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7">
        <f t="shared" si="45"/>
        <v>0.03</v>
      </c>
      <c r="R598" s="9">
        <f t="shared" si="48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46"/>
        <v>42582.458333333336</v>
      </c>
      <c r="K599">
        <v>1466787335</v>
      </c>
      <c r="L599" s="14">
        <f t="shared" si="4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7">
        <f t="shared" si="45"/>
        <v>0.26666666666666666</v>
      </c>
      <c r="R599" s="9">
        <f t="shared" si="48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46"/>
        <v>41977.793761574074</v>
      </c>
      <c r="K600">
        <v>1415145781</v>
      </c>
      <c r="L600" s="14">
        <f t="shared" si="4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7">
        <f t="shared" si="45"/>
        <v>34</v>
      </c>
      <c r="R600" s="9">
        <f t="shared" si="48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46"/>
        <v>42071.427777777775</v>
      </c>
      <c r="K601">
        <v>1423769402</v>
      </c>
      <c r="L601" s="14">
        <f t="shared" si="4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7">
        <f t="shared" si="45"/>
        <v>6.2E-2</v>
      </c>
      <c r="R601" s="9">
        <f t="shared" si="48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46"/>
        <v>42133.589837962958</v>
      </c>
      <c r="K602">
        <v>1426014562</v>
      </c>
      <c r="L602" s="14">
        <f t="shared" si="4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7">
        <f t="shared" si="45"/>
        <v>2</v>
      </c>
      <c r="R602" s="9">
        <f t="shared" si="48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46"/>
        <v>41999.64975694444</v>
      </c>
      <c r="K603">
        <v>1417034139</v>
      </c>
      <c r="L603" s="14">
        <f t="shared" si="47"/>
        <v>41969.64975694444</v>
      </c>
      <c r="M603" t="b">
        <v>0</v>
      </c>
      <c r="N603">
        <v>6</v>
      </c>
      <c r="O603" t="b">
        <v>0</v>
      </c>
      <c r="P603" t="s">
        <v>8272</v>
      </c>
      <c r="Q603" s="7">
        <f t="shared" si="45"/>
        <v>1.4000000000000001</v>
      </c>
      <c r="R603" s="9">
        <f t="shared" si="48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46"/>
        <v>42173.585821759254</v>
      </c>
      <c r="K604">
        <v>1432062215</v>
      </c>
      <c r="L604" s="14">
        <f t="shared" si="4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7">
        <f t="shared" si="45"/>
        <v>0</v>
      </c>
      <c r="R604" s="9">
        <v>0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46"/>
        <v>41865.430821759255</v>
      </c>
      <c r="K605">
        <v>1405437623</v>
      </c>
      <c r="L605" s="14">
        <f t="shared" si="4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7">
        <f t="shared" si="45"/>
        <v>3.9334666666666664</v>
      </c>
      <c r="R605" s="9">
        <f>E605/N605</f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46"/>
        <v>41878.827037037037</v>
      </c>
      <c r="K606">
        <v>1406595056</v>
      </c>
      <c r="L606" s="14">
        <f t="shared" si="4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7">
        <f t="shared" si="45"/>
        <v>0</v>
      </c>
      <c r="R606" s="9">
        <v>0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46"/>
        <v>42239.149398148147</v>
      </c>
      <c r="K607">
        <v>1436430908</v>
      </c>
      <c r="L607" s="14">
        <f t="shared" si="4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7">
        <f t="shared" si="45"/>
        <v>2.62</v>
      </c>
      <c r="R607" s="9">
        <f>E607/N607</f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46"/>
        <v>42148.416666666664</v>
      </c>
      <c r="K608">
        <v>1428507409</v>
      </c>
      <c r="L608" s="14">
        <f t="shared" si="4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7">
        <f t="shared" si="45"/>
        <v>0.2</v>
      </c>
      <c r="R608" s="9">
        <f>E608/N608</f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46"/>
        <v>42330.65898148148</v>
      </c>
      <c r="K609">
        <v>1445629736</v>
      </c>
      <c r="L609" s="14">
        <f t="shared" si="4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45"/>
        <v>0</v>
      </c>
      <c r="R609" s="9">
        <v>0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46"/>
        <v>42170.712731481479</v>
      </c>
      <c r="K610">
        <v>1431813980</v>
      </c>
      <c r="L610" s="14">
        <f t="shared" si="4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7">
        <f t="shared" si="45"/>
        <v>0.97400000000000009</v>
      </c>
      <c r="R610" s="9">
        <f>E610/N610</f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46"/>
        <v>42336.867407407401</v>
      </c>
      <c r="K611">
        <v>1446166144</v>
      </c>
      <c r="L611" s="14">
        <f t="shared" si="4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7">
        <f t="shared" si="45"/>
        <v>0.64102564102564097</v>
      </c>
      <c r="R611" s="9">
        <f>E611/N611</f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46"/>
        <v>42116.622523148144</v>
      </c>
      <c r="K612">
        <v>1427140586</v>
      </c>
      <c r="L612" s="14">
        <f t="shared" si="4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7">
        <f t="shared" si="45"/>
        <v>0</v>
      </c>
      <c r="R612" s="9">
        <v>0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46"/>
        <v>42388.352280092593</v>
      </c>
      <c r="K613">
        <v>1448026037</v>
      </c>
      <c r="L613" s="14">
        <f t="shared" si="4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7">
        <f t="shared" si="45"/>
        <v>0</v>
      </c>
      <c r="R613" s="9">
        <v>0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46"/>
        <v>42614.823449074072</v>
      </c>
      <c r="K614">
        <v>1470185146</v>
      </c>
      <c r="L614" s="14">
        <f t="shared" si="4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7">
        <f t="shared" si="45"/>
        <v>0</v>
      </c>
      <c r="R614" s="9">
        <v>0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46"/>
        <v>42277.999305555553</v>
      </c>
      <c r="K615">
        <v>1441022120</v>
      </c>
      <c r="L615" s="14">
        <f t="shared" si="4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7">
        <f t="shared" si="45"/>
        <v>21.363333333333333</v>
      </c>
      <c r="R615" s="9">
        <f>E615/N615</f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46"/>
        <v>42544.853472222218</v>
      </c>
      <c r="K616">
        <v>1464139740</v>
      </c>
      <c r="L616" s="14">
        <f t="shared" si="4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7">
        <f t="shared" si="45"/>
        <v>0</v>
      </c>
      <c r="R616" s="9">
        <v>0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46"/>
        <v>42271.913877314808</v>
      </c>
      <c r="K617">
        <v>1440557759</v>
      </c>
      <c r="L617" s="14">
        <f t="shared" si="4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7">
        <f t="shared" si="45"/>
        <v>0</v>
      </c>
      <c r="R617" s="9">
        <v>0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46"/>
        <v>42791.167905092589</v>
      </c>
      <c r="K618">
        <v>1485421307</v>
      </c>
      <c r="L618" s="14">
        <f t="shared" si="4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7">
        <f t="shared" si="45"/>
        <v>0</v>
      </c>
      <c r="R618" s="9">
        <v>0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46"/>
        <v>42132.134756944441</v>
      </c>
      <c r="K619">
        <v>1427184843</v>
      </c>
      <c r="L619" s="14">
        <f t="shared" si="4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7">
        <f t="shared" si="45"/>
        <v>3</v>
      </c>
      <c r="R619" s="9">
        <f>E619/N619</f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46"/>
        <v>42347.60188657407</v>
      </c>
      <c r="K620">
        <v>1447097203</v>
      </c>
      <c r="L620" s="14">
        <f t="shared" si="47"/>
        <v>42317.60188657407</v>
      </c>
      <c r="M620" t="b">
        <v>0</v>
      </c>
      <c r="N620">
        <v>0</v>
      </c>
      <c r="O620" t="b">
        <v>0</v>
      </c>
      <c r="P620" t="s">
        <v>8272</v>
      </c>
      <c r="Q620" s="7">
        <f t="shared" si="45"/>
        <v>0</v>
      </c>
      <c r="R620" s="9">
        <v>0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46"/>
        <v>41968.483680555553</v>
      </c>
      <c r="K621">
        <v>1411745790</v>
      </c>
      <c r="L621" s="14">
        <f t="shared" si="4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45"/>
        <v>3.9999999999999996E-5</v>
      </c>
      <c r="R621" s="9">
        <f>E621/N621</f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46"/>
        <v>41876.508541666662</v>
      </c>
      <c r="K622">
        <v>1405098738</v>
      </c>
      <c r="L622" s="14">
        <f t="shared" si="4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7">
        <f t="shared" si="45"/>
        <v>1</v>
      </c>
      <c r="R622" s="9">
        <f>E622/N622</f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46"/>
        <v>42558.779363425921</v>
      </c>
      <c r="K623">
        <v>1465342937</v>
      </c>
      <c r="L623" s="14">
        <f t="shared" si="4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7">
        <f t="shared" si="45"/>
        <v>1.044</v>
      </c>
      <c r="R623" s="9">
        <f>E623/N623</f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46"/>
        <v>42552.566412037035</v>
      </c>
      <c r="K624">
        <v>1465670138</v>
      </c>
      <c r="L624" s="14">
        <f t="shared" si="4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7">
        <f t="shared" si="45"/>
        <v>5.6833333333333336</v>
      </c>
      <c r="R624" s="9">
        <f>E624/N624</f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46"/>
        <v>42151.800891203697</v>
      </c>
      <c r="K625">
        <v>1430179997</v>
      </c>
      <c r="L625" s="14">
        <f t="shared" si="4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7">
        <f t="shared" si="45"/>
        <v>0</v>
      </c>
      <c r="R625" s="9">
        <v>0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46"/>
        <v>42138.78056712963</v>
      </c>
      <c r="K626">
        <v>1429055041</v>
      </c>
      <c r="L626" s="14">
        <f t="shared" si="47"/>
        <v>42108.78056712963</v>
      </c>
      <c r="M626" t="b">
        <v>0</v>
      </c>
      <c r="N626">
        <v>0</v>
      </c>
      <c r="O626" t="b">
        <v>0</v>
      </c>
      <c r="P626" t="s">
        <v>8272</v>
      </c>
      <c r="Q626" s="7">
        <f t="shared" si="45"/>
        <v>0</v>
      </c>
      <c r="R626" s="9">
        <v>0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46"/>
        <v>42820.645567129628</v>
      </c>
      <c r="K627">
        <v>1487971777</v>
      </c>
      <c r="L627" s="14">
        <f t="shared" si="4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7">
        <f t="shared" si="45"/>
        <v>0</v>
      </c>
      <c r="R627" s="9">
        <v>0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46"/>
        <v>42231.348611111105</v>
      </c>
      <c r="K628">
        <v>1436793939</v>
      </c>
      <c r="L628" s="14">
        <f t="shared" si="4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7">
        <f t="shared" si="45"/>
        <v>17.380000000000003</v>
      </c>
      <c r="R628" s="9">
        <f>E628/N628</f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46"/>
        <v>42443.749999999993</v>
      </c>
      <c r="K629">
        <v>1452842511</v>
      </c>
      <c r="L629" s="14">
        <f t="shared" si="4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7">
        <f t="shared" si="45"/>
        <v>0.02</v>
      </c>
      <c r="R629" s="9">
        <f>E629/N629</f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46"/>
        <v>41833.484456018516</v>
      </c>
      <c r="K630">
        <v>1402677457</v>
      </c>
      <c r="L630" s="14">
        <f t="shared" si="4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7">
        <f t="shared" si="45"/>
        <v>0</v>
      </c>
      <c r="R630" s="9">
        <v>0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46"/>
        <v>42504.429490740738</v>
      </c>
      <c r="K631">
        <v>1460647108</v>
      </c>
      <c r="L631" s="14">
        <f t="shared" si="4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7">
        <f t="shared" si="45"/>
        <v>0.17500000000000002</v>
      </c>
      <c r="R631" s="9">
        <f>E631/N631</f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46"/>
        <v>42253.006944444445</v>
      </c>
      <c r="K632">
        <v>1438959121</v>
      </c>
      <c r="L632" s="14">
        <f t="shared" si="4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7">
        <f t="shared" si="45"/>
        <v>8.3340278356529712E-2</v>
      </c>
      <c r="R632" s="9">
        <f>E632/N632</f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46"/>
        <v>42518.563993055555</v>
      </c>
      <c r="K633">
        <v>1461954729</v>
      </c>
      <c r="L633" s="14">
        <f t="shared" si="4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7">
        <f t="shared" si="45"/>
        <v>1.38</v>
      </c>
      <c r="R633" s="9">
        <f>E633/N633</f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46"/>
        <v>42333.492650462962</v>
      </c>
      <c r="K634">
        <v>1445874565</v>
      </c>
      <c r="L634" s="14">
        <f t="shared" si="4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7">
        <f t="shared" si="45"/>
        <v>0</v>
      </c>
      <c r="R634" s="9">
        <v>0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46"/>
        <v>42538.749999999993</v>
      </c>
      <c r="K635">
        <v>1463469062</v>
      </c>
      <c r="L635" s="14">
        <f t="shared" si="4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7">
        <f t="shared" si="45"/>
        <v>12.45</v>
      </c>
      <c r="R635" s="9">
        <f>E635/N635</f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46"/>
        <v>42061.720243055555</v>
      </c>
      <c r="K636">
        <v>1422397029</v>
      </c>
      <c r="L636" s="14">
        <f t="shared" si="4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7">
        <f t="shared" si="45"/>
        <v>0.02</v>
      </c>
      <c r="R636" s="9">
        <f>E636/N636</f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46"/>
        <v>42105.883819444447</v>
      </c>
      <c r="K637">
        <v>1426212762</v>
      </c>
      <c r="L637" s="14">
        <f t="shared" si="4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7">
        <f t="shared" si="45"/>
        <v>8.0000000000000002E-3</v>
      </c>
      <c r="R637" s="9">
        <f>E637/N637</f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46"/>
        <v>42161.240972222215</v>
      </c>
      <c r="K638">
        <v>1430996150</v>
      </c>
      <c r="L638" s="14">
        <f t="shared" si="4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7">
        <f t="shared" si="45"/>
        <v>0.2</v>
      </c>
      <c r="R638" s="9">
        <f>E638/N638</f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46"/>
        <v>42791.75277777778</v>
      </c>
      <c r="K639">
        <v>1485558318</v>
      </c>
      <c r="L639" s="14">
        <f t="shared" si="47"/>
        <v>42762.75368055555</v>
      </c>
      <c r="M639" t="b">
        <v>0</v>
      </c>
      <c r="N639">
        <v>0</v>
      </c>
      <c r="O639" t="b">
        <v>0</v>
      </c>
      <c r="P639" t="s">
        <v>8272</v>
      </c>
      <c r="Q639" s="7">
        <f t="shared" si="45"/>
        <v>0</v>
      </c>
      <c r="R639" s="9">
        <v>0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46"/>
        <v>42819.343310185184</v>
      </c>
      <c r="K640">
        <v>1485267262</v>
      </c>
      <c r="L640" s="14">
        <f t="shared" si="4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7">
        <f t="shared" si="45"/>
        <v>9.0000000000000011E-3</v>
      </c>
      <c r="R640" s="9">
        <f t="shared" ref="R640:R687" si="49">E640/N640</f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46"/>
        <v>41925.374942129631</v>
      </c>
      <c r="K641">
        <v>1408024795</v>
      </c>
      <c r="L641" s="14">
        <f t="shared" si="4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7">
        <f t="shared" si="45"/>
        <v>9.9999999999999991E-5</v>
      </c>
      <c r="R641" s="9">
        <f t="shared" si="4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46"/>
        <v>42698.749999999993</v>
      </c>
      <c r="K642">
        <v>1478685915</v>
      </c>
      <c r="L642" s="14">
        <f t="shared" si="4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50">(E642/D642)*100</f>
        <v>144.28571428571428</v>
      </c>
      <c r="R642" s="9">
        <f t="shared" si="49"/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51">(I643/86400)+25569+(-5/24)</f>
        <v>42229.361666666664</v>
      </c>
      <c r="K643">
        <v>1436881248</v>
      </c>
      <c r="L643" s="14">
        <f t="shared" ref="L643:L706" si="52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7">
        <f t="shared" si="50"/>
        <v>119.16249999999999</v>
      </c>
      <c r="R643" s="9">
        <f t="shared" si="49"/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51"/>
        <v>42235.442986111106</v>
      </c>
      <c r="K644">
        <v>1436888274</v>
      </c>
      <c r="L644" s="14">
        <f t="shared" si="52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7">
        <f t="shared" si="50"/>
        <v>1460.4850000000001</v>
      </c>
      <c r="R644" s="9">
        <f t="shared" si="49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51"/>
        <v>42155.43373842592</v>
      </c>
      <c r="K645">
        <v>1428333875</v>
      </c>
      <c r="L645" s="14">
        <f t="shared" si="52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7">
        <f t="shared" si="50"/>
        <v>105.80799999999999</v>
      </c>
      <c r="R645" s="9">
        <f t="shared" si="49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51"/>
        <v>41940.833333333328</v>
      </c>
      <c r="K646">
        <v>1410883139</v>
      </c>
      <c r="L646" s="14">
        <f t="shared" si="52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7">
        <f t="shared" si="50"/>
        <v>300.11791999999997</v>
      </c>
      <c r="R646" s="9">
        <f t="shared" si="49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51"/>
        <v>42593.817986111106</v>
      </c>
      <c r="K647">
        <v>1468370274</v>
      </c>
      <c r="L647" s="14">
        <f t="shared" si="52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7">
        <f t="shared" si="50"/>
        <v>278.7</v>
      </c>
      <c r="R647" s="9">
        <f t="shared" si="49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51"/>
        <v>41862.644293981481</v>
      </c>
      <c r="K648">
        <v>1405196867</v>
      </c>
      <c r="L648" s="14">
        <f t="shared" si="52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7">
        <f t="shared" si="50"/>
        <v>131.87625</v>
      </c>
      <c r="R648" s="9">
        <f t="shared" si="49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51"/>
        <v>42446.517928240741</v>
      </c>
      <c r="K649">
        <v>1455647149</v>
      </c>
      <c r="L649" s="14">
        <f t="shared" si="52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7">
        <f t="shared" si="50"/>
        <v>107.05</v>
      </c>
      <c r="R649" s="9">
        <f t="shared" si="49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51"/>
        <v>41926.485046296293</v>
      </c>
      <c r="K650">
        <v>1410280708</v>
      </c>
      <c r="L650" s="14">
        <f t="shared" si="52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7">
        <f t="shared" si="50"/>
        <v>126.82285714285715</v>
      </c>
      <c r="R650" s="9">
        <f t="shared" si="49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51"/>
        <v>41898.703854166662</v>
      </c>
      <c r="K651">
        <v>1409090013</v>
      </c>
      <c r="L651" s="14">
        <f t="shared" si="52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7">
        <f t="shared" si="50"/>
        <v>139.96</v>
      </c>
      <c r="R651" s="9">
        <f t="shared" si="49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51"/>
        <v>41991.870185185187</v>
      </c>
      <c r="K652">
        <v>1413766384</v>
      </c>
      <c r="L652" s="14">
        <f t="shared" si="52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7">
        <f t="shared" si="50"/>
        <v>112.4</v>
      </c>
      <c r="R652" s="9">
        <f t="shared" si="49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51"/>
        <v>41985.809155092589</v>
      </c>
      <c r="K653">
        <v>1415838311</v>
      </c>
      <c r="L653" s="14">
        <f t="shared" si="52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7">
        <f t="shared" si="50"/>
        <v>100.52799999999999</v>
      </c>
      <c r="R653" s="9">
        <f t="shared" si="49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51"/>
        <v>42705.523726851847</v>
      </c>
      <c r="K654">
        <v>1478018050</v>
      </c>
      <c r="L654" s="14">
        <f t="shared" si="52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50"/>
        <v>100.46666666666665</v>
      </c>
      <c r="R654" s="9">
        <f t="shared" si="49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51"/>
        <v>42236.410185185181</v>
      </c>
      <c r="K655">
        <v>1436885440</v>
      </c>
      <c r="L655" s="14">
        <f t="shared" si="52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7">
        <f t="shared" si="50"/>
        <v>141.446</v>
      </c>
      <c r="R655" s="9">
        <f t="shared" si="49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51"/>
        <v>42193.748993055553</v>
      </c>
      <c r="K656">
        <v>1433804313</v>
      </c>
      <c r="L656" s="14">
        <f t="shared" si="52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50"/>
        <v>267.29166666666669</v>
      </c>
      <c r="R656" s="9">
        <f t="shared" si="49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51"/>
        <v>42075.707314814812</v>
      </c>
      <c r="K657">
        <v>1423609112</v>
      </c>
      <c r="L657" s="14">
        <f t="shared" si="52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7">
        <f t="shared" si="50"/>
        <v>146.88749999999999</v>
      </c>
      <c r="R657" s="9">
        <f t="shared" si="49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51"/>
        <v>42477.554618055554</v>
      </c>
      <c r="K658">
        <v>1455736719</v>
      </c>
      <c r="L658" s="14">
        <f t="shared" si="52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7">
        <f t="shared" si="50"/>
        <v>213.56</v>
      </c>
      <c r="R658" s="9">
        <f t="shared" si="49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51"/>
        <v>42361.637407407405</v>
      </c>
      <c r="K659">
        <v>1448309872</v>
      </c>
      <c r="L659" s="14">
        <f t="shared" si="52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7">
        <f t="shared" si="50"/>
        <v>125.69999999999999</v>
      </c>
      <c r="R659" s="9">
        <f t="shared" si="49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51"/>
        <v>42211.541666666664</v>
      </c>
      <c r="K660">
        <v>1435117889</v>
      </c>
      <c r="L660" s="14">
        <f t="shared" si="52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7">
        <f t="shared" si="50"/>
        <v>104.46206037108834</v>
      </c>
      <c r="R660" s="9">
        <f t="shared" si="49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51"/>
        <v>42239.385358796295</v>
      </c>
      <c r="K661">
        <v>1437747295</v>
      </c>
      <c r="L661" s="14">
        <f t="shared" si="52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50"/>
        <v>100.56666666666668</v>
      </c>
      <c r="R661" s="9">
        <f t="shared" si="49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51"/>
        <v>41952.57498842592</v>
      </c>
      <c r="K662">
        <v>1412963279</v>
      </c>
      <c r="L662" s="14">
        <f t="shared" si="52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7">
        <f t="shared" si="50"/>
        <v>3.0579999999999998</v>
      </c>
      <c r="R662" s="9">
        <f t="shared" si="49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51"/>
        <v>42666.437025462961</v>
      </c>
      <c r="K663">
        <v>1474644559</v>
      </c>
      <c r="L663" s="14">
        <f t="shared" si="52"/>
        <v>42636.437025462961</v>
      </c>
      <c r="M663" t="b">
        <v>0</v>
      </c>
      <c r="N663">
        <v>9</v>
      </c>
      <c r="O663" t="b">
        <v>0</v>
      </c>
      <c r="P663" t="s">
        <v>8273</v>
      </c>
      <c r="Q663" s="7">
        <f t="shared" si="50"/>
        <v>0.95</v>
      </c>
      <c r="R663" s="9">
        <f t="shared" si="49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51"/>
        <v>42020.229710648149</v>
      </c>
      <c r="K664">
        <v>1418812247</v>
      </c>
      <c r="L664" s="14">
        <f t="shared" si="52"/>
        <v>41990.229710648149</v>
      </c>
      <c r="M664" t="b">
        <v>0</v>
      </c>
      <c r="N664">
        <v>4</v>
      </c>
      <c r="O664" t="b">
        <v>0</v>
      </c>
      <c r="P664" t="s">
        <v>8273</v>
      </c>
      <c r="Q664" s="7">
        <f t="shared" si="50"/>
        <v>0.4</v>
      </c>
      <c r="R664" s="9">
        <f t="shared" si="49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51"/>
        <v>42203.634907407402</v>
      </c>
      <c r="K665">
        <v>1434658456</v>
      </c>
      <c r="L665" s="14">
        <f t="shared" si="52"/>
        <v>42173.634907407402</v>
      </c>
      <c r="M665" t="b">
        <v>0</v>
      </c>
      <c r="N665">
        <v>7</v>
      </c>
      <c r="O665" t="b">
        <v>0</v>
      </c>
      <c r="P665" t="s">
        <v>8273</v>
      </c>
      <c r="Q665" s="7">
        <f t="shared" si="50"/>
        <v>0.35000000000000003</v>
      </c>
      <c r="R665" s="9">
        <f t="shared" si="49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51"/>
        <v>42107.458043981482</v>
      </c>
      <c r="K666">
        <v>1426348775</v>
      </c>
      <c r="L666" s="14">
        <f t="shared" si="52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7">
        <f t="shared" si="50"/>
        <v>7.5333333333333332</v>
      </c>
      <c r="R666" s="9">
        <f t="shared" si="49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51"/>
        <v>42748.503020833326</v>
      </c>
      <c r="K667">
        <v>1479143061</v>
      </c>
      <c r="L667" s="14">
        <f t="shared" si="52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7">
        <f t="shared" si="50"/>
        <v>18.64</v>
      </c>
      <c r="R667" s="9">
        <f t="shared" si="49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51"/>
        <v>41868.623819444438</v>
      </c>
      <c r="K668">
        <v>1405713498</v>
      </c>
      <c r="L668" s="14">
        <f t="shared" si="52"/>
        <v>41838.623819444438</v>
      </c>
      <c r="M668" t="b">
        <v>0</v>
      </c>
      <c r="N668">
        <v>4</v>
      </c>
      <c r="O668" t="b">
        <v>0</v>
      </c>
      <c r="P668" t="s">
        <v>8273</v>
      </c>
      <c r="Q668" s="7">
        <f t="shared" si="50"/>
        <v>4.0000000000000001E-3</v>
      </c>
      <c r="R668" s="9">
        <f t="shared" si="49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51"/>
        <v>42672.165081018517</v>
      </c>
      <c r="K669">
        <v>1474275463</v>
      </c>
      <c r="L669" s="14">
        <f t="shared" si="52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7">
        <f t="shared" si="50"/>
        <v>10.02</v>
      </c>
      <c r="R669" s="9">
        <f t="shared" si="49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51"/>
        <v>42135.622939814813</v>
      </c>
      <c r="K670">
        <v>1427486222</v>
      </c>
      <c r="L670" s="14">
        <f t="shared" si="52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7">
        <f t="shared" si="50"/>
        <v>4.5600000000000005</v>
      </c>
      <c r="R670" s="9">
        <f t="shared" si="49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51"/>
        <v>42557.417337962957</v>
      </c>
      <c r="K671">
        <v>1465225258</v>
      </c>
      <c r="L671" s="14">
        <f t="shared" si="52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7">
        <f t="shared" si="50"/>
        <v>21.5075</v>
      </c>
      <c r="R671" s="9">
        <f t="shared" si="49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51"/>
        <v>42540.131944444445</v>
      </c>
      <c r="K672">
        <v>1463418120</v>
      </c>
      <c r="L672" s="14">
        <f t="shared" si="52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7">
        <f t="shared" si="50"/>
        <v>29.276666666666667</v>
      </c>
      <c r="R672" s="9">
        <f t="shared" si="49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51"/>
        <v>42017.958333333336</v>
      </c>
      <c r="K673">
        <v>1418315852</v>
      </c>
      <c r="L673" s="14">
        <f t="shared" si="52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7">
        <f t="shared" si="50"/>
        <v>39.426666666666662</v>
      </c>
      <c r="R673" s="9">
        <f t="shared" si="49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51"/>
        <v>42004.999305555553</v>
      </c>
      <c r="K674">
        <v>1417410964</v>
      </c>
      <c r="L674" s="14">
        <f t="shared" si="52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7">
        <f t="shared" si="50"/>
        <v>21.628</v>
      </c>
      <c r="R674" s="9">
        <f t="shared" si="49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51"/>
        <v>41883.6321412037</v>
      </c>
      <c r="K675">
        <v>1405714217</v>
      </c>
      <c r="L675" s="14">
        <f t="shared" si="52"/>
        <v>41838.6321412037</v>
      </c>
      <c r="M675" t="b">
        <v>0</v>
      </c>
      <c r="N675">
        <v>3</v>
      </c>
      <c r="O675" t="b">
        <v>0</v>
      </c>
      <c r="P675" t="s">
        <v>8273</v>
      </c>
      <c r="Q675" s="7">
        <f t="shared" si="50"/>
        <v>0.20500000000000002</v>
      </c>
      <c r="R675" s="9">
        <f t="shared" si="49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51"/>
        <v>41862.907719907402</v>
      </c>
      <c r="K676">
        <v>1402627627</v>
      </c>
      <c r="L676" s="14">
        <f t="shared" si="52"/>
        <v>41802.907719907402</v>
      </c>
      <c r="M676" t="b">
        <v>0</v>
      </c>
      <c r="N676">
        <v>2</v>
      </c>
      <c r="O676" t="b">
        <v>0</v>
      </c>
      <c r="P676" t="s">
        <v>8273</v>
      </c>
      <c r="Q676" s="7">
        <f t="shared" si="50"/>
        <v>0.03</v>
      </c>
      <c r="R676" s="9">
        <f t="shared" si="49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51"/>
        <v>42005.082638888889</v>
      </c>
      <c r="K677">
        <v>1417558804</v>
      </c>
      <c r="L677" s="14">
        <f t="shared" si="52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50"/>
        <v>14.85</v>
      </c>
      <c r="R677" s="9">
        <f t="shared" si="49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51"/>
        <v>42042.559965277775</v>
      </c>
      <c r="K678">
        <v>1420741581</v>
      </c>
      <c r="L678" s="14">
        <f t="shared" si="52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7">
        <f t="shared" si="50"/>
        <v>1.4710000000000001</v>
      </c>
      <c r="R678" s="9">
        <f t="shared" si="49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51"/>
        <v>42549.195543981477</v>
      </c>
      <c r="K679">
        <v>1463218895</v>
      </c>
      <c r="L679" s="14">
        <f t="shared" si="52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7">
        <f t="shared" si="50"/>
        <v>25.584</v>
      </c>
      <c r="R679" s="9">
        <f t="shared" si="49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51"/>
        <v>42511.168263888881</v>
      </c>
      <c r="K680">
        <v>1461229338</v>
      </c>
      <c r="L680" s="14">
        <f t="shared" si="52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7">
        <f t="shared" si="50"/>
        <v>3.8206896551724134</v>
      </c>
      <c r="R680" s="9">
        <f t="shared" si="49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51"/>
        <v>42616.487372685187</v>
      </c>
      <c r="K681">
        <v>1467736909</v>
      </c>
      <c r="L681" s="14">
        <f t="shared" si="52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7">
        <f t="shared" si="50"/>
        <v>15.485964912280703</v>
      </c>
      <c r="R681" s="9">
        <f t="shared" si="49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51"/>
        <v>41899.293182870366</v>
      </c>
      <c r="K682">
        <v>1407931331</v>
      </c>
      <c r="L682" s="14">
        <f t="shared" si="52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7">
        <f t="shared" si="50"/>
        <v>25.912000000000003</v>
      </c>
      <c r="R682" s="9">
        <f t="shared" si="49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51"/>
        <v>42669.597268518519</v>
      </c>
      <c r="K683">
        <v>1474917604</v>
      </c>
      <c r="L683" s="14">
        <f t="shared" si="52"/>
        <v>42639.597268518519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50"/>
        <v>0.04</v>
      </c>
      <c r="R683" s="9">
        <f t="shared" si="49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51"/>
        <v>42808.515300925923</v>
      </c>
      <c r="K684">
        <v>1486923722</v>
      </c>
      <c r="L684" s="14">
        <f t="shared" si="52"/>
        <v>42778.556967592587</v>
      </c>
      <c r="M684" t="b">
        <v>0</v>
      </c>
      <c r="N684">
        <v>4</v>
      </c>
      <c r="O684" t="b">
        <v>0</v>
      </c>
      <c r="P684" t="s">
        <v>8273</v>
      </c>
      <c r="Q684" s="7">
        <f t="shared" si="50"/>
        <v>0.106</v>
      </c>
      <c r="R684" s="9">
        <f t="shared" si="49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51"/>
        <v>42674.691712962966</v>
      </c>
      <c r="K685">
        <v>1474493764</v>
      </c>
      <c r="L685" s="14">
        <f t="shared" si="52"/>
        <v>42634.691712962966</v>
      </c>
      <c r="M685" t="b">
        <v>0</v>
      </c>
      <c r="N685">
        <v>3</v>
      </c>
      <c r="O685" t="b">
        <v>0</v>
      </c>
      <c r="P685" t="s">
        <v>8273</v>
      </c>
      <c r="Q685" s="7">
        <f t="shared" si="50"/>
        <v>0.85142857142857142</v>
      </c>
      <c r="R685" s="9">
        <f t="shared" si="49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51"/>
        <v>41844.916666666664</v>
      </c>
      <c r="K686">
        <v>1403176891</v>
      </c>
      <c r="L686" s="14">
        <f t="shared" si="52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7">
        <f t="shared" si="50"/>
        <v>7.4837500000000006</v>
      </c>
      <c r="R686" s="9">
        <f t="shared" si="49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51"/>
        <v>42016.658240740733</v>
      </c>
      <c r="K687">
        <v>1417207672</v>
      </c>
      <c r="L687" s="14">
        <f t="shared" si="52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7">
        <f t="shared" si="50"/>
        <v>27.650000000000002</v>
      </c>
      <c r="R687" s="9">
        <f t="shared" si="49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51"/>
        <v>42219.464930555558</v>
      </c>
      <c r="K688">
        <v>1436026170</v>
      </c>
      <c r="L688" s="14">
        <f t="shared" si="52"/>
        <v>42189.464930555558</v>
      </c>
      <c r="M688" t="b">
        <v>0</v>
      </c>
      <c r="N688">
        <v>0</v>
      </c>
      <c r="O688" t="b">
        <v>0</v>
      </c>
      <c r="P688" t="s">
        <v>8273</v>
      </c>
      <c r="Q688" s="7">
        <f t="shared" si="50"/>
        <v>0</v>
      </c>
      <c r="R688" s="9">
        <v>0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51"/>
        <v>42771.542280092595</v>
      </c>
      <c r="K689">
        <v>1481133653</v>
      </c>
      <c r="L689" s="14">
        <f t="shared" si="52"/>
        <v>42711.542280092595</v>
      </c>
      <c r="M689" t="b">
        <v>0</v>
      </c>
      <c r="N689">
        <v>6</v>
      </c>
      <c r="O689" t="b">
        <v>0</v>
      </c>
      <c r="P689" t="s">
        <v>8273</v>
      </c>
      <c r="Q689" s="7">
        <f t="shared" si="50"/>
        <v>3.55</v>
      </c>
      <c r="R689" s="9">
        <f t="shared" ref="R689:R707" si="53">E689/N689</f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51"/>
        <v>42291.896446759252</v>
      </c>
      <c r="K690">
        <v>1442284253</v>
      </c>
      <c r="L690" s="14">
        <f t="shared" si="52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7">
        <f t="shared" si="50"/>
        <v>72.989999999999995</v>
      </c>
      <c r="R690" s="9">
        <f t="shared" si="5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51"/>
        <v>42711.999305555553</v>
      </c>
      <c r="K691">
        <v>1478016097</v>
      </c>
      <c r="L691" s="14">
        <f t="shared" si="52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7">
        <f t="shared" si="50"/>
        <v>57.648750000000007</v>
      </c>
      <c r="R691" s="9">
        <f t="shared" si="5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51"/>
        <v>42622.041666666664</v>
      </c>
      <c r="K692">
        <v>1469718841</v>
      </c>
      <c r="L692" s="14">
        <f t="shared" si="52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7">
        <f t="shared" si="50"/>
        <v>12.34</v>
      </c>
      <c r="R692" s="9">
        <f t="shared" si="5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51"/>
        <v>42185.819976851846</v>
      </c>
      <c r="K693">
        <v>1433292046</v>
      </c>
      <c r="L693" s="14">
        <f t="shared" si="52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7">
        <f t="shared" si="50"/>
        <v>0.52</v>
      </c>
      <c r="R693" s="9">
        <f t="shared" si="5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51"/>
        <v>42726.167395833334</v>
      </c>
      <c r="K694">
        <v>1479805263</v>
      </c>
      <c r="L694" s="14">
        <f t="shared" si="52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7">
        <f t="shared" si="50"/>
        <v>6.5299999999999994</v>
      </c>
      <c r="R694" s="9">
        <f t="shared" si="5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51"/>
        <v>42124.599849537037</v>
      </c>
      <c r="K695">
        <v>1427829827</v>
      </c>
      <c r="L695" s="14">
        <f t="shared" si="52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7">
        <f t="shared" si="50"/>
        <v>35.338000000000001</v>
      </c>
      <c r="R695" s="9">
        <f t="shared" si="5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51"/>
        <v>42767.455543981479</v>
      </c>
      <c r="K696">
        <v>1483372559</v>
      </c>
      <c r="L696" s="14">
        <f t="shared" si="52"/>
        <v>42737.455543981479</v>
      </c>
      <c r="M696" t="b">
        <v>0</v>
      </c>
      <c r="N696">
        <v>7</v>
      </c>
      <c r="O696" t="b">
        <v>0</v>
      </c>
      <c r="P696" t="s">
        <v>8273</v>
      </c>
      <c r="Q696" s="7">
        <f t="shared" si="50"/>
        <v>0.39333333333333331</v>
      </c>
      <c r="R696" s="9">
        <f t="shared" si="5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51"/>
        <v>41943.312731481477</v>
      </c>
      <c r="K697">
        <v>1412166620</v>
      </c>
      <c r="L697" s="14">
        <f t="shared" si="52"/>
        <v>41913.312731481477</v>
      </c>
      <c r="M697" t="b">
        <v>0</v>
      </c>
      <c r="N697">
        <v>7</v>
      </c>
      <c r="O697" t="b">
        <v>0</v>
      </c>
      <c r="P697" t="s">
        <v>8273</v>
      </c>
      <c r="Q697" s="7">
        <f t="shared" si="50"/>
        <v>1.06</v>
      </c>
      <c r="R697" s="9">
        <f t="shared" si="5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51"/>
        <v>41845.718773148146</v>
      </c>
      <c r="K698">
        <v>1403734502</v>
      </c>
      <c r="L698" s="14">
        <f t="shared" si="52"/>
        <v>41815.718773148146</v>
      </c>
      <c r="M698" t="b">
        <v>0</v>
      </c>
      <c r="N698">
        <v>1</v>
      </c>
      <c r="O698" t="b">
        <v>0</v>
      </c>
      <c r="P698" t="s">
        <v>8273</v>
      </c>
      <c r="Q698" s="7">
        <f t="shared" si="50"/>
        <v>5.7142857142857147E-4</v>
      </c>
      <c r="R698" s="9">
        <f t="shared" si="5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51"/>
        <v>42403.314687500002</v>
      </c>
      <c r="K699">
        <v>1453206789</v>
      </c>
      <c r="L699" s="14">
        <f t="shared" si="52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7">
        <f t="shared" si="50"/>
        <v>46.379999999999995</v>
      </c>
      <c r="R699" s="9">
        <f t="shared" si="5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51"/>
        <v>41899.875</v>
      </c>
      <c r="K700">
        <v>1408141245</v>
      </c>
      <c r="L700" s="14">
        <f t="shared" si="52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7">
        <f t="shared" si="50"/>
        <v>15.39</v>
      </c>
      <c r="R700" s="9">
        <f t="shared" si="5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51"/>
        <v>41600.458333333328</v>
      </c>
      <c r="K701">
        <v>1381923548</v>
      </c>
      <c r="L701" s="14">
        <f t="shared" si="52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7">
        <f t="shared" si="50"/>
        <v>82.422107692307705</v>
      </c>
      <c r="R701" s="9">
        <f t="shared" si="5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51"/>
        <v>42745.480104166665</v>
      </c>
      <c r="K702">
        <v>1481473881</v>
      </c>
      <c r="L702" s="14">
        <f t="shared" si="52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7">
        <f t="shared" si="50"/>
        <v>2.6866666666666665</v>
      </c>
      <c r="R702" s="9">
        <f t="shared" si="5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51"/>
        <v>41843.454629629625</v>
      </c>
      <c r="K703">
        <v>1403538880</v>
      </c>
      <c r="L703" s="14">
        <f t="shared" si="52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7">
        <f t="shared" si="50"/>
        <v>26.6</v>
      </c>
      <c r="R703" s="9">
        <f t="shared" si="5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51"/>
        <v>42698.560034722221</v>
      </c>
      <c r="K704">
        <v>1477416387</v>
      </c>
      <c r="L704" s="14">
        <f t="shared" si="52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7">
        <f t="shared" si="50"/>
        <v>30.813400000000001</v>
      </c>
      <c r="R704" s="9">
        <f t="shared" si="5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51"/>
        <v>42766.772222222215</v>
      </c>
      <c r="K705">
        <v>1481150949</v>
      </c>
      <c r="L705" s="14">
        <f t="shared" si="52"/>
        <v>42711.742465277777</v>
      </c>
      <c r="M705" t="b">
        <v>0</v>
      </c>
      <c r="N705">
        <v>7</v>
      </c>
      <c r="O705" t="b">
        <v>0</v>
      </c>
      <c r="P705" t="s">
        <v>8273</v>
      </c>
      <c r="Q705" s="7">
        <f t="shared" si="50"/>
        <v>5.58</v>
      </c>
      <c r="R705" s="9">
        <f t="shared" si="5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51"/>
        <v>42785.984583333331</v>
      </c>
      <c r="K706">
        <v>1482381468</v>
      </c>
      <c r="L706" s="14">
        <f t="shared" si="52"/>
        <v>42725.984583333331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54">(E706/D706)*100</f>
        <v>0.87454545454545463</v>
      </c>
      <c r="R706" s="9">
        <f t="shared" si="53"/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55">(I707/86400)+25569+(-5/24)</f>
        <v>42756.283310185179</v>
      </c>
      <c r="K707">
        <v>1482407278</v>
      </c>
      <c r="L707" s="14">
        <f t="shared" ref="L707:L770" si="56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7">
        <f t="shared" si="54"/>
        <v>0.97699999999999987</v>
      </c>
      <c r="R707" s="9">
        <f t="shared" si="53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55"/>
        <v>42718.568749999999</v>
      </c>
      <c r="K708">
        <v>1478130783</v>
      </c>
      <c r="L708" s="14">
        <f t="shared" si="56"/>
        <v>42676.786840277775</v>
      </c>
      <c r="M708" t="b">
        <v>0</v>
      </c>
      <c r="N708">
        <v>0</v>
      </c>
      <c r="O708" t="b">
        <v>0</v>
      </c>
      <c r="P708" t="s">
        <v>8273</v>
      </c>
      <c r="Q708" s="7">
        <f t="shared" si="54"/>
        <v>0</v>
      </c>
      <c r="R708" s="9">
        <v>0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55"/>
        <v>42736.45517361111</v>
      </c>
      <c r="K709">
        <v>1479830127</v>
      </c>
      <c r="L709" s="14">
        <f t="shared" si="56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7">
        <f t="shared" si="54"/>
        <v>78.927352941176466</v>
      </c>
      <c r="R709" s="9">
        <f>E709/N709</f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55"/>
        <v>41895.372685185182</v>
      </c>
      <c r="K710">
        <v>1405432600</v>
      </c>
      <c r="L710" s="14">
        <f t="shared" si="56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7">
        <f t="shared" si="54"/>
        <v>22.092500000000001</v>
      </c>
      <c r="R710" s="9">
        <f>E710/N710</f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55"/>
        <v>41977.832858796297</v>
      </c>
      <c r="K711">
        <v>1415149159</v>
      </c>
      <c r="L711" s="14">
        <f t="shared" si="56"/>
        <v>41947.832858796297</v>
      </c>
      <c r="M711" t="b">
        <v>0</v>
      </c>
      <c r="N711">
        <v>2</v>
      </c>
      <c r="O711" t="b">
        <v>0</v>
      </c>
      <c r="P711" t="s">
        <v>8273</v>
      </c>
      <c r="Q711" s="7">
        <f t="shared" si="54"/>
        <v>0.40666666666666662</v>
      </c>
      <c r="R711" s="9">
        <f>E711/N711</f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55"/>
        <v>41870.822222222218</v>
      </c>
      <c r="K712">
        <v>1405640302</v>
      </c>
      <c r="L712" s="14">
        <f t="shared" si="56"/>
        <v>41837.776643518519</v>
      </c>
      <c r="M712" t="b">
        <v>0</v>
      </c>
      <c r="N712">
        <v>0</v>
      </c>
      <c r="O712" t="b">
        <v>0</v>
      </c>
      <c r="P712" t="s">
        <v>8273</v>
      </c>
      <c r="Q712" s="7">
        <f t="shared" si="54"/>
        <v>0</v>
      </c>
      <c r="R712" s="9">
        <v>0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55"/>
        <v>42718.292453703696</v>
      </c>
      <c r="K713">
        <v>1478257268</v>
      </c>
      <c r="L713" s="14">
        <f t="shared" si="56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7">
        <f t="shared" si="54"/>
        <v>33.790999999999997</v>
      </c>
      <c r="R713" s="9">
        <f t="shared" ref="R713:R744" si="57">E713/N713</f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55"/>
        <v>42414.472592592589</v>
      </c>
      <c r="K714">
        <v>1452874832</v>
      </c>
      <c r="L714" s="14">
        <f t="shared" si="56"/>
        <v>42384.472592592589</v>
      </c>
      <c r="M714" t="b">
        <v>0</v>
      </c>
      <c r="N714">
        <v>4</v>
      </c>
      <c r="O714" t="b">
        <v>0</v>
      </c>
      <c r="P714" t="s">
        <v>8273</v>
      </c>
      <c r="Q714" s="7">
        <f t="shared" si="54"/>
        <v>0.21649484536082475</v>
      </c>
      <c r="R714" s="9">
        <f t="shared" si="5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55"/>
        <v>42526.320972222216</v>
      </c>
      <c r="K715">
        <v>1462538532</v>
      </c>
      <c r="L715" s="14">
        <f t="shared" si="56"/>
        <v>42496.320972222216</v>
      </c>
      <c r="M715" t="b">
        <v>0</v>
      </c>
      <c r="N715">
        <v>1</v>
      </c>
      <c r="O715" t="b">
        <v>0</v>
      </c>
      <c r="P715" t="s">
        <v>8273</v>
      </c>
      <c r="Q715" s="7">
        <f t="shared" si="54"/>
        <v>0.79600000000000004</v>
      </c>
      <c r="R715" s="9">
        <f t="shared" si="5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55"/>
        <v>42794.579652777778</v>
      </c>
      <c r="K716">
        <v>1483124082</v>
      </c>
      <c r="L716" s="14">
        <f t="shared" si="56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7">
        <f t="shared" si="54"/>
        <v>14.993333333333334</v>
      </c>
      <c r="R716" s="9">
        <f t="shared" si="5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55"/>
        <v>42312.924074074072</v>
      </c>
      <c r="K717">
        <v>1443233440</v>
      </c>
      <c r="L717" s="14">
        <f t="shared" si="56"/>
        <v>42272.8824074074</v>
      </c>
      <c r="M717" t="b">
        <v>0</v>
      </c>
      <c r="N717">
        <v>12</v>
      </c>
      <c r="O717" t="b">
        <v>0</v>
      </c>
      <c r="P717" t="s">
        <v>8273</v>
      </c>
      <c r="Q717" s="7">
        <f t="shared" si="54"/>
        <v>5.0509090909090908</v>
      </c>
      <c r="R717" s="9">
        <f t="shared" si="5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55"/>
        <v>41973.791666666664</v>
      </c>
      <c r="K718">
        <v>1414511307</v>
      </c>
      <c r="L718" s="14">
        <f t="shared" si="56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7">
        <f t="shared" si="54"/>
        <v>10.214285714285715</v>
      </c>
      <c r="R718" s="9">
        <f t="shared" si="5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55"/>
        <v>41887.645856481475</v>
      </c>
      <c r="K719">
        <v>1407357002</v>
      </c>
      <c r="L719" s="14">
        <f t="shared" si="56"/>
        <v>41857.645856481475</v>
      </c>
      <c r="M719" t="b">
        <v>0</v>
      </c>
      <c r="N719">
        <v>4</v>
      </c>
      <c r="O719" t="b">
        <v>0</v>
      </c>
      <c r="P719" t="s">
        <v>8273</v>
      </c>
      <c r="Q719" s="7">
        <f t="shared" si="54"/>
        <v>0.30499999999999999</v>
      </c>
      <c r="R719" s="9">
        <f t="shared" si="5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55"/>
        <v>42784.040972222218</v>
      </c>
      <c r="K720">
        <v>1484684247</v>
      </c>
      <c r="L720" s="14">
        <f t="shared" si="56"/>
        <v>42752.637118055551</v>
      </c>
      <c r="M720" t="b">
        <v>0</v>
      </c>
      <c r="N720">
        <v>4</v>
      </c>
      <c r="O720" t="b">
        <v>0</v>
      </c>
      <c r="P720" t="s">
        <v>8273</v>
      </c>
      <c r="Q720" s="7">
        <f t="shared" si="54"/>
        <v>0.75</v>
      </c>
      <c r="R720" s="9">
        <f t="shared" si="5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55"/>
        <v>42422.83189814815</v>
      </c>
      <c r="K721">
        <v>1454979476</v>
      </c>
      <c r="L721" s="14">
        <f t="shared" si="56"/>
        <v>42408.83189814815</v>
      </c>
      <c r="M721" t="b">
        <v>0</v>
      </c>
      <c r="N721">
        <v>10</v>
      </c>
      <c r="O721" t="b">
        <v>0</v>
      </c>
      <c r="P721" t="s">
        <v>8273</v>
      </c>
      <c r="Q721" s="7">
        <f t="shared" si="54"/>
        <v>1.2933333333333332</v>
      </c>
      <c r="R721" s="9">
        <f t="shared" si="5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55"/>
        <v>40937.440868055557</v>
      </c>
      <c r="K722">
        <v>1325432091</v>
      </c>
      <c r="L722" s="14">
        <f t="shared" si="56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7">
        <f t="shared" si="54"/>
        <v>143.94736842105263</v>
      </c>
      <c r="R722" s="9">
        <f t="shared" si="5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55"/>
        <v>41852.363506944443</v>
      </c>
      <c r="K723">
        <v>1403012607</v>
      </c>
      <c r="L723" s="14">
        <f t="shared" si="56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7">
        <f t="shared" si="54"/>
        <v>122.10975609756099</v>
      </c>
      <c r="R723" s="9">
        <f t="shared" si="5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55"/>
        <v>41007.555300925924</v>
      </c>
      <c r="K724">
        <v>1331320778</v>
      </c>
      <c r="L724" s="14">
        <f t="shared" si="56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7">
        <f t="shared" si="54"/>
        <v>132.024</v>
      </c>
      <c r="R724" s="9">
        <f t="shared" si="5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55"/>
        <v>42214.957638888889</v>
      </c>
      <c r="K725">
        <v>1435606549</v>
      </c>
      <c r="L725" s="14">
        <f t="shared" si="56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7">
        <f t="shared" si="54"/>
        <v>109.38000000000001</v>
      </c>
      <c r="R725" s="9">
        <f t="shared" si="5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55"/>
        <v>40724.430127314808</v>
      </c>
      <c r="K726">
        <v>1306855163</v>
      </c>
      <c r="L726" s="14">
        <f t="shared" si="56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7">
        <f t="shared" si="54"/>
        <v>105.47157142857144</v>
      </c>
      <c r="R726" s="9">
        <f t="shared" si="5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55"/>
        <v>42351.417962962958</v>
      </c>
      <c r="K727">
        <v>1447426912</v>
      </c>
      <c r="L727" s="14">
        <f t="shared" si="56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7">
        <f t="shared" si="54"/>
        <v>100.35000000000001</v>
      </c>
      <c r="R727" s="9">
        <f t="shared" si="5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55"/>
        <v>41375.834340277775</v>
      </c>
      <c r="K728">
        <v>1363136487</v>
      </c>
      <c r="L728" s="14">
        <f t="shared" si="56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7">
        <f t="shared" si="54"/>
        <v>101.4</v>
      </c>
      <c r="R728" s="9">
        <f t="shared" si="5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55"/>
        <v>41288.680555555555</v>
      </c>
      <c r="K729">
        <v>1354580949</v>
      </c>
      <c r="L729" s="14">
        <f t="shared" si="56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7">
        <f t="shared" si="54"/>
        <v>155.51428571428571</v>
      </c>
      <c r="R729" s="9">
        <f t="shared" si="5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55"/>
        <v>40776.629131944443</v>
      </c>
      <c r="K730">
        <v>1310069157</v>
      </c>
      <c r="L730" s="14">
        <f t="shared" si="56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7">
        <f t="shared" si="54"/>
        <v>105.566</v>
      </c>
      <c r="R730" s="9">
        <f t="shared" si="5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55"/>
        <v>41170.97755787037</v>
      </c>
      <c r="K731">
        <v>1342844861</v>
      </c>
      <c r="L731" s="14">
        <f t="shared" si="56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7">
        <f t="shared" si="54"/>
        <v>130.65</v>
      </c>
      <c r="R731" s="9">
        <f t="shared" si="5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55"/>
        <v>40884.536932870367</v>
      </c>
      <c r="K732">
        <v>1320688391</v>
      </c>
      <c r="L732" s="14">
        <f t="shared" si="56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7">
        <f t="shared" si="54"/>
        <v>132.19</v>
      </c>
      <c r="R732" s="9">
        <f t="shared" si="5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55"/>
        <v>40930.041666666664</v>
      </c>
      <c r="K733">
        <v>1322852747</v>
      </c>
      <c r="L733" s="14">
        <f t="shared" si="56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7">
        <f t="shared" si="54"/>
        <v>126</v>
      </c>
      <c r="R733" s="9">
        <f t="shared" si="5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55"/>
        <v>41546.21598379629</v>
      </c>
      <c r="K734">
        <v>1375265461</v>
      </c>
      <c r="L734" s="14">
        <f t="shared" si="56"/>
        <v>41486.21598379629</v>
      </c>
      <c r="M734" t="b">
        <v>0</v>
      </c>
      <c r="N734">
        <v>13</v>
      </c>
      <c r="O734" t="b">
        <v>1</v>
      </c>
      <c r="P734" t="s">
        <v>8274</v>
      </c>
      <c r="Q734" s="7">
        <f t="shared" si="54"/>
        <v>160</v>
      </c>
      <c r="R734" s="9">
        <f t="shared" si="5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55"/>
        <v>41628.211712962962</v>
      </c>
      <c r="K735">
        <v>1384941892</v>
      </c>
      <c r="L735" s="14">
        <f t="shared" si="56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7">
        <f t="shared" si="54"/>
        <v>120.48</v>
      </c>
      <c r="R735" s="9">
        <f t="shared" si="5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55"/>
        <v>42132.999999999993</v>
      </c>
      <c r="K736">
        <v>1428465420</v>
      </c>
      <c r="L736" s="14">
        <f t="shared" si="56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7">
        <f t="shared" si="54"/>
        <v>125.52941176470588</v>
      </c>
      <c r="R736" s="9">
        <f t="shared" si="5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55"/>
        <v>41976.818749999999</v>
      </c>
      <c r="K737">
        <v>1414975346</v>
      </c>
      <c r="L737" s="14">
        <f t="shared" si="56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7">
        <f t="shared" si="54"/>
        <v>114.40638297872341</v>
      </c>
      <c r="R737" s="9">
        <f t="shared" si="5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55"/>
        <v>41598.999305555553</v>
      </c>
      <c r="K738">
        <v>1383327440</v>
      </c>
      <c r="L738" s="14">
        <f t="shared" si="56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7">
        <f t="shared" si="54"/>
        <v>315.13888888888891</v>
      </c>
      <c r="R738" s="9">
        <f t="shared" si="5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55"/>
        <v>41684.625</v>
      </c>
      <c r="K739">
        <v>1390890987</v>
      </c>
      <c r="L739" s="14">
        <f t="shared" si="56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7">
        <f t="shared" si="54"/>
        <v>122.39999999999999</v>
      </c>
      <c r="R739" s="9">
        <f t="shared" si="5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55"/>
        <v>41973.999305555553</v>
      </c>
      <c r="K740">
        <v>1414765794</v>
      </c>
      <c r="L740" s="14">
        <f t="shared" si="56"/>
        <v>41943.39576388889</v>
      </c>
      <c r="M740" t="b">
        <v>0</v>
      </c>
      <c r="N740">
        <v>41</v>
      </c>
      <c r="O740" t="b">
        <v>1</v>
      </c>
      <c r="P740" t="s">
        <v>8274</v>
      </c>
      <c r="Q740" s="7">
        <f t="shared" si="54"/>
        <v>106.73333333333332</v>
      </c>
      <c r="R740" s="9">
        <f t="shared" si="5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55"/>
        <v>41862.294317129628</v>
      </c>
      <c r="K741">
        <v>1404907429</v>
      </c>
      <c r="L741" s="14">
        <f t="shared" si="56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7">
        <f t="shared" si="54"/>
        <v>158.33333333333331</v>
      </c>
      <c r="R741" s="9">
        <f t="shared" si="5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55"/>
        <v>42175.93844907407</v>
      </c>
      <c r="K742">
        <v>1433647882</v>
      </c>
      <c r="L742" s="14">
        <f t="shared" si="56"/>
        <v>42161.93844907407</v>
      </c>
      <c r="M742" t="b">
        <v>0</v>
      </c>
      <c r="N742">
        <v>19</v>
      </c>
      <c r="O742" t="b">
        <v>1</v>
      </c>
      <c r="P742" t="s">
        <v>8274</v>
      </c>
      <c r="Q742" s="7">
        <f t="shared" si="54"/>
        <v>107.4</v>
      </c>
      <c r="R742" s="9">
        <f t="shared" si="5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55"/>
        <v>41436.439884259256</v>
      </c>
      <c r="K743">
        <v>1367940806</v>
      </c>
      <c r="L743" s="14">
        <f t="shared" si="56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7">
        <f t="shared" si="54"/>
        <v>102.25999999999999</v>
      </c>
      <c r="R743" s="9">
        <f t="shared" si="5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55"/>
        <v>41719.667962962958</v>
      </c>
      <c r="K744">
        <v>1392847312</v>
      </c>
      <c r="L744" s="14">
        <f t="shared" si="56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7">
        <f t="shared" si="54"/>
        <v>110.71428571428572</v>
      </c>
      <c r="R744" s="9">
        <f t="shared" si="5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55"/>
        <v>41015.666666666664</v>
      </c>
      <c r="K745">
        <v>1332435685</v>
      </c>
      <c r="L745" s="14">
        <f t="shared" si="56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7">
        <f t="shared" si="54"/>
        <v>148</v>
      </c>
      <c r="R745" s="9">
        <f t="shared" ref="R745:R761" si="58">E745/N745</f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55"/>
        <v>41256.748877314814</v>
      </c>
      <c r="K746">
        <v>1352847503</v>
      </c>
      <c r="L746" s="14">
        <f t="shared" si="56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7">
        <f t="shared" si="54"/>
        <v>102.32000000000001</v>
      </c>
      <c r="R746" s="9">
        <f t="shared" si="58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55"/>
        <v>41397.363946759258</v>
      </c>
      <c r="K747">
        <v>1364996645</v>
      </c>
      <c r="L747" s="14">
        <f t="shared" si="56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7">
        <f t="shared" si="54"/>
        <v>179.09909909909908</v>
      </c>
      <c r="R747" s="9">
        <f t="shared" si="58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55"/>
        <v>41174.957638888889</v>
      </c>
      <c r="K748">
        <v>1346806909</v>
      </c>
      <c r="L748" s="14">
        <f t="shared" si="56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7">
        <f t="shared" si="54"/>
        <v>111.08135252761969</v>
      </c>
      <c r="R748" s="9">
        <f t="shared" si="58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55"/>
        <v>42019.245833333327</v>
      </c>
      <c r="K749">
        <v>1418649019</v>
      </c>
      <c r="L749" s="14">
        <f t="shared" si="56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7">
        <f t="shared" si="54"/>
        <v>100.04285714285714</v>
      </c>
      <c r="R749" s="9">
        <f t="shared" si="58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55"/>
        <v>41861.638495370367</v>
      </c>
      <c r="K750">
        <v>1405109966</v>
      </c>
      <c r="L750" s="14">
        <f t="shared" si="56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7">
        <f t="shared" si="54"/>
        <v>100.25</v>
      </c>
      <c r="R750" s="9">
        <f t="shared" si="58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55"/>
        <v>42763.732986111114</v>
      </c>
      <c r="K751">
        <v>1483050930</v>
      </c>
      <c r="L751" s="14">
        <f t="shared" si="56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7">
        <f t="shared" si="54"/>
        <v>105.56</v>
      </c>
      <c r="R751" s="9">
        <f t="shared" si="58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55"/>
        <v>41329.669814814813</v>
      </c>
      <c r="K752">
        <v>1359147872</v>
      </c>
      <c r="L752" s="14">
        <f t="shared" si="56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7">
        <f t="shared" si="54"/>
        <v>102.58775877587757</v>
      </c>
      <c r="R752" s="9">
        <f t="shared" si="58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55"/>
        <v>40759.422164351847</v>
      </c>
      <c r="K753">
        <v>1308496075</v>
      </c>
      <c r="L753" s="14">
        <f t="shared" si="56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7">
        <f t="shared" si="54"/>
        <v>118.5</v>
      </c>
      <c r="R753" s="9">
        <f t="shared" si="58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55"/>
        <v>42659.249999999993</v>
      </c>
      <c r="K754">
        <v>1474884417</v>
      </c>
      <c r="L754" s="14">
        <f t="shared" si="56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7">
        <f t="shared" si="54"/>
        <v>111.7</v>
      </c>
      <c r="R754" s="9">
        <f t="shared" si="58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55"/>
        <v>42049.381840277776</v>
      </c>
      <c r="K755">
        <v>1421330991</v>
      </c>
      <c r="L755" s="14">
        <f t="shared" si="56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7">
        <f t="shared" si="54"/>
        <v>128</v>
      </c>
      <c r="R755" s="9">
        <f t="shared" si="58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55"/>
        <v>41279.54075231481</v>
      </c>
      <c r="K756">
        <v>1354816721</v>
      </c>
      <c r="L756" s="14">
        <f t="shared" si="56"/>
        <v>41249.54075231481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54"/>
        <v>103.75000000000001</v>
      </c>
      <c r="R756" s="9">
        <f t="shared" si="58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55"/>
        <v>41413.820138888885</v>
      </c>
      <c r="K757">
        <v>1366381877</v>
      </c>
      <c r="L757" s="14">
        <f t="shared" si="56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7">
        <f t="shared" si="54"/>
        <v>101.9076</v>
      </c>
      <c r="R757" s="9">
        <f t="shared" si="58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55"/>
        <v>40651.516886574071</v>
      </c>
      <c r="K758">
        <v>1297880659</v>
      </c>
      <c r="L758" s="14">
        <f t="shared" si="56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7">
        <f t="shared" si="54"/>
        <v>117.71428571428571</v>
      </c>
      <c r="R758" s="9">
        <f t="shared" si="58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55"/>
        <v>41248.846226851849</v>
      </c>
      <c r="K759">
        <v>1353547114</v>
      </c>
      <c r="L759" s="14">
        <f t="shared" si="56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7">
        <f t="shared" si="54"/>
        <v>238</v>
      </c>
      <c r="R759" s="9">
        <f t="shared" si="58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55"/>
        <v>40459.628101851849</v>
      </c>
      <c r="K760">
        <v>1283976268</v>
      </c>
      <c r="L760" s="14">
        <f t="shared" si="56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7">
        <f t="shared" si="54"/>
        <v>102</v>
      </c>
      <c r="R760" s="9">
        <f t="shared" si="58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55"/>
        <v>41829.121979166666</v>
      </c>
      <c r="K761">
        <v>1401436539</v>
      </c>
      <c r="L761" s="14">
        <f t="shared" si="56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7">
        <f t="shared" si="54"/>
        <v>101.92000000000002</v>
      </c>
      <c r="R761" s="9">
        <f t="shared" si="58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55"/>
        <v>42700.597372685188</v>
      </c>
      <c r="K762">
        <v>1477592413</v>
      </c>
      <c r="L762" s="14">
        <f t="shared" si="56"/>
        <v>42670.555706018517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54"/>
        <v>0</v>
      </c>
      <c r="R762" s="9">
        <v>0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55"/>
        <v>41672.543124999997</v>
      </c>
      <c r="K763">
        <v>1388772126</v>
      </c>
      <c r="L763" s="14">
        <f t="shared" si="56"/>
        <v>41642.543124999997</v>
      </c>
      <c r="M763" t="b">
        <v>0</v>
      </c>
      <c r="N763">
        <v>6</v>
      </c>
      <c r="O763" t="b">
        <v>0</v>
      </c>
      <c r="P763" t="s">
        <v>8275</v>
      </c>
      <c r="Q763" s="7">
        <f t="shared" si="54"/>
        <v>4.7</v>
      </c>
      <c r="R763" s="9">
        <f>E763/N763</f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55"/>
        <v>42708.041666666664</v>
      </c>
      <c r="K764">
        <v>1479328570</v>
      </c>
      <c r="L764" s="14">
        <f t="shared" si="56"/>
        <v>42690.65011574074</v>
      </c>
      <c r="M764" t="b">
        <v>0</v>
      </c>
      <c r="N764">
        <v>0</v>
      </c>
      <c r="O764" t="b">
        <v>0</v>
      </c>
      <c r="P764" t="s">
        <v>8275</v>
      </c>
      <c r="Q764" s="7">
        <f t="shared" si="54"/>
        <v>0</v>
      </c>
      <c r="R764" s="9">
        <v>0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55"/>
        <v>41501.238518518519</v>
      </c>
      <c r="K765">
        <v>1373971408</v>
      </c>
      <c r="L765" s="14">
        <f t="shared" si="56"/>
        <v>41471.238518518519</v>
      </c>
      <c r="M765" t="b">
        <v>0</v>
      </c>
      <c r="N765">
        <v>1</v>
      </c>
      <c r="O765" t="b">
        <v>0</v>
      </c>
      <c r="P765" t="s">
        <v>8275</v>
      </c>
      <c r="Q765" s="7">
        <f t="shared" si="54"/>
        <v>0.11655011655011654</v>
      </c>
      <c r="R765" s="9">
        <f>E765/N765</f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55"/>
        <v>42256.964826388888</v>
      </c>
      <c r="K766">
        <v>1439266161</v>
      </c>
      <c r="L766" s="14">
        <f t="shared" si="56"/>
        <v>42226.964826388888</v>
      </c>
      <c r="M766" t="b">
        <v>0</v>
      </c>
      <c r="N766">
        <v>0</v>
      </c>
      <c r="O766" t="b">
        <v>0</v>
      </c>
      <c r="P766" t="s">
        <v>8275</v>
      </c>
      <c r="Q766" s="7">
        <f t="shared" si="54"/>
        <v>0</v>
      </c>
      <c r="R766" s="9">
        <v>0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55"/>
        <v>41931.334305555552</v>
      </c>
      <c r="K767">
        <v>1411131684</v>
      </c>
      <c r="L767" s="14">
        <f t="shared" si="56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7">
        <f t="shared" si="54"/>
        <v>36.014285714285712</v>
      </c>
      <c r="R767" s="9">
        <f>E767/N767</f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55"/>
        <v>42051.57503472222</v>
      </c>
      <c r="K768">
        <v>1421520483</v>
      </c>
      <c r="L768" s="14">
        <f t="shared" si="56"/>
        <v>42021.57503472222</v>
      </c>
      <c r="M768" t="b">
        <v>0</v>
      </c>
      <c r="N768">
        <v>0</v>
      </c>
      <c r="O768" t="b">
        <v>0</v>
      </c>
      <c r="P768" t="s">
        <v>8275</v>
      </c>
      <c r="Q768" s="7">
        <f t="shared" si="54"/>
        <v>0</v>
      </c>
      <c r="R768" s="9">
        <v>0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55"/>
        <v>42144.935300925928</v>
      </c>
      <c r="K769">
        <v>1429586810</v>
      </c>
      <c r="L769" s="14">
        <f t="shared" si="56"/>
        <v>42114.935300925928</v>
      </c>
      <c r="M769" t="b">
        <v>0</v>
      </c>
      <c r="N769">
        <v>3</v>
      </c>
      <c r="O769" t="b">
        <v>0</v>
      </c>
      <c r="P769" t="s">
        <v>8275</v>
      </c>
      <c r="Q769" s="7">
        <f t="shared" si="54"/>
        <v>3.54</v>
      </c>
      <c r="R769" s="9">
        <f>E769/N769</f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55"/>
        <v>41623.998726851853</v>
      </c>
      <c r="K770">
        <v>1384577890</v>
      </c>
      <c r="L770" s="14">
        <f t="shared" si="56"/>
        <v>41593.998726851853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59">(E770/D770)*100</f>
        <v>0</v>
      </c>
      <c r="R770" s="9">
        <v>0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60">(I771/86400)+25569+(-5/24)</f>
        <v>41634.788124999999</v>
      </c>
      <c r="K771">
        <v>1385510094</v>
      </c>
      <c r="L771" s="14">
        <f t="shared" ref="L771:L834" si="61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7">
        <f t="shared" si="59"/>
        <v>41.4</v>
      </c>
      <c r="R771" s="9">
        <f>E771/N771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60"/>
        <v>41329.791307870364</v>
      </c>
      <c r="K772">
        <v>1358294369</v>
      </c>
      <c r="L772" s="14">
        <f t="shared" si="6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7">
        <f t="shared" si="59"/>
        <v>0</v>
      </c>
      <c r="R772" s="9">
        <v>0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60"/>
        <v>42399.615763888891</v>
      </c>
      <c r="K773">
        <v>1449863202</v>
      </c>
      <c r="L773" s="14">
        <f t="shared" si="6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7">
        <f t="shared" si="59"/>
        <v>2.6315789473684209E-2</v>
      </c>
      <c r="R773" s="9">
        <f t="shared" ref="R773:R804" si="62">E773/N773</f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60"/>
        <v>40117.957638888889</v>
      </c>
      <c r="K774">
        <v>1252718519</v>
      </c>
      <c r="L774" s="14">
        <f t="shared" si="6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7">
        <f t="shared" si="59"/>
        <v>3.3333333333333335</v>
      </c>
      <c r="R774" s="9">
        <f t="shared" si="62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60"/>
        <v>42134.750694444439</v>
      </c>
      <c r="K775">
        <v>1428341985</v>
      </c>
      <c r="L775" s="14">
        <f t="shared" si="6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7">
        <f t="shared" si="59"/>
        <v>0.85129023676509719</v>
      </c>
      <c r="R775" s="9">
        <f t="shared" si="62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60"/>
        <v>41693.571967592587</v>
      </c>
      <c r="K776">
        <v>1390589018</v>
      </c>
      <c r="L776" s="14">
        <f t="shared" si="6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7">
        <f t="shared" si="59"/>
        <v>70.199999999999989</v>
      </c>
      <c r="R776" s="9">
        <f t="shared" si="62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60"/>
        <v>40892.851793981477</v>
      </c>
      <c r="K777">
        <v>1321406795</v>
      </c>
      <c r="L777" s="14">
        <f t="shared" si="6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7">
        <f t="shared" si="59"/>
        <v>1.7000000000000002</v>
      </c>
      <c r="R777" s="9">
        <f t="shared" si="62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60"/>
        <v>42287.999999999993</v>
      </c>
      <c r="K778">
        <v>1441297645</v>
      </c>
      <c r="L778" s="14">
        <f t="shared" si="6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7">
        <f t="shared" si="59"/>
        <v>51.4</v>
      </c>
      <c r="R778" s="9">
        <f t="shared" si="62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60"/>
        <v>41486.772881944438</v>
      </c>
      <c r="K779">
        <v>1372721577</v>
      </c>
      <c r="L779" s="14">
        <f t="shared" si="6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7">
        <f t="shared" si="59"/>
        <v>0.70000000000000007</v>
      </c>
      <c r="R779" s="9">
        <f t="shared" si="62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60"/>
        <v>41759.493981481479</v>
      </c>
      <c r="K780">
        <v>1396284680</v>
      </c>
      <c r="L780" s="14">
        <f t="shared" si="6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7">
        <f t="shared" si="59"/>
        <v>0.4</v>
      </c>
      <c r="R780" s="9">
        <f t="shared" si="62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60"/>
        <v>40465.958333333328</v>
      </c>
      <c r="K781">
        <v>1284567905</v>
      </c>
      <c r="L781" s="14">
        <f t="shared" si="6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59"/>
        <v>2.666666666666667</v>
      </c>
      <c r="R781" s="9">
        <f t="shared" si="62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60"/>
        <v>40666.465567129628</v>
      </c>
      <c r="K782">
        <v>1301847025</v>
      </c>
      <c r="L782" s="14">
        <f t="shared" si="6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7">
        <f t="shared" si="59"/>
        <v>104</v>
      </c>
      <c r="R782" s="9">
        <f t="shared" si="62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60"/>
        <v>41432.792523148142</v>
      </c>
      <c r="K783">
        <v>1368057674</v>
      </c>
      <c r="L783" s="14">
        <f t="shared" si="6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7">
        <f t="shared" si="59"/>
        <v>133.15375</v>
      </c>
      <c r="R783" s="9">
        <f t="shared" si="62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60"/>
        <v>41146.549791666665</v>
      </c>
      <c r="K784">
        <v>1343326302</v>
      </c>
      <c r="L784" s="14">
        <f t="shared" si="6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7">
        <f t="shared" si="59"/>
        <v>100</v>
      </c>
      <c r="R784" s="9">
        <f t="shared" si="62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60"/>
        <v>41026.708333333328</v>
      </c>
      <c r="K785">
        <v>1332182049</v>
      </c>
      <c r="L785" s="14">
        <f t="shared" si="6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7">
        <f t="shared" si="59"/>
        <v>148.13333333333333</v>
      </c>
      <c r="R785" s="9">
        <f t="shared" si="62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60"/>
        <v>41714.899525462963</v>
      </c>
      <c r="K786">
        <v>1391571319</v>
      </c>
      <c r="L786" s="14">
        <f t="shared" si="6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7">
        <f t="shared" si="59"/>
        <v>102.49999999999999</v>
      </c>
      <c r="R786" s="9">
        <f t="shared" si="62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60"/>
        <v>41333.38559027778</v>
      </c>
      <c r="K787">
        <v>1359468915</v>
      </c>
      <c r="L787" s="14">
        <f t="shared" si="6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7">
        <f t="shared" si="59"/>
        <v>180.62799999999999</v>
      </c>
      <c r="R787" s="9">
        <f t="shared" si="62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60"/>
        <v>41040.449305555558</v>
      </c>
      <c r="K788">
        <v>1331774434</v>
      </c>
      <c r="L788" s="14">
        <f t="shared" si="6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7">
        <f t="shared" si="59"/>
        <v>142.79999999999998</v>
      </c>
      <c r="R788" s="9">
        <f t="shared" si="62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60"/>
        <v>41579.419282407405</v>
      </c>
      <c r="K789">
        <v>1380726226</v>
      </c>
      <c r="L789" s="14">
        <f t="shared" si="6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7">
        <f t="shared" si="59"/>
        <v>114.16666666666666</v>
      </c>
      <c r="R789" s="9">
        <f t="shared" si="62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60"/>
        <v>41096.957638888889</v>
      </c>
      <c r="K790">
        <v>1338336588</v>
      </c>
      <c r="L790" s="14">
        <f t="shared" si="6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7">
        <f t="shared" si="59"/>
        <v>203.505</v>
      </c>
      <c r="R790" s="9">
        <f t="shared" si="62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60"/>
        <v>41295.124305555553</v>
      </c>
      <c r="K791">
        <v>1357187280</v>
      </c>
      <c r="L791" s="14">
        <f t="shared" si="6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7">
        <f t="shared" si="59"/>
        <v>109.41176470588236</v>
      </c>
      <c r="R791" s="9">
        <f t="shared" si="62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60"/>
        <v>41305.839571759258</v>
      </c>
      <c r="K792">
        <v>1357088939</v>
      </c>
      <c r="L792" s="14">
        <f t="shared" si="6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7">
        <f t="shared" si="59"/>
        <v>144.37459999999999</v>
      </c>
      <c r="R792" s="9">
        <f t="shared" si="62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60"/>
        <v>41591.040972222218</v>
      </c>
      <c r="K793">
        <v>1381430646</v>
      </c>
      <c r="L793" s="14">
        <f t="shared" si="6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7">
        <f t="shared" si="59"/>
        <v>103.86666666666666</v>
      </c>
      <c r="R793" s="9">
        <f t="shared" si="62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60"/>
        <v>41585.706979166665</v>
      </c>
      <c r="K794">
        <v>1381265883</v>
      </c>
      <c r="L794" s="14">
        <f t="shared" si="6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7">
        <f t="shared" si="59"/>
        <v>100.44440000000002</v>
      </c>
      <c r="R794" s="9">
        <f t="shared" si="62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60"/>
        <v>41457.999305555553</v>
      </c>
      <c r="K795">
        <v>1371491244</v>
      </c>
      <c r="L795" s="14">
        <f t="shared" si="6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7">
        <f t="shared" si="59"/>
        <v>102.77927272727271</v>
      </c>
      <c r="R795" s="9">
        <f t="shared" si="62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60"/>
        <v>40791.504166666666</v>
      </c>
      <c r="K796">
        <v>1310438737</v>
      </c>
      <c r="L796" s="14">
        <f t="shared" si="6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7">
        <f t="shared" si="59"/>
        <v>105.31250000000001</v>
      </c>
      <c r="R796" s="9">
        <f t="shared" si="62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60"/>
        <v>41005.999305555553</v>
      </c>
      <c r="K797">
        <v>1330094566</v>
      </c>
      <c r="L797" s="14">
        <f t="shared" si="6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7">
        <f t="shared" si="59"/>
        <v>111.78571428571429</v>
      </c>
      <c r="R797" s="9">
        <f t="shared" si="62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60"/>
        <v>41532.673611111109</v>
      </c>
      <c r="K798">
        <v>1376687485</v>
      </c>
      <c r="L798" s="14">
        <f t="shared" si="6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7">
        <f t="shared" si="59"/>
        <v>101.35000000000001</v>
      </c>
      <c r="R798" s="9">
        <f t="shared" si="62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60"/>
        <v>41027.958333333328</v>
      </c>
      <c r="K799">
        <v>1332978688</v>
      </c>
      <c r="L799" s="14">
        <f t="shared" si="6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7">
        <f t="shared" si="59"/>
        <v>107.53333333333333</v>
      </c>
      <c r="R799" s="9">
        <f t="shared" si="62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60"/>
        <v>41912.381793981483</v>
      </c>
      <c r="K800">
        <v>1409494187</v>
      </c>
      <c r="L800" s="14">
        <f t="shared" si="6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7">
        <f t="shared" si="59"/>
        <v>114.88571428571429</v>
      </c>
      <c r="R800" s="9">
        <f t="shared" si="62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60"/>
        <v>41026.458865740737</v>
      </c>
      <c r="K801">
        <v>1332950446</v>
      </c>
      <c r="L801" s="14">
        <f t="shared" si="6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7">
        <f t="shared" si="59"/>
        <v>100.02</v>
      </c>
      <c r="R801" s="9">
        <f t="shared" si="62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60"/>
        <v>41893.225162037037</v>
      </c>
      <c r="K802">
        <v>1407839054</v>
      </c>
      <c r="L802" s="14">
        <f t="shared" si="6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7">
        <f t="shared" si="59"/>
        <v>152.13333333333335</v>
      </c>
      <c r="R802" s="9">
        <f t="shared" si="62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60"/>
        <v>40725.587037037032</v>
      </c>
      <c r="K803">
        <v>1306955120</v>
      </c>
      <c r="L803" s="14">
        <f t="shared" si="6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7">
        <f t="shared" si="59"/>
        <v>111.52149999999999</v>
      </c>
      <c r="R803" s="9">
        <f t="shared" si="62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60"/>
        <v>41168.961805555555</v>
      </c>
      <c r="K804">
        <v>1343867524</v>
      </c>
      <c r="L804" s="14">
        <f t="shared" si="6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7">
        <f t="shared" si="59"/>
        <v>101.33333333333334</v>
      </c>
      <c r="R804" s="9">
        <f t="shared" si="62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60"/>
        <v>40691.833333333328</v>
      </c>
      <c r="K805">
        <v>1304376478</v>
      </c>
      <c r="L805" s="14">
        <f t="shared" si="6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7">
        <f t="shared" si="59"/>
        <v>123.2608695652174</v>
      </c>
      <c r="R805" s="9">
        <f t="shared" ref="R805:R836" si="63">E805/N805</f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60"/>
        <v>40746.957638888889</v>
      </c>
      <c r="K806">
        <v>1309919526</v>
      </c>
      <c r="L806" s="14">
        <f t="shared" si="6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7">
        <f t="shared" si="59"/>
        <v>100</v>
      </c>
      <c r="R806" s="9">
        <f t="shared" si="63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60"/>
        <v>40740.75</v>
      </c>
      <c r="K807">
        <v>1306525512</v>
      </c>
      <c r="L807" s="14">
        <f t="shared" si="6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7">
        <f t="shared" si="59"/>
        <v>105</v>
      </c>
      <c r="R807" s="9">
        <f t="shared" si="63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60"/>
        <v>40793.483090277776</v>
      </c>
      <c r="K808">
        <v>1312821339</v>
      </c>
      <c r="L808" s="14">
        <f t="shared" si="6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7">
        <f t="shared" si="59"/>
        <v>104.4375</v>
      </c>
      <c r="R808" s="9">
        <f t="shared" si="63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60"/>
        <v>42794.874999999993</v>
      </c>
      <c r="K809">
        <v>1485270311</v>
      </c>
      <c r="L809" s="14">
        <f t="shared" si="6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7">
        <f t="shared" si="59"/>
        <v>105.125</v>
      </c>
      <c r="R809" s="9">
        <f t="shared" si="63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60"/>
        <v>41994.999305555553</v>
      </c>
      <c r="K810">
        <v>1416363886</v>
      </c>
      <c r="L810" s="14">
        <f t="shared" si="6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7">
        <f t="shared" si="59"/>
        <v>100</v>
      </c>
      <c r="R810" s="9">
        <f t="shared" si="63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60"/>
        <v>41658.625347222223</v>
      </c>
      <c r="K811">
        <v>1387569630</v>
      </c>
      <c r="L811" s="14">
        <f t="shared" si="6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7">
        <f t="shared" si="59"/>
        <v>103.77499999999999</v>
      </c>
      <c r="R811" s="9">
        <f t="shared" si="63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60"/>
        <v>41152.847939814812</v>
      </c>
      <c r="K812">
        <v>1343870462</v>
      </c>
      <c r="L812" s="14">
        <f t="shared" si="6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7">
        <f t="shared" si="59"/>
        <v>105</v>
      </c>
      <c r="R812" s="9">
        <f t="shared" si="63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60"/>
        <v>41465.494444444441</v>
      </c>
      <c r="K813">
        <v>1371569202</v>
      </c>
      <c r="L813" s="14">
        <f t="shared" si="6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7">
        <f t="shared" si="59"/>
        <v>104</v>
      </c>
      <c r="R813" s="9">
        <f t="shared" si="63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60"/>
        <v>41334.373611111107</v>
      </c>
      <c r="K814">
        <v>1357604752</v>
      </c>
      <c r="L814" s="14">
        <f t="shared" si="6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7">
        <f t="shared" si="59"/>
        <v>151.83333333333334</v>
      </c>
      <c r="R814" s="9">
        <f t="shared" si="63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60"/>
        <v>41110.751909722218</v>
      </c>
      <c r="K815">
        <v>1340233365</v>
      </c>
      <c r="L815" s="14">
        <f t="shared" si="6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7">
        <f t="shared" si="59"/>
        <v>159.99600000000001</v>
      </c>
      <c r="R815" s="9">
        <f t="shared" si="63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60"/>
        <v>40694.544444444444</v>
      </c>
      <c r="K816">
        <v>1305568201</v>
      </c>
      <c r="L816" s="14">
        <f t="shared" si="6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7">
        <f t="shared" si="59"/>
        <v>127.3</v>
      </c>
      <c r="R816" s="9">
        <f t="shared" si="63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60"/>
        <v>41944.70952546296</v>
      </c>
      <c r="K817">
        <v>1412287303</v>
      </c>
      <c r="L817" s="14">
        <f t="shared" si="6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59"/>
        <v>107</v>
      </c>
      <c r="R817" s="9">
        <f t="shared" si="63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60"/>
        <v>41373.0625</v>
      </c>
      <c r="K818">
        <v>1362776043</v>
      </c>
      <c r="L818" s="14">
        <f t="shared" si="6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7">
        <f t="shared" si="59"/>
        <v>115.12214285714286</v>
      </c>
      <c r="R818" s="9">
        <f t="shared" si="63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60"/>
        <v>40978.999305555553</v>
      </c>
      <c r="K819">
        <v>1326810211</v>
      </c>
      <c r="L819" s="14">
        <f t="shared" si="6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7">
        <f t="shared" si="59"/>
        <v>137.11066666666665</v>
      </c>
      <c r="R819" s="9">
        <f t="shared" si="63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60"/>
        <v>41128.500694444439</v>
      </c>
      <c r="K820">
        <v>1343682681</v>
      </c>
      <c r="L820" s="14">
        <f t="shared" si="6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7">
        <f t="shared" si="59"/>
        <v>155.71428571428572</v>
      </c>
      <c r="R820" s="9">
        <f t="shared" si="63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60"/>
        <v>41628.988888888889</v>
      </c>
      <c r="K821">
        <v>1386806254</v>
      </c>
      <c r="L821" s="14">
        <f t="shared" si="6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7">
        <f t="shared" si="59"/>
        <v>108.74999999999999</v>
      </c>
      <c r="R821" s="9">
        <f t="shared" si="63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60"/>
        <v>41799</v>
      </c>
      <c r="K822">
        <v>1399666342</v>
      </c>
      <c r="L822" s="14">
        <f t="shared" si="6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7">
        <f t="shared" si="59"/>
        <v>134.05000000000001</v>
      </c>
      <c r="R822" s="9">
        <f t="shared" si="63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60"/>
        <v>42127.959027777775</v>
      </c>
      <c r="K823">
        <v>1427753265</v>
      </c>
      <c r="L823" s="14">
        <f t="shared" si="6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7">
        <f t="shared" si="59"/>
        <v>100</v>
      </c>
      <c r="R823" s="9">
        <f t="shared" si="63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60"/>
        <v>41187.739004629628</v>
      </c>
      <c r="K824">
        <v>1346885050</v>
      </c>
      <c r="L824" s="14">
        <f t="shared" si="6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7">
        <f t="shared" si="59"/>
        <v>119.16666666666667</v>
      </c>
      <c r="R824" s="9">
        <f t="shared" si="63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60"/>
        <v>42085.722824074073</v>
      </c>
      <c r="K825">
        <v>1424474452</v>
      </c>
      <c r="L825" s="14">
        <f t="shared" si="6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7">
        <f t="shared" si="59"/>
        <v>179.5</v>
      </c>
      <c r="R825" s="9">
        <f t="shared" si="63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60"/>
        <v>40286.082638888889</v>
      </c>
      <c r="K826">
        <v>1268459318</v>
      </c>
      <c r="L826" s="14">
        <f t="shared" si="6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7">
        <f t="shared" si="59"/>
        <v>134.38124999999999</v>
      </c>
      <c r="R826" s="9">
        <f t="shared" si="63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60"/>
        <v>41211.098194444443</v>
      </c>
      <c r="K827">
        <v>1349335284</v>
      </c>
      <c r="L827" s="14">
        <f t="shared" si="6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7">
        <f t="shared" si="59"/>
        <v>100.43200000000002</v>
      </c>
      <c r="R827" s="9">
        <f t="shared" si="63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60"/>
        <v>40993.788541666661</v>
      </c>
      <c r="K828">
        <v>1330908930</v>
      </c>
      <c r="L828" s="14">
        <f t="shared" si="6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7">
        <f t="shared" si="59"/>
        <v>101.45454545454547</v>
      </c>
      <c r="R828" s="9">
        <f t="shared" si="63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60"/>
        <v>40953.617361111108</v>
      </c>
      <c r="K829">
        <v>1326972107</v>
      </c>
      <c r="L829" s="14">
        <f t="shared" si="6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7">
        <f t="shared" si="59"/>
        <v>103.33333333333334</v>
      </c>
      <c r="R829" s="9">
        <f t="shared" si="63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60"/>
        <v>41085.474999999999</v>
      </c>
      <c r="K830">
        <v>1339549982</v>
      </c>
      <c r="L830" s="14">
        <f t="shared" si="6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7">
        <f t="shared" si="59"/>
        <v>107</v>
      </c>
      <c r="R830" s="9">
        <f t="shared" si="63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60"/>
        <v>42564.593055555553</v>
      </c>
      <c r="K831">
        <v>1463253240</v>
      </c>
      <c r="L831" s="14">
        <f t="shared" si="6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7">
        <f t="shared" si="59"/>
        <v>104</v>
      </c>
      <c r="R831" s="9">
        <f t="shared" si="63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60"/>
        <v>41355.27575231481</v>
      </c>
      <c r="K832">
        <v>1361363825</v>
      </c>
      <c r="L832" s="14">
        <f t="shared" si="6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7">
        <f t="shared" si="59"/>
        <v>107.83333333333334</v>
      </c>
      <c r="R832" s="9">
        <f t="shared" si="63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60"/>
        <v>41026.438587962963</v>
      </c>
      <c r="K833">
        <v>1332948694</v>
      </c>
      <c r="L833" s="14">
        <f t="shared" si="6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7">
        <f t="shared" si="59"/>
        <v>233.33333333333334</v>
      </c>
      <c r="R833" s="9">
        <f t="shared" si="63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60"/>
        <v>40929.134027777771</v>
      </c>
      <c r="K834">
        <v>1321978335</v>
      </c>
      <c r="L834" s="14">
        <f t="shared" si="6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64">(E834/D834)*100</f>
        <v>100.60706666666665</v>
      </c>
      <c r="R834" s="9">
        <f t="shared" si="63"/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65">(I835/86400)+25569+(-5/24)</f>
        <v>41748.669849537036</v>
      </c>
      <c r="K835">
        <v>1395349475</v>
      </c>
      <c r="L835" s="14">
        <f t="shared" ref="L835:L898" si="66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7">
        <f t="shared" si="64"/>
        <v>101.66666666666666</v>
      </c>
      <c r="R835" s="9">
        <f t="shared" si="63"/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65"/>
        <v>41455.957638888889</v>
      </c>
      <c r="K836">
        <v>1369770292</v>
      </c>
      <c r="L836" s="14">
        <f t="shared" si="66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7">
        <f t="shared" si="64"/>
        <v>131.0181818181818</v>
      </c>
      <c r="R836" s="9">
        <f t="shared" si="63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65"/>
        <v>41047.916666666664</v>
      </c>
      <c r="K837">
        <v>1333709958</v>
      </c>
      <c r="L837" s="14">
        <f t="shared" si="66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7">
        <f t="shared" si="64"/>
        <v>117.25000000000001</v>
      </c>
      <c r="R837" s="9">
        <f t="shared" ref="R837:R868" si="67">E837/N837</f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65"/>
        <v>41553.848587962959</v>
      </c>
      <c r="K838">
        <v>1378516918</v>
      </c>
      <c r="L838" s="14">
        <f t="shared" si="66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7">
        <f t="shared" si="64"/>
        <v>100.93039999999999</v>
      </c>
      <c r="R838" s="9">
        <f t="shared" si="67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65"/>
        <v>41760.79006944444</v>
      </c>
      <c r="K839">
        <v>1396396662</v>
      </c>
      <c r="L839" s="14">
        <f t="shared" si="66"/>
        <v>41730.79006944444</v>
      </c>
      <c r="M839" t="b">
        <v>0</v>
      </c>
      <c r="N839">
        <v>62</v>
      </c>
      <c r="O839" t="b">
        <v>1</v>
      </c>
      <c r="P839" t="s">
        <v>8276</v>
      </c>
      <c r="Q839" s="7">
        <f t="shared" si="64"/>
        <v>121.8</v>
      </c>
      <c r="R839" s="9">
        <f t="shared" si="67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65"/>
        <v>40925.689641203702</v>
      </c>
      <c r="K840">
        <v>1324243985</v>
      </c>
      <c r="L840" s="14">
        <f t="shared" si="66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7">
        <f t="shared" si="64"/>
        <v>145.4</v>
      </c>
      <c r="R840" s="9">
        <f t="shared" si="67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65"/>
        <v>41174.555046296293</v>
      </c>
      <c r="K841">
        <v>1345745956</v>
      </c>
      <c r="L841" s="14">
        <f t="shared" si="66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7">
        <f t="shared" si="64"/>
        <v>116.61660000000001</v>
      </c>
      <c r="R841" s="9">
        <f t="shared" si="67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65"/>
        <v>42637.018368055556</v>
      </c>
      <c r="K842">
        <v>1472102787</v>
      </c>
      <c r="L842" s="14">
        <f t="shared" si="66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7">
        <f t="shared" si="64"/>
        <v>120.4166</v>
      </c>
      <c r="R842" s="9">
        <f t="shared" si="67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65"/>
        <v>41953.672025462962</v>
      </c>
      <c r="K843">
        <v>1413058063</v>
      </c>
      <c r="L843" s="14">
        <f t="shared" si="66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7">
        <f t="shared" si="64"/>
        <v>101.32000000000001</v>
      </c>
      <c r="R843" s="9">
        <f t="shared" si="67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65"/>
        <v>41560.957638888889</v>
      </c>
      <c r="K844">
        <v>1378735983</v>
      </c>
      <c r="L844" s="14">
        <f t="shared" si="66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7">
        <f t="shared" si="64"/>
        <v>104.32</v>
      </c>
      <c r="R844" s="9">
        <f t="shared" si="67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65"/>
        <v>42712.124999999993</v>
      </c>
      <c r="K845">
        <v>1479708680</v>
      </c>
      <c r="L845" s="14">
        <f t="shared" si="66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7">
        <f t="shared" si="64"/>
        <v>267.13333333333333</v>
      </c>
      <c r="R845" s="9">
        <f t="shared" si="67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65"/>
        <v>41943.999305555553</v>
      </c>
      <c r="K846">
        <v>1411489552</v>
      </c>
      <c r="L846" s="14">
        <f t="shared" si="66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7">
        <f t="shared" si="64"/>
        <v>194.13333333333333</v>
      </c>
      <c r="R846" s="9">
        <f t="shared" si="67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65"/>
        <v>42617.957638888889</v>
      </c>
      <c r="K847">
        <v>1469595396</v>
      </c>
      <c r="L847" s="14">
        <f t="shared" si="66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7">
        <f t="shared" si="64"/>
        <v>120.3802</v>
      </c>
      <c r="R847" s="9">
        <f t="shared" si="67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65"/>
        <v>41708.375</v>
      </c>
      <c r="K848">
        <v>1393233855</v>
      </c>
      <c r="L848" s="14">
        <f t="shared" si="66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7">
        <f t="shared" si="64"/>
        <v>122.00090909090908</v>
      </c>
      <c r="R848" s="9">
        <f t="shared" si="67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65"/>
        <v>42195.59</v>
      </c>
      <c r="K849">
        <v>1433963376</v>
      </c>
      <c r="L849" s="14">
        <f t="shared" si="66"/>
        <v>42165.59</v>
      </c>
      <c r="M849" t="b">
        <v>0</v>
      </c>
      <c r="N849">
        <v>1</v>
      </c>
      <c r="O849" t="b">
        <v>1</v>
      </c>
      <c r="P849" t="s">
        <v>8277</v>
      </c>
      <c r="Q849" s="7">
        <f t="shared" si="64"/>
        <v>100</v>
      </c>
      <c r="R849" s="9">
        <f t="shared" si="67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65"/>
        <v>42108.583715277775</v>
      </c>
      <c r="K850">
        <v>1426446033</v>
      </c>
      <c r="L850" s="14">
        <f t="shared" si="66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7">
        <f t="shared" si="64"/>
        <v>100</v>
      </c>
      <c r="R850" s="9">
        <f t="shared" si="67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65"/>
        <v>42078.898888888885</v>
      </c>
      <c r="K851">
        <v>1424057664</v>
      </c>
      <c r="L851" s="14">
        <f t="shared" si="66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7">
        <f t="shared" si="64"/>
        <v>119.9</v>
      </c>
      <c r="R851" s="9">
        <f t="shared" si="67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65"/>
        <v>42484.999305555553</v>
      </c>
      <c r="K852">
        <v>1458762717</v>
      </c>
      <c r="L852" s="14">
        <f t="shared" si="66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7">
        <f t="shared" si="64"/>
        <v>155.17499999999998</v>
      </c>
      <c r="R852" s="9">
        <f t="shared" si="67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65"/>
        <v>42582.614583333336</v>
      </c>
      <c r="K853">
        <v>1464815253</v>
      </c>
      <c r="L853" s="14">
        <f t="shared" si="66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7">
        <f t="shared" si="64"/>
        <v>130.44999999999999</v>
      </c>
      <c r="R853" s="9">
        <f t="shared" si="67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65"/>
        <v>42667.666666666664</v>
      </c>
      <c r="K854">
        <v>1476386395</v>
      </c>
      <c r="L854" s="14">
        <f t="shared" si="66"/>
        <v>42656.59716435185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64"/>
        <v>104.97142857142859</v>
      </c>
      <c r="R854" s="9">
        <f t="shared" si="67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65"/>
        <v>42051.62394675926</v>
      </c>
      <c r="K855">
        <v>1421524709</v>
      </c>
      <c r="L855" s="14">
        <f t="shared" si="66"/>
        <v>42021.62394675926</v>
      </c>
      <c r="M855" t="b">
        <v>0</v>
      </c>
      <c r="N855">
        <v>10</v>
      </c>
      <c r="O855" t="b">
        <v>1</v>
      </c>
      <c r="P855" t="s">
        <v>8277</v>
      </c>
      <c r="Q855" s="7">
        <f t="shared" si="64"/>
        <v>100</v>
      </c>
      <c r="R855" s="9">
        <f t="shared" si="67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65"/>
        <v>42732.004004629627</v>
      </c>
      <c r="K856">
        <v>1480309546</v>
      </c>
      <c r="L856" s="14">
        <f t="shared" si="66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7">
        <f t="shared" si="64"/>
        <v>118.2205035971223</v>
      </c>
      <c r="R856" s="9">
        <f t="shared" si="67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65"/>
        <v>42574.916863425919</v>
      </c>
      <c r="K857">
        <v>1466737217</v>
      </c>
      <c r="L857" s="14">
        <f t="shared" si="66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7">
        <f t="shared" si="64"/>
        <v>103.44827586206897</v>
      </c>
      <c r="R857" s="9">
        <f t="shared" si="67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65"/>
        <v>42668.583333333336</v>
      </c>
      <c r="K858">
        <v>1472282956</v>
      </c>
      <c r="L858" s="14">
        <f t="shared" si="66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7">
        <f t="shared" si="64"/>
        <v>218.00000000000003</v>
      </c>
      <c r="R858" s="9">
        <f t="shared" si="67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65"/>
        <v>42333.414710648147</v>
      </c>
      <c r="K859">
        <v>1444831031</v>
      </c>
      <c r="L859" s="14">
        <f t="shared" si="66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7">
        <f t="shared" si="64"/>
        <v>100</v>
      </c>
      <c r="R859" s="9">
        <f t="shared" si="67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65"/>
        <v>42109.749305555553</v>
      </c>
      <c r="K860">
        <v>1426528418</v>
      </c>
      <c r="L860" s="14">
        <f t="shared" si="66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7">
        <f t="shared" si="64"/>
        <v>144.00583333333333</v>
      </c>
      <c r="R860" s="9">
        <f t="shared" si="67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65"/>
        <v>42158.791666666664</v>
      </c>
      <c r="K861">
        <v>1430768468</v>
      </c>
      <c r="L861" s="14">
        <f t="shared" si="66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7">
        <f t="shared" si="64"/>
        <v>104.67500000000001</v>
      </c>
      <c r="R861" s="9">
        <f t="shared" si="67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65"/>
        <v>41600.316122685181</v>
      </c>
      <c r="K862">
        <v>1382528113</v>
      </c>
      <c r="L862" s="14">
        <f t="shared" si="66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64"/>
        <v>18.142857142857142</v>
      </c>
      <c r="R862" s="9">
        <f t="shared" si="67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65"/>
        <v>42629.756990740738</v>
      </c>
      <c r="K863">
        <v>1471475404</v>
      </c>
      <c r="L863" s="14">
        <f t="shared" si="66"/>
        <v>42599.756990740738</v>
      </c>
      <c r="M863" t="b">
        <v>0</v>
      </c>
      <c r="N863">
        <v>2</v>
      </c>
      <c r="O863" t="b">
        <v>0</v>
      </c>
      <c r="P863" t="s">
        <v>8278</v>
      </c>
      <c r="Q863" s="7">
        <f t="shared" si="64"/>
        <v>2.2444444444444445</v>
      </c>
      <c r="R863" s="9">
        <f t="shared" si="67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65"/>
        <v>41589.388287037036</v>
      </c>
      <c r="K864">
        <v>1381583948</v>
      </c>
      <c r="L864" s="14">
        <f t="shared" si="66"/>
        <v>41559.346620370365</v>
      </c>
      <c r="M864" t="b">
        <v>0</v>
      </c>
      <c r="N864">
        <v>4</v>
      </c>
      <c r="O864" t="b">
        <v>0</v>
      </c>
      <c r="P864" t="s">
        <v>8278</v>
      </c>
      <c r="Q864" s="7">
        <f t="shared" si="64"/>
        <v>0.33999999999999997</v>
      </c>
      <c r="R864" s="9">
        <f t="shared" si="67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65"/>
        <v>40950.909328703703</v>
      </c>
      <c r="K865">
        <v>1326422966</v>
      </c>
      <c r="L865" s="14">
        <f t="shared" si="66"/>
        <v>40920.909328703703</v>
      </c>
      <c r="M865" t="b">
        <v>0</v>
      </c>
      <c r="N865">
        <v>5</v>
      </c>
      <c r="O865" t="b">
        <v>0</v>
      </c>
      <c r="P865" t="s">
        <v>8278</v>
      </c>
      <c r="Q865" s="7">
        <f t="shared" si="64"/>
        <v>4.5</v>
      </c>
      <c r="R865" s="9">
        <f t="shared" si="67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65"/>
        <v>41563.207638888889</v>
      </c>
      <c r="K866">
        <v>1379990038</v>
      </c>
      <c r="L866" s="14">
        <f t="shared" si="66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7">
        <f t="shared" si="64"/>
        <v>41.53846153846154</v>
      </c>
      <c r="R866" s="9">
        <f t="shared" si="67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65"/>
        <v>41290.564780092587</v>
      </c>
      <c r="K867">
        <v>1353177197</v>
      </c>
      <c r="L867" s="14">
        <f t="shared" si="66"/>
        <v>41230.564780092587</v>
      </c>
      <c r="M867" t="b">
        <v>0</v>
      </c>
      <c r="N867">
        <v>2</v>
      </c>
      <c r="O867" t="b">
        <v>0</v>
      </c>
      <c r="P867" t="s">
        <v>8278</v>
      </c>
      <c r="Q867" s="7">
        <f t="shared" si="64"/>
        <v>2.0454545454545454</v>
      </c>
      <c r="R867" s="9">
        <f t="shared" si="67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65"/>
        <v>42063.423611111109</v>
      </c>
      <c r="K868">
        <v>1421853518</v>
      </c>
      <c r="L868" s="14">
        <f t="shared" si="66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7">
        <f t="shared" si="64"/>
        <v>18.285714285714285</v>
      </c>
      <c r="R868" s="9">
        <f t="shared" si="67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65"/>
        <v>40147.999305555553</v>
      </c>
      <c r="K869">
        <v>1254450706</v>
      </c>
      <c r="L869" s="14">
        <f t="shared" si="66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7">
        <f t="shared" si="64"/>
        <v>24.02</v>
      </c>
      <c r="R869" s="9">
        <f t="shared" ref="R869:R876" si="68">E869/N869</f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65"/>
        <v>41645.819421296292</v>
      </c>
      <c r="K870">
        <v>1386463198</v>
      </c>
      <c r="L870" s="14">
        <f t="shared" si="66"/>
        <v>41615.819421296292</v>
      </c>
      <c r="M870" t="b">
        <v>0</v>
      </c>
      <c r="N870">
        <v>1</v>
      </c>
      <c r="O870" t="b">
        <v>0</v>
      </c>
      <c r="P870" t="s">
        <v>8278</v>
      </c>
      <c r="Q870" s="7">
        <f t="shared" si="64"/>
        <v>0.1111111111111111</v>
      </c>
      <c r="R870" s="9">
        <f t="shared" si="68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65"/>
        <v>41372.595567129625</v>
      </c>
      <c r="K871">
        <v>1362860257</v>
      </c>
      <c r="L871" s="14">
        <f t="shared" si="66"/>
        <v>41342.637233796289</v>
      </c>
      <c r="M871" t="b">
        <v>0</v>
      </c>
      <c r="N871">
        <v>3</v>
      </c>
      <c r="O871" t="b">
        <v>0</v>
      </c>
      <c r="P871" t="s">
        <v>8278</v>
      </c>
      <c r="Q871" s="7">
        <f t="shared" si="64"/>
        <v>11.818181818181818</v>
      </c>
      <c r="R871" s="9">
        <f t="shared" si="68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65"/>
        <v>41517.813923611109</v>
      </c>
      <c r="K872">
        <v>1375403523</v>
      </c>
      <c r="L872" s="14">
        <f t="shared" si="66"/>
        <v>41487.813923611109</v>
      </c>
      <c r="M872" t="b">
        <v>0</v>
      </c>
      <c r="N872">
        <v>5</v>
      </c>
      <c r="O872" t="b">
        <v>0</v>
      </c>
      <c r="P872" t="s">
        <v>8278</v>
      </c>
      <c r="Q872" s="7">
        <f t="shared" si="64"/>
        <v>0.31</v>
      </c>
      <c r="R872" s="9">
        <f t="shared" si="68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65"/>
        <v>41607.394618055558</v>
      </c>
      <c r="K873">
        <v>1383139695</v>
      </c>
      <c r="L873" s="14">
        <f t="shared" si="66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64"/>
        <v>5.416666666666667</v>
      </c>
      <c r="R873" s="9">
        <f t="shared" si="68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65"/>
        <v>40612.617210648146</v>
      </c>
      <c r="K874">
        <v>1295898527</v>
      </c>
      <c r="L874" s="14">
        <f t="shared" si="66"/>
        <v>40567.617210648146</v>
      </c>
      <c r="M874" t="b">
        <v>0</v>
      </c>
      <c r="N874">
        <v>2</v>
      </c>
      <c r="O874" t="b">
        <v>0</v>
      </c>
      <c r="P874" t="s">
        <v>8278</v>
      </c>
      <c r="Q874" s="7">
        <f t="shared" si="64"/>
        <v>0.8125</v>
      </c>
      <c r="R874" s="9">
        <f t="shared" si="68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65"/>
        <v>41224.000462962962</v>
      </c>
      <c r="K875">
        <v>1349150440</v>
      </c>
      <c r="L875" s="14">
        <f t="shared" si="66"/>
        <v>41183.958796296291</v>
      </c>
      <c r="M875" t="b">
        <v>0</v>
      </c>
      <c r="N875">
        <v>5</v>
      </c>
      <c r="O875" t="b">
        <v>0</v>
      </c>
      <c r="P875" t="s">
        <v>8278</v>
      </c>
      <c r="Q875" s="7">
        <f t="shared" si="64"/>
        <v>1.2857142857142856</v>
      </c>
      <c r="R875" s="9">
        <f t="shared" si="68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65"/>
        <v>41398.375393518516</v>
      </c>
      <c r="K876">
        <v>1365084034</v>
      </c>
      <c r="L876" s="14">
        <f t="shared" si="66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7">
        <f t="shared" si="64"/>
        <v>24.333333333333336</v>
      </c>
      <c r="R876" s="9">
        <f t="shared" si="68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65"/>
        <v>42268.515405092585</v>
      </c>
      <c r="K877">
        <v>1441128131</v>
      </c>
      <c r="L877" s="14">
        <f t="shared" si="66"/>
        <v>42248.515405092585</v>
      </c>
      <c r="M877" t="b">
        <v>0</v>
      </c>
      <c r="N877">
        <v>0</v>
      </c>
      <c r="O877" t="b">
        <v>0</v>
      </c>
      <c r="P877" t="s">
        <v>8278</v>
      </c>
      <c r="Q877" s="7">
        <f t="shared" si="64"/>
        <v>0</v>
      </c>
      <c r="R877" s="9">
        <v>0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65"/>
        <v>41309.288506944438</v>
      </c>
      <c r="K878">
        <v>1357127727</v>
      </c>
      <c r="L878" s="14">
        <f t="shared" si="66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7">
        <f t="shared" si="64"/>
        <v>40.799492385786799</v>
      </c>
      <c r="R878" s="9">
        <f t="shared" ref="R878:R888" si="69">E878/N878</f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65"/>
        <v>41627.580555555549</v>
      </c>
      <c r="K879">
        <v>1384887360</v>
      </c>
      <c r="L879" s="14">
        <f t="shared" si="66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7">
        <f t="shared" si="64"/>
        <v>67.55</v>
      </c>
      <c r="R879" s="9">
        <f t="shared" si="69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65"/>
        <v>40535.024583333332</v>
      </c>
      <c r="K880">
        <v>1290490524</v>
      </c>
      <c r="L880" s="14">
        <f t="shared" si="66"/>
        <v>40505.024583333332</v>
      </c>
      <c r="M880" t="b">
        <v>0</v>
      </c>
      <c r="N880">
        <v>2</v>
      </c>
      <c r="O880" t="b">
        <v>0</v>
      </c>
      <c r="P880" t="s">
        <v>8278</v>
      </c>
      <c r="Q880" s="7">
        <f t="shared" si="64"/>
        <v>1.3</v>
      </c>
      <c r="R880" s="9">
        <f t="shared" si="69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65"/>
        <v>41058.621585648143</v>
      </c>
      <c r="K881">
        <v>1336506905</v>
      </c>
      <c r="L881" s="14">
        <f t="shared" si="66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7">
        <f t="shared" si="64"/>
        <v>30.666666666666664</v>
      </c>
      <c r="R881" s="9">
        <f t="shared" si="69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65"/>
        <v>41212.112708333334</v>
      </c>
      <c r="K882">
        <v>1348731738</v>
      </c>
      <c r="L882" s="14">
        <f t="shared" si="66"/>
        <v>41179.112708333334</v>
      </c>
      <c r="M882" t="b">
        <v>0</v>
      </c>
      <c r="N882">
        <v>8</v>
      </c>
      <c r="O882" t="b">
        <v>0</v>
      </c>
      <c r="P882" t="s">
        <v>8279</v>
      </c>
      <c r="Q882" s="7">
        <f t="shared" si="64"/>
        <v>2.9894179894179893</v>
      </c>
      <c r="R882" s="9">
        <f t="shared" si="69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65"/>
        <v>40922.042662037034</v>
      </c>
      <c r="K883">
        <v>1322632886</v>
      </c>
      <c r="L883" s="14">
        <f t="shared" si="66"/>
        <v>40877.042662037034</v>
      </c>
      <c r="M883" t="b">
        <v>0</v>
      </c>
      <c r="N883">
        <v>1</v>
      </c>
      <c r="O883" t="b">
        <v>0</v>
      </c>
      <c r="P883" t="s">
        <v>8279</v>
      </c>
      <c r="Q883" s="7">
        <f t="shared" si="64"/>
        <v>0.8</v>
      </c>
      <c r="R883" s="9">
        <f t="shared" si="69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65"/>
        <v>40792.652199074073</v>
      </c>
      <c r="K884">
        <v>1312490350</v>
      </c>
      <c r="L884" s="14">
        <f t="shared" si="66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7">
        <f t="shared" si="64"/>
        <v>20.133333333333333</v>
      </c>
      <c r="R884" s="9">
        <f t="shared" si="69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65"/>
        <v>42431.727256944439</v>
      </c>
      <c r="K885">
        <v>1451773635</v>
      </c>
      <c r="L885" s="14">
        <f t="shared" si="66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7">
        <f t="shared" si="64"/>
        <v>40.020000000000003</v>
      </c>
      <c r="R885" s="9">
        <f t="shared" si="69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65"/>
        <v>41040.896527777775</v>
      </c>
      <c r="K886">
        <v>1331666146</v>
      </c>
      <c r="L886" s="14">
        <f t="shared" si="66"/>
        <v>40981.594282407408</v>
      </c>
      <c r="M886" t="b">
        <v>0</v>
      </c>
      <c r="N886">
        <v>2</v>
      </c>
      <c r="O886" t="b">
        <v>0</v>
      </c>
      <c r="P886" t="s">
        <v>8279</v>
      </c>
      <c r="Q886" s="7">
        <f t="shared" si="64"/>
        <v>1</v>
      </c>
      <c r="R886" s="9">
        <f t="shared" si="69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65"/>
        <v>42734.732766203706</v>
      </c>
      <c r="K887">
        <v>1481322911</v>
      </c>
      <c r="L887" s="14">
        <f t="shared" si="66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7">
        <f t="shared" si="64"/>
        <v>75</v>
      </c>
      <c r="R887" s="9">
        <f t="shared" si="69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65"/>
        <v>42628.662187499998</v>
      </c>
      <c r="K888">
        <v>1471812813</v>
      </c>
      <c r="L888" s="14">
        <f t="shared" si="66"/>
        <v>42603.662187499998</v>
      </c>
      <c r="M888" t="b">
        <v>0</v>
      </c>
      <c r="N888">
        <v>7</v>
      </c>
      <c r="O888" t="b">
        <v>0</v>
      </c>
      <c r="P888" t="s">
        <v>8279</v>
      </c>
      <c r="Q888" s="7">
        <f t="shared" si="64"/>
        <v>41</v>
      </c>
      <c r="R888" s="9">
        <f t="shared" si="69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65"/>
        <v>41056.75063657407</v>
      </c>
      <c r="K889">
        <v>1335567655</v>
      </c>
      <c r="L889" s="14">
        <f t="shared" si="66"/>
        <v>41026.75063657407</v>
      </c>
      <c r="M889" t="b">
        <v>0</v>
      </c>
      <c r="N889">
        <v>0</v>
      </c>
      <c r="O889" t="b">
        <v>0</v>
      </c>
      <c r="P889" t="s">
        <v>8279</v>
      </c>
      <c r="Q889" s="7">
        <f t="shared" si="64"/>
        <v>0</v>
      </c>
      <c r="R889" s="9">
        <v>0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65"/>
        <v>40787.041666666664</v>
      </c>
      <c r="K890">
        <v>1311789885</v>
      </c>
      <c r="L890" s="14">
        <f t="shared" si="66"/>
        <v>40751.544965277775</v>
      </c>
      <c r="M890" t="b">
        <v>0</v>
      </c>
      <c r="N890">
        <v>4</v>
      </c>
      <c r="O890" t="b">
        <v>0</v>
      </c>
      <c r="P890" t="s">
        <v>8279</v>
      </c>
      <c r="Q890" s="7">
        <f t="shared" si="64"/>
        <v>7.1999999999999993</v>
      </c>
      <c r="R890" s="9">
        <f t="shared" ref="R890:R898" si="70">E890/N890</f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65"/>
        <v>41917.575729166667</v>
      </c>
      <c r="K891">
        <v>1409942943</v>
      </c>
      <c r="L891" s="14">
        <f t="shared" si="66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7">
        <f t="shared" si="64"/>
        <v>9.4412800000000008</v>
      </c>
      <c r="R891" s="9">
        <f t="shared" si="70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65"/>
        <v>41599.532164351847</v>
      </c>
      <c r="K892">
        <v>1382460379</v>
      </c>
      <c r="L892" s="14">
        <f t="shared" si="66"/>
        <v>41569.490497685183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64"/>
        <v>4.1666666666666661</v>
      </c>
      <c r="R892" s="9">
        <f t="shared" si="70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65"/>
        <v>41871.823263888888</v>
      </c>
      <c r="K893">
        <v>1405989930</v>
      </c>
      <c r="L893" s="14">
        <f t="shared" si="66"/>
        <v>41841.823263888888</v>
      </c>
      <c r="M893" t="b">
        <v>0</v>
      </c>
      <c r="N893">
        <v>9</v>
      </c>
      <c r="O893" t="b">
        <v>0</v>
      </c>
      <c r="P893" t="s">
        <v>8279</v>
      </c>
      <c r="Q893" s="7">
        <f t="shared" si="64"/>
        <v>3.25</v>
      </c>
      <c r="R893" s="9">
        <f t="shared" si="70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65"/>
        <v>40390.958333333328</v>
      </c>
      <c r="K894">
        <v>1273121283</v>
      </c>
      <c r="L894" s="14">
        <f t="shared" si="66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7">
        <f t="shared" si="64"/>
        <v>40.75</v>
      </c>
      <c r="R894" s="9">
        <f t="shared" si="70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65"/>
        <v>42095.647719907407</v>
      </c>
      <c r="K895">
        <v>1425331963</v>
      </c>
      <c r="L895" s="14">
        <f t="shared" si="66"/>
        <v>42065.689386574071</v>
      </c>
      <c r="M895" t="b">
        <v>0</v>
      </c>
      <c r="N895">
        <v>5</v>
      </c>
      <c r="O895" t="b">
        <v>0</v>
      </c>
      <c r="P895" t="s">
        <v>8279</v>
      </c>
      <c r="Q895" s="7">
        <f t="shared" si="64"/>
        <v>10</v>
      </c>
      <c r="R895" s="9">
        <f t="shared" si="70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65"/>
        <v>42526.773263888885</v>
      </c>
      <c r="K896">
        <v>1462577610</v>
      </c>
      <c r="L896" s="14">
        <f t="shared" si="66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7">
        <f t="shared" si="64"/>
        <v>39.17</v>
      </c>
      <c r="R896" s="9">
        <f t="shared" si="70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65"/>
        <v>40475.919317129628</v>
      </c>
      <c r="K897">
        <v>1284087829</v>
      </c>
      <c r="L897" s="14">
        <f t="shared" si="66"/>
        <v>40430.919317129628</v>
      </c>
      <c r="M897" t="b">
        <v>0</v>
      </c>
      <c r="N897">
        <v>7</v>
      </c>
      <c r="O897" t="b">
        <v>0</v>
      </c>
      <c r="P897" t="s">
        <v>8279</v>
      </c>
      <c r="Q897" s="7">
        <f t="shared" si="64"/>
        <v>2.4375</v>
      </c>
      <c r="R897" s="9">
        <f t="shared" si="70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65"/>
        <v>42243.958333333336</v>
      </c>
      <c r="K898">
        <v>1438549026</v>
      </c>
      <c r="L898" s="14">
        <f t="shared" si="66"/>
        <v>42218.66465277777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71">(E898/D898)*100</f>
        <v>40</v>
      </c>
      <c r="R898" s="9">
        <f t="shared" si="70"/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72">(I899/86400)+25569+(-5/24)</f>
        <v>41241.52208333333</v>
      </c>
      <c r="K899">
        <v>1351528308</v>
      </c>
      <c r="L899" s="14">
        <f t="shared" ref="L899:L962" si="73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71"/>
        <v>0</v>
      </c>
      <c r="R899" s="9">
        <v>0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72"/>
        <v>40923.549884259257</v>
      </c>
      <c r="K900">
        <v>1322763110</v>
      </c>
      <c r="L900" s="14">
        <f t="shared" si="73"/>
        <v>40878.549884259257</v>
      </c>
      <c r="M900" t="b">
        <v>0</v>
      </c>
      <c r="N900">
        <v>2</v>
      </c>
      <c r="O900" t="b">
        <v>0</v>
      </c>
      <c r="P900" t="s">
        <v>8279</v>
      </c>
      <c r="Q900" s="7">
        <f t="shared" si="71"/>
        <v>2.8000000000000003</v>
      </c>
      <c r="R900" s="9">
        <f>E900/N900</f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72"/>
        <v>40690.890763888885</v>
      </c>
      <c r="K901">
        <v>1302661362</v>
      </c>
      <c r="L901" s="14">
        <f t="shared" si="73"/>
        <v>40645.890763888885</v>
      </c>
      <c r="M901" t="b">
        <v>0</v>
      </c>
      <c r="N901">
        <v>8</v>
      </c>
      <c r="O901" t="b">
        <v>0</v>
      </c>
      <c r="P901" t="s">
        <v>8279</v>
      </c>
      <c r="Q901" s="7">
        <f t="shared" si="71"/>
        <v>37.333333333333336</v>
      </c>
      <c r="R901" s="9">
        <f>E901/N901</f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72"/>
        <v>42459.599560185183</v>
      </c>
      <c r="K902">
        <v>1456777402</v>
      </c>
      <c r="L902" s="14">
        <f t="shared" si="73"/>
        <v>42429.641226851854</v>
      </c>
      <c r="M902" t="b">
        <v>0</v>
      </c>
      <c r="N902">
        <v>2</v>
      </c>
      <c r="O902" t="b">
        <v>0</v>
      </c>
      <c r="P902" t="s">
        <v>8278</v>
      </c>
      <c r="Q902" s="7">
        <f t="shared" si="71"/>
        <v>0.42</v>
      </c>
      <c r="R902" s="9">
        <f>E902/N902</f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72"/>
        <v>40337.59097222222</v>
      </c>
      <c r="K903">
        <v>1272050914</v>
      </c>
      <c r="L903" s="14">
        <f t="shared" si="73"/>
        <v>40291.603171296294</v>
      </c>
      <c r="M903" t="b">
        <v>0</v>
      </c>
      <c r="N903">
        <v>0</v>
      </c>
      <c r="O903" t="b">
        <v>0</v>
      </c>
      <c r="P903" t="s">
        <v>8278</v>
      </c>
      <c r="Q903" s="7">
        <f t="shared" si="71"/>
        <v>0</v>
      </c>
      <c r="R903" s="9">
        <v>0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72"/>
        <v>41881.4375</v>
      </c>
      <c r="K904">
        <v>1404947422</v>
      </c>
      <c r="L904" s="14">
        <f t="shared" si="73"/>
        <v>41829.757199074069</v>
      </c>
      <c r="M904" t="b">
        <v>0</v>
      </c>
      <c r="N904">
        <v>3</v>
      </c>
      <c r="O904" t="b">
        <v>0</v>
      </c>
      <c r="P904" t="s">
        <v>8278</v>
      </c>
      <c r="Q904" s="7">
        <f t="shared" si="71"/>
        <v>0.3</v>
      </c>
      <c r="R904" s="9">
        <f>E904/N904</f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72"/>
        <v>41174.892361111109</v>
      </c>
      <c r="K905">
        <v>1346180780</v>
      </c>
      <c r="L905" s="14">
        <f t="shared" si="73"/>
        <v>41149.587731481479</v>
      </c>
      <c r="M905" t="b">
        <v>0</v>
      </c>
      <c r="N905">
        <v>4</v>
      </c>
      <c r="O905" t="b">
        <v>0</v>
      </c>
      <c r="P905" t="s">
        <v>8278</v>
      </c>
      <c r="Q905" s="7">
        <f t="shared" si="71"/>
        <v>3.2</v>
      </c>
      <c r="R905" s="9">
        <f>E905/N905</f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72"/>
        <v>42371.87195601852</v>
      </c>
      <c r="K906">
        <v>1449194137</v>
      </c>
      <c r="L906" s="14">
        <f t="shared" si="73"/>
        <v>42341.87195601852</v>
      </c>
      <c r="M906" t="b">
        <v>0</v>
      </c>
      <c r="N906">
        <v>3</v>
      </c>
      <c r="O906" t="b">
        <v>0</v>
      </c>
      <c r="P906" t="s">
        <v>8278</v>
      </c>
      <c r="Q906" s="7">
        <f t="shared" si="71"/>
        <v>0.30199999999999999</v>
      </c>
      <c r="R906" s="9">
        <f>E906/N906</f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72"/>
        <v>40567.031550925924</v>
      </c>
      <c r="K907">
        <v>1290663926</v>
      </c>
      <c r="L907" s="14">
        <f t="shared" si="73"/>
        <v>40507.031550925924</v>
      </c>
      <c r="M907" t="b">
        <v>0</v>
      </c>
      <c r="N907">
        <v>6</v>
      </c>
      <c r="O907" t="b">
        <v>0</v>
      </c>
      <c r="P907" t="s">
        <v>8278</v>
      </c>
      <c r="Q907" s="7">
        <f t="shared" si="71"/>
        <v>3.0153846153846153</v>
      </c>
      <c r="R907" s="9">
        <f>E907/N907</f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72"/>
        <v>41710.939699074072</v>
      </c>
      <c r="K908">
        <v>1392093190</v>
      </c>
      <c r="L908" s="14">
        <f t="shared" si="73"/>
        <v>41680.981365740736</v>
      </c>
      <c r="M908" t="b">
        <v>0</v>
      </c>
      <c r="N908">
        <v>0</v>
      </c>
      <c r="O908" t="b">
        <v>0</v>
      </c>
      <c r="P908" t="s">
        <v>8278</v>
      </c>
      <c r="Q908" s="7">
        <f t="shared" si="71"/>
        <v>0</v>
      </c>
      <c r="R908" s="9">
        <v>0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72"/>
        <v>40796.9840625</v>
      </c>
      <c r="K909">
        <v>1313123823</v>
      </c>
      <c r="L909" s="14">
        <f t="shared" si="73"/>
        <v>40766.9840625</v>
      </c>
      <c r="M909" t="b">
        <v>0</v>
      </c>
      <c r="N909">
        <v>0</v>
      </c>
      <c r="O909" t="b">
        <v>0</v>
      </c>
      <c r="P909" t="s">
        <v>8278</v>
      </c>
      <c r="Q909" s="7">
        <f t="shared" si="71"/>
        <v>0</v>
      </c>
      <c r="R909" s="9">
        <v>0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72"/>
        <v>40385.999305555553</v>
      </c>
      <c r="K910">
        <v>1276283655</v>
      </c>
      <c r="L910" s="14">
        <f t="shared" si="73"/>
        <v>40340.593229166661</v>
      </c>
      <c r="M910" t="b">
        <v>0</v>
      </c>
      <c r="N910">
        <v>0</v>
      </c>
      <c r="O910" t="b">
        <v>0</v>
      </c>
      <c r="P910" t="s">
        <v>8278</v>
      </c>
      <c r="Q910" s="7">
        <f t="shared" si="71"/>
        <v>0</v>
      </c>
      <c r="R910" s="9">
        <v>0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72"/>
        <v>41112.958333333328</v>
      </c>
      <c r="K911">
        <v>1340296440</v>
      </c>
      <c r="L911" s="14">
        <f t="shared" si="73"/>
        <v>41081.481944444444</v>
      </c>
      <c r="M911" t="b">
        <v>0</v>
      </c>
      <c r="N911">
        <v>8</v>
      </c>
      <c r="O911" t="b">
        <v>0</v>
      </c>
      <c r="P911" t="s">
        <v>8278</v>
      </c>
      <c r="Q911" s="7">
        <f t="shared" si="71"/>
        <v>3.25</v>
      </c>
      <c r="R911" s="9">
        <f>E911/N911</f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72"/>
        <v>42797.337025462963</v>
      </c>
      <c r="K912">
        <v>1483362319</v>
      </c>
      <c r="L912" s="14">
        <f t="shared" si="73"/>
        <v>42737.337025462963</v>
      </c>
      <c r="M912" t="b">
        <v>0</v>
      </c>
      <c r="N912">
        <v>5</v>
      </c>
      <c r="O912" t="b">
        <v>0</v>
      </c>
      <c r="P912" t="s">
        <v>8278</v>
      </c>
      <c r="Q912" s="7">
        <f t="shared" si="71"/>
        <v>22.363636363636363</v>
      </c>
      <c r="R912" s="9">
        <f>E912/N912</f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72"/>
        <v>41662.796817129631</v>
      </c>
      <c r="K913">
        <v>1388707645</v>
      </c>
      <c r="L913" s="14">
        <f t="shared" si="73"/>
        <v>41641.796817129631</v>
      </c>
      <c r="M913" t="b">
        <v>0</v>
      </c>
      <c r="N913">
        <v>0</v>
      </c>
      <c r="O913" t="b">
        <v>0</v>
      </c>
      <c r="P913" t="s">
        <v>8278</v>
      </c>
      <c r="Q913" s="7">
        <f t="shared" si="71"/>
        <v>0</v>
      </c>
      <c r="R913" s="9">
        <v>0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72"/>
        <v>41253.942673611113</v>
      </c>
      <c r="K914">
        <v>1350009447</v>
      </c>
      <c r="L914" s="14">
        <f t="shared" si="73"/>
        <v>41193.901006944441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71"/>
        <v>0.85714285714285721</v>
      </c>
      <c r="R914" s="9">
        <f>E914/N914</f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72"/>
        <v>41033.930775462963</v>
      </c>
      <c r="K915">
        <v>1333596019</v>
      </c>
      <c r="L915" s="14">
        <f t="shared" si="73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7">
        <f t="shared" si="71"/>
        <v>6.6066666666666665</v>
      </c>
      <c r="R915" s="9">
        <f>E915/N915</f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72"/>
        <v>41146.554942129624</v>
      </c>
      <c r="K916">
        <v>1343326747</v>
      </c>
      <c r="L916" s="14">
        <f t="shared" si="73"/>
        <v>41116.554942129624</v>
      </c>
      <c r="M916" t="b">
        <v>0</v>
      </c>
      <c r="N916">
        <v>0</v>
      </c>
      <c r="O916" t="b">
        <v>0</v>
      </c>
      <c r="P916" t="s">
        <v>8278</v>
      </c>
      <c r="Q916" s="7">
        <f t="shared" si="71"/>
        <v>0</v>
      </c>
      <c r="R916" s="9">
        <v>0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72"/>
        <v>40968.999305555553</v>
      </c>
      <c r="K917">
        <v>1327853914</v>
      </c>
      <c r="L917" s="14">
        <f t="shared" si="73"/>
        <v>40937.471226851849</v>
      </c>
      <c r="M917" t="b">
        <v>0</v>
      </c>
      <c r="N917">
        <v>9</v>
      </c>
      <c r="O917" t="b">
        <v>0</v>
      </c>
      <c r="P917" t="s">
        <v>8278</v>
      </c>
      <c r="Q917" s="7">
        <f t="shared" si="71"/>
        <v>5.7692307692307692</v>
      </c>
      <c r="R917" s="9">
        <f>E917/N917</f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72"/>
        <v>40473</v>
      </c>
      <c r="K918">
        <v>1284409734</v>
      </c>
      <c r="L918" s="14">
        <f t="shared" si="73"/>
        <v>40434.645069444443</v>
      </c>
      <c r="M918" t="b">
        <v>0</v>
      </c>
      <c r="N918">
        <v>0</v>
      </c>
      <c r="O918" t="b">
        <v>0</v>
      </c>
      <c r="P918" t="s">
        <v>8278</v>
      </c>
      <c r="Q918" s="7">
        <f t="shared" si="71"/>
        <v>0</v>
      </c>
      <c r="R918" s="9">
        <v>0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72"/>
        <v>41833.895833333328</v>
      </c>
      <c r="K919">
        <v>1402612730</v>
      </c>
      <c r="L919" s="14">
        <f t="shared" si="73"/>
        <v>41802.735300925924</v>
      </c>
      <c r="M919" t="b">
        <v>0</v>
      </c>
      <c r="N919">
        <v>1</v>
      </c>
      <c r="O919" t="b">
        <v>0</v>
      </c>
      <c r="P919" t="s">
        <v>8278</v>
      </c>
      <c r="Q919" s="7">
        <f t="shared" si="71"/>
        <v>0.6</v>
      </c>
      <c r="R919" s="9">
        <f>E919/N919</f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72"/>
        <v>41974.749548611107</v>
      </c>
      <c r="K920">
        <v>1414879161</v>
      </c>
      <c r="L920" s="14">
        <f t="shared" si="73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71"/>
        <v>5.0256410256410255</v>
      </c>
      <c r="R920" s="9">
        <f>E920/N920</f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72"/>
        <v>41262.433391203704</v>
      </c>
      <c r="K921">
        <v>1352906645</v>
      </c>
      <c r="L921" s="14">
        <f t="shared" si="73"/>
        <v>41227.433391203704</v>
      </c>
      <c r="M921" t="b">
        <v>0</v>
      </c>
      <c r="N921">
        <v>1</v>
      </c>
      <c r="O921" t="b">
        <v>0</v>
      </c>
      <c r="P921" t="s">
        <v>8278</v>
      </c>
      <c r="Q921" s="7">
        <f t="shared" si="71"/>
        <v>0.5</v>
      </c>
      <c r="R921" s="9">
        <f>E921/N921</f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72"/>
        <v>41592.504884259259</v>
      </c>
      <c r="K922">
        <v>1381853222</v>
      </c>
      <c r="L922" s="14">
        <f t="shared" si="73"/>
        <v>41562.463217592587</v>
      </c>
      <c r="M922" t="b">
        <v>0</v>
      </c>
      <c r="N922">
        <v>0</v>
      </c>
      <c r="O922" t="b">
        <v>0</v>
      </c>
      <c r="P922" t="s">
        <v>8278</v>
      </c>
      <c r="Q922" s="7">
        <f t="shared" si="71"/>
        <v>0</v>
      </c>
      <c r="R922" s="9">
        <v>0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72"/>
        <v>40889.004351851851</v>
      </c>
      <c r="K923">
        <v>1320033976</v>
      </c>
      <c r="L923" s="14">
        <f t="shared" si="73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7">
        <f t="shared" si="71"/>
        <v>30.9</v>
      </c>
      <c r="R923" s="9">
        <f>E923/N923</f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72"/>
        <v>41913.32167824074</v>
      </c>
      <c r="K924">
        <v>1409143393</v>
      </c>
      <c r="L924" s="14">
        <f t="shared" si="73"/>
        <v>41878.32167824074</v>
      </c>
      <c r="M924" t="b">
        <v>0</v>
      </c>
      <c r="N924">
        <v>30</v>
      </c>
      <c r="O924" t="b">
        <v>0</v>
      </c>
      <c r="P924" t="s">
        <v>8278</v>
      </c>
      <c r="Q924" s="7">
        <f t="shared" si="71"/>
        <v>21.037037037037038</v>
      </c>
      <c r="R924" s="9">
        <f>E924/N924</f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72"/>
        <v>41964.793090277781</v>
      </c>
      <c r="K925">
        <v>1414018923</v>
      </c>
      <c r="L925" s="14">
        <f t="shared" si="73"/>
        <v>41934.751423611109</v>
      </c>
      <c r="M925" t="b">
        <v>0</v>
      </c>
      <c r="N925">
        <v>6</v>
      </c>
      <c r="O925" t="b">
        <v>0</v>
      </c>
      <c r="P925" t="s">
        <v>8278</v>
      </c>
      <c r="Q925" s="7">
        <f t="shared" si="71"/>
        <v>2.1999999999999997</v>
      </c>
      <c r="R925" s="9">
        <f>E925/N925</f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72"/>
        <v>41318.734594907401</v>
      </c>
      <c r="K926">
        <v>1358203069</v>
      </c>
      <c r="L926" s="14">
        <f t="shared" si="73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7">
        <f t="shared" si="71"/>
        <v>10.9</v>
      </c>
      <c r="R926" s="9">
        <f>E926/N926</f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72"/>
        <v>41605.71424768518</v>
      </c>
      <c r="K927">
        <v>1382994511</v>
      </c>
      <c r="L927" s="14">
        <f t="shared" si="73"/>
        <v>41575.672581018516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71"/>
        <v>2.666666666666667</v>
      </c>
      <c r="R927" s="9">
        <f>E927/N927</f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72"/>
        <v>40367.736111111109</v>
      </c>
      <c r="K928">
        <v>1276043330</v>
      </c>
      <c r="L928" s="14">
        <f t="shared" si="73"/>
        <v>40337.811689814815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71"/>
        <v>0</v>
      </c>
      <c r="R928" s="9">
        <v>0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72"/>
        <v>41043.614525462959</v>
      </c>
      <c r="K929">
        <v>1334432695</v>
      </c>
      <c r="L929" s="14">
        <f t="shared" si="73"/>
        <v>41013.614525462959</v>
      </c>
      <c r="M929" t="b">
        <v>0</v>
      </c>
      <c r="N929">
        <v>0</v>
      </c>
      <c r="O929" t="b">
        <v>0</v>
      </c>
      <c r="P929" t="s">
        <v>8278</v>
      </c>
      <c r="Q929" s="7">
        <f t="shared" si="71"/>
        <v>0</v>
      </c>
      <c r="R929" s="9">
        <v>0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72"/>
        <v>41230.791666666664</v>
      </c>
      <c r="K930">
        <v>1348864913</v>
      </c>
      <c r="L930" s="14">
        <f t="shared" si="73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7">
        <f t="shared" si="71"/>
        <v>10.86206896551724</v>
      </c>
      <c r="R930" s="9">
        <f>E930/N930</f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72"/>
        <v>41007.988067129627</v>
      </c>
      <c r="K931">
        <v>1331358169</v>
      </c>
      <c r="L931" s="14">
        <f t="shared" si="73"/>
        <v>40978.029733796291</v>
      </c>
      <c r="M931" t="b">
        <v>0</v>
      </c>
      <c r="N931">
        <v>0</v>
      </c>
      <c r="O931" t="b">
        <v>0</v>
      </c>
      <c r="P931" t="s">
        <v>8278</v>
      </c>
      <c r="Q931" s="7">
        <f t="shared" si="71"/>
        <v>0</v>
      </c>
      <c r="R931" s="9">
        <v>0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72"/>
        <v>40354.688888888886</v>
      </c>
      <c r="K932">
        <v>1273874306</v>
      </c>
      <c r="L932" s="14">
        <f t="shared" si="73"/>
        <v>40312.707245370366</v>
      </c>
      <c r="M932" t="b">
        <v>0</v>
      </c>
      <c r="N932">
        <v>5</v>
      </c>
      <c r="O932" t="b">
        <v>0</v>
      </c>
      <c r="P932" t="s">
        <v>8278</v>
      </c>
      <c r="Q932" s="7">
        <f t="shared" si="71"/>
        <v>38.333333333333336</v>
      </c>
      <c r="R932" s="9">
        <f t="shared" ref="R932:R937" si="74">E932/N932</f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72"/>
        <v>41714.708333333328</v>
      </c>
      <c r="K933">
        <v>1392021502</v>
      </c>
      <c r="L933" s="14">
        <f t="shared" si="73"/>
        <v>41680.151643518519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71"/>
        <v>6.5500000000000007</v>
      </c>
      <c r="R933" s="9">
        <f t="shared" si="74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72"/>
        <v>41355.719270833331</v>
      </c>
      <c r="K934">
        <v>1360106145</v>
      </c>
      <c r="L934" s="14">
        <f t="shared" si="73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7">
        <f t="shared" si="71"/>
        <v>14.536842105263158</v>
      </c>
      <c r="R934" s="9">
        <f t="shared" si="74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72"/>
        <v>41770.960752314808</v>
      </c>
      <c r="K935">
        <v>1394683409</v>
      </c>
      <c r="L935" s="14">
        <f t="shared" si="73"/>
        <v>41710.960752314808</v>
      </c>
      <c r="M935" t="b">
        <v>0</v>
      </c>
      <c r="N935">
        <v>2</v>
      </c>
      <c r="O935" t="b">
        <v>0</v>
      </c>
      <c r="P935" t="s">
        <v>8278</v>
      </c>
      <c r="Q935" s="7">
        <f t="shared" si="71"/>
        <v>6</v>
      </c>
      <c r="R935" s="9">
        <f t="shared" si="74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72"/>
        <v>41763.041666666664</v>
      </c>
      <c r="K936">
        <v>1396633284</v>
      </c>
      <c r="L936" s="14">
        <f t="shared" si="73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7">
        <f t="shared" si="71"/>
        <v>30.4</v>
      </c>
      <c r="R936" s="9">
        <f t="shared" si="74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72"/>
        <v>42398.125335648147</v>
      </c>
      <c r="K937">
        <v>1451462429</v>
      </c>
      <c r="L937" s="14">
        <f t="shared" si="73"/>
        <v>42368.125335648147</v>
      </c>
      <c r="M937" t="b">
        <v>0</v>
      </c>
      <c r="N937">
        <v>2</v>
      </c>
      <c r="O937" t="b">
        <v>0</v>
      </c>
      <c r="P937" t="s">
        <v>8278</v>
      </c>
      <c r="Q937" s="7">
        <f t="shared" si="71"/>
        <v>1.4285714285714286</v>
      </c>
      <c r="R937" s="9">
        <f t="shared" si="74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72"/>
        <v>40926.625</v>
      </c>
      <c r="K938">
        <v>1323131689</v>
      </c>
      <c r="L938" s="14">
        <f t="shared" si="73"/>
        <v>40882.815844907404</v>
      </c>
      <c r="M938" t="b">
        <v>0</v>
      </c>
      <c r="N938">
        <v>0</v>
      </c>
      <c r="O938" t="b">
        <v>0</v>
      </c>
      <c r="P938" t="s">
        <v>8278</v>
      </c>
      <c r="Q938" s="7">
        <f t="shared" si="71"/>
        <v>0</v>
      </c>
      <c r="R938" s="9">
        <v>0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72"/>
        <v>41581.631446759253</v>
      </c>
      <c r="K939">
        <v>1380913757</v>
      </c>
      <c r="L939" s="14">
        <f t="shared" si="73"/>
        <v>41551.589780092589</v>
      </c>
      <c r="M939" t="b">
        <v>0</v>
      </c>
      <c r="N939">
        <v>2</v>
      </c>
      <c r="O939" t="b">
        <v>0</v>
      </c>
      <c r="P939" t="s">
        <v>8278</v>
      </c>
      <c r="Q939" s="7">
        <f t="shared" si="71"/>
        <v>1.1428571428571428</v>
      </c>
      <c r="R939" s="9">
        <f t="shared" ref="R939:R948" si="75">E939/N939</f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72"/>
        <v>41154.27138888889</v>
      </c>
      <c r="K940">
        <v>1343993448</v>
      </c>
      <c r="L940" s="14">
        <f t="shared" si="73"/>
        <v>41124.27138888889</v>
      </c>
      <c r="M940" t="b">
        <v>0</v>
      </c>
      <c r="N940">
        <v>1</v>
      </c>
      <c r="O940" t="b">
        <v>0</v>
      </c>
      <c r="P940" t="s">
        <v>8278</v>
      </c>
      <c r="Q940" s="7">
        <f t="shared" si="71"/>
        <v>0.35714285714285715</v>
      </c>
      <c r="R940" s="9">
        <f t="shared" si="75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72"/>
        <v>41455.623611111107</v>
      </c>
      <c r="K941">
        <v>1369246738</v>
      </c>
      <c r="L941" s="14">
        <f t="shared" si="73"/>
        <v>41416.554837962962</v>
      </c>
      <c r="M941" t="b">
        <v>0</v>
      </c>
      <c r="N941">
        <v>2</v>
      </c>
      <c r="O941" t="b">
        <v>0</v>
      </c>
      <c r="P941" t="s">
        <v>8278</v>
      </c>
      <c r="Q941" s="7">
        <f t="shared" si="71"/>
        <v>1.4545454545454546</v>
      </c>
      <c r="R941" s="9">
        <f t="shared" si="75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72"/>
        <v>42226.800069444442</v>
      </c>
      <c r="K942">
        <v>1435363926</v>
      </c>
      <c r="L942" s="14">
        <f t="shared" si="73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7">
        <f t="shared" si="71"/>
        <v>17.155555555555555</v>
      </c>
      <c r="R942" s="9">
        <f t="shared" si="75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72"/>
        <v>42775.888252314813</v>
      </c>
      <c r="K943">
        <v>1484101145</v>
      </c>
      <c r="L943" s="14">
        <f t="shared" si="73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7">
        <f t="shared" si="71"/>
        <v>2.3220000000000001</v>
      </c>
      <c r="R943" s="9">
        <f t="shared" si="75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72"/>
        <v>42418.634953703702</v>
      </c>
      <c r="K944">
        <v>1452716060</v>
      </c>
      <c r="L944" s="14">
        <f t="shared" si="73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7">
        <f t="shared" si="71"/>
        <v>8.9066666666666663</v>
      </c>
      <c r="R944" s="9">
        <f t="shared" si="75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72"/>
        <v>42703.501215277771</v>
      </c>
      <c r="K945">
        <v>1477843305</v>
      </c>
      <c r="L945" s="14">
        <f t="shared" si="73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7">
        <f t="shared" si="71"/>
        <v>9.6333333333333346</v>
      </c>
      <c r="R945" s="9">
        <f t="shared" si="75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72"/>
        <v>42478.374999999993</v>
      </c>
      <c r="K946">
        <v>1458050450</v>
      </c>
      <c r="L946" s="14">
        <f t="shared" si="73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7">
        <f t="shared" si="71"/>
        <v>13.325999999999999</v>
      </c>
      <c r="R946" s="9">
        <f t="shared" si="75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72"/>
        <v>42784.790972222218</v>
      </c>
      <c r="K947">
        <v>1482958626</v>
      </c>
      <c r="L947" s="14">
        <f t="shared" si="73"/>
        <v>42732.66465277777</v>
      </c>
      <c r="M947" t="b">
        <v>0</v>
      </c>
      <c r="N947">
        <v>16</v>
      </c>
      <c r="O947" t="b">
        <v>0</v>
      </c>
      <c r="P947" t="s">
        <v>8273</v>
      </c>
      <c r="Q947" s="7">
        <f t="shared" si="71"/>
        <v>2.484</v>
      </c>
      <c r="R947" s="9">
        <f t="shared" si="75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72"/>
        <v>42622.542222222219</v>
      </c>
      <c r="K948">
        <v>1470852048</v>
      </c>
      <c r="L948" s="14">
        <f t="shared" si="73"/>
        <v>42592.542222222219</v>
      </c>
      <c r="M948" t="b">
        <v>0</v>
      </c>
      <c r="N948">
        <v>5</v>
      </c>
      <c r="O948" t="b">
        <v>0</v>
      </c>
      <c r="P948" t="s">
        <v>8273</v>
      </c>
      <c r="Q948" s="7">
        <f t="shared" si="71"/>
        <v>1.9066666666666665</v>
      </c>
      <c r="R948" s="9">
        <f t="shared" si="75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72"/>
        <v>42551.57298611111</v>
      </c>
      <c r="K949">
        <v>1462128306</v>
      </c>
      <c r="L949" s="14">
        <f t="shared" si="73"/>
        <v>42491.57298611111</v>
      </c>
      <c r="M949" t="b">
        <v>0</v>
      </c>
      <c r="N949">
        <v>0</v>
      </c>
      <c r="O949" t="b">
        <v>0</v>
      </c>
      <c r="P949" t="s">
        <v>8273</v>
      </c>
      <c r="Q949" s="7">
        <f t="shared" si="71"/>
        <v>0</v>
      </c>
      <c r="R949" s="9">
        <v>0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72"/>
        <v>42441.619953703703</v>
      </c>
      <c r="K950">
        <v>1455220364</v>
      </c>
      <c r="L950" s="14">
        <f t="shared" si="73"/>
        <v>42411.619953703703</v>
      </c>
      <c r="M950" t="b">
        <v>0</v>
      </c>
      <c r="N950">
        <v>8</v>
      </c>
      <c r="O950" t="b">
        <v>0</v>
      </c>
      <c r="P950" t="s">
        <v>8273</v>
      </c>
      <c r="Q950" s="7">
        <f t="shared" si="71"/>
        <v>12</v>
      </c>
      <c r="R950" s="9">
        <f t="shared" ref="R950:R989" si="76">E950/N950</f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72"/>
        <v>42420.835370370369</v>
      </c>
      <c r="K951">
        <v>1450832576</v>
      </c>
      <c r="L951" s="14">
        <f t="shared" si="73"/>
        <v>42360.835370370369</v>
      </c>
      <c r="M951" t="b">
        <v>0</v>
      </c>
      <c r="N951">
        <v>7</v>
      </c>
      <c r="O951" t="b">
        <v>0</v>
      </c>
      <c r="P951" t="s">
        <v>8273</v>
      </c>
      <c r="Q951" s="7">
        <f t="shared" si="71"/>
        <v>1.365</v>
      </c>
      <c r="R951" s="9">
        <f t="shared" si="76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72"/>
        <v>42386.54237268518</v>
      </c>
      <c r="K952">
        <v>1450461661</v>
      </c>
      <c r="L952" s="14">
        <f t="shared" si="73"/>
        <v>42356.54237268518</v>
      </c>
      <c r="M952" t="b">
        <v>0</v>
      </c>
      <c r="N952">
        <v>24</v>
      </c>
      <c r="O952" t="b">
        <v>0</v>
      </c>
      <c r="P952" t="s">
        <v>8273</v>
      </c>
      <c r="Q952" s="7">
        <f t="shared" si="71"/>
        <v>28.04</v>
      </c>
      <c r="R952" s="9">
        <f t="shared" si="76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72"/>
        <v>42525.445277777777</v>
      </c>
      <c r="K953">
        <v>1461166872</v>
      </c>
      <c r="L953" s="14">
        <f t="shared" si="73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7">
        <f t="shared" si="71"/>
        <v>38.39</v>
      </c>
      <c r="R953" s="9">
        <f t="shared" si="76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72"/>
        <v>42692.44689814814</v>
      </c>
      <c r="K954">
        <v>1476888212</v>
      </c>
      <c r="L954" s="14">
        <f t="shared" si="73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71"/>
        <v>39.942857142857143</v>
      </c>
      <c r="R954" s="9">
        <f t="shared" si="76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72"/>
        <v>42028.956006944441</v>
      </c>
      <c r="K955">
        <v>1419566199</v>
      </c>
      <c r="L955" s="14">
        <f t="shared" si="73"/>
        <v>41998.956006944441</v>
      </c>
      <c r="M955" t="b">
        <v>0</v>
      </c>
      <c r="N955">
        <v>5</v>
      </c>
      <c r="O955" t="b">
        <v>0</v>
      </c>
      <c r="P955" t="s">
        <v>8273</v>
      </c>
      <c r="Q955" s="7">
        <f t="shared" si="71"/>
        <v>0.84</v>
      </c>
      <c r="R955" s="9">
        <f t="shared" si="76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72"/>
        <v>42236.625451388885</v>
      </c>
      <c r="K956">
        <v>1436472039</v>
      </c>
      <c r="L956" s="14">
        <f t="shared" si="73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7">
        <f t="shared" si="71"/>
        <v>43.406666666666666</v>
      </c>
      <c r="R956" s="9">
        <f t="shared" si="76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72"/>
        <v>42626.086805555555</v>
      </c>
      <c r="K957">
        <v>1470294300</v>
      </c>
      <c r="L957" s="14">
        <f t="shared" si="73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7">
        <f t="shared" si="71"/>
        <v>5.6613333333333333</v>
      </c>
      <c r="R957" s="9">
        <f t="shared" si="76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72"/>
        <v>42120.663877314808</v>
      </c>
      <c r="K958">
        <v>1424901359</v>
      </c>
      <c r="L958" s="14">
        <f t="shared" si="73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7">
        <f t="shared" si="71"/>
        <v>1.722</v>
      </c>
      <c r="R958" s="9">
        <f t="shared" si="76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72"/>
        <v>42691.385798611103</v>
      </c>
      <c r="K959">
        <v>1476710133</v>
      </c>
      <c r="L959" s="14">
        <f t="shared" si="73"/>
        <v>42660.344131944446</v>
      </c>
      <c r="M959" t="b">
        <v>0</v>
      </c>
      <c r="N959">
        <v>7</v>
      </c>
      <c r="O959" t="b">
        <v>0</v>
      </c>
      <c r="P959" t="s">
        <v>8273</v>
      </c>
      <c r="Q959" s="7">
        <f t="shared" si="71"/>
        <v>1.9416666666666664</v>
      </c>
      <c r="R959" s="9">
        <f t="shared" si="76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72"/>
        <v>42103.999305555553</v>
      </c>
      <c r="K960">
        <v>1426792563</v>
      </c>
      <c r="L960" s="14">
        <f t="shared" si="73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7">
        <f t="shared" si="71"/>
        <v>11.328275684711327</v>
      </c>
      <c r="R960" s="9">
        <f t="shared" si="76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72"/>
        <v>42022.96603009259</v>
      </c>
      <c r="K961">
        <v>1419048665</v>
      </c>
      <c r="L961" s="14">
        <f t="shared" si="73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7">
        <f t="shared" si="71"/>
        <v>38.86</v>
      </c>
      <c r="R961" s="9">
        <f t="shared" si="76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72"/>
        <v>42808.376793981479</v>
      </c>
      <c r="K962">
        <v>1485874955</v>
      </c>
      <c r="L962" s="14">
        <f t="shared" si="73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77">(E962/D962)*100</f>
        <v>46.100628930817614</v>
      </c>
      <c r="R962" s="9">
        <f t="shared" si="76"/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78">(I963/86400)+25569+(-5/24)</f>
        <v>42786.583333333336</v>
      </c>
      <c r="K963">
        <v>1483634335</v>
      </c>
      <c r="L963" s="14">
        <f t="shared" ref="L963:L1026" si="79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7">
        <f t="shared" si="77"/>
        <v>42.188421052631583</v>
      </c>
      <c r="R963" s="9">
        <f t="shared" si="76"/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78"/>
        <v>42411.504085648143</v>
      </c>
      <c r="K964">
        <v>1451927153</v>
      </c>
      <c r="L964" s="14">
        <f t="shared" si="79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7">
        <f t="shared" si="77"/>
        <v>28.48</v>
      </c>
      <c r="R964" s="9">
        <f t="shared" si="76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78"/>
        <v>42660.427303240744</v>
      </c>
      <c r="K965">
        <v>1473693319</v>
      </c>
      <c r="L965" s="14">
        <f t="shared" si="79"/>
        <v>42625.427303240744</v>
      </c>
      <c r="M965" t="b">
        <v>0</v>
      </c>
      <c r="N965">
        <v>9</v>
      </c>
      <c r="O965" t="b">
        <v>0</v>
      </c>
      <c r="P965" t="s">
        <v>8273</v>
      </c>
      <c r="Q965" s="7">
        <f t="shared" si="77"/>
        <v>1.077142857142857</v>
      </c>
      <c r="R965" s="9">
        <f t="shared" si="76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78"/>
        <v>42248.420358796291</v>
      </c>
      <c r="K966">
        <v>1437663919</v>
      </c>
      <c r="L966" s="14">
        <f t="shared" si="79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7">
        <f t="shared" si="77"/>
        <v>0.79909090909090907</v>
      </c>
      <c r="R966" s="9">
        <f t="shared" si="76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78"/>
        <v>42668.957638888889</v>
      </c>
      <c r="K967">
        <v>1474676646</v>
      </c>
      <c r="L967" s="14">
        <f t="shared" si="79"/>
        <v>42636.808402777773</v>
      </c>
      <c r="M967" t="b">
        <v>0</v>
      </c>
      <c r="N967">
        <v>6</v>
      </c>
      <c r="O967" t="b">
        <v>0</v>
      </c>
      <c r="P967" t="s">
        <v>8273</v>
      </c>
      <c r="Q967" s="7">
        <f t="shared" si="77"/>
        <v>1.1919999999999999</v>
      </c>
      <c r="R967" s="9">
        <f t="shared" si="76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78"/>
        <v>42649.427453703705</v>
      </c>
      <c r="K968">
        <v>1473174932</v>
      </c>
      <c r="L968" s="14">
        <f t="shared" si="79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7">
        <f t="shared" si="77"/>
        <v>14.799999999999999</v>
      </c>
      <c r="R968" s="9">
        <f t="shared" si="76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78"/>
        <v>42482.004328703704</v>
      </c>
      <c r="K969">
        <v>1456121174</v>
      </c>
      <c r="L969" s="14">
        <f t="shared" si="79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7">
        <f t="shared" si="77"/>
        <v>17.810000000000002</v>
      </c>
      <c r="R969" s="9">
        <f t="shared" si="76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78"/>
        <v>41866.639282407406</v>
      </c>
      <c r="K970">
        <v>1405542034</v>
      </c>
      <c r="L970" s="14">
        <f t="shared" si="79"/>
        <v>41836.639282407406</v>
      </c>
      <c r="M970" t="b">
        <v>0</v>
      </c>
      <c r="N970">
        <v>4</v>
      </c>
      <c r="O970" t="b">
        <v>0</v>
      </c>
      <c r="P970" t="s">
        <v>8273</v>
      </c>
      <c r="Q970" s="7">
        <f t="shared" si="77"/>
        <v>1.325</v>
      </c>
      <c r="R970" s="9">
        <f t="shared" si="76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78"/>
        <v>42775.094988425924</v>
      </c>
      <c r="K971">
        <v>1483773407</v>
      </c>
      <c r="L971" s="14">
        <f t="shared" si="79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7">
        <f t="shared" si="77"/>
        <v>46.666666666666664</v>
      </c>
      <c r="R971" s="9">
        <f t="shared" si="76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78"/>
        <v>42757.999305555553</v>
      </c>
      <c r="K972">
        <v>1481951853</v>
      </c>
      <c r="L972" s="14">
        <f t="shared" si="79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7">
        <f t="shared" si="77"/>
        <v>45.92</v>
      </c>
      <c r="R972" s="9">
        <f t="shared" si="76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78"/>
        <v>42156.500694444439</v>
      </c>
      <c r="K973">
        <v>1429290060</v>
      </c>
      <c r="L973" s="14">
        <f t="shared" si="79"/>
        <v>42111.500694444439</v>
      </c>
      <c r="M973" t="b">
        <v>0</v>
      </c>
      <c r="N973">
        <v>5</v>
      </c>
      <c r="O973" t="b">
        <v>0</v>
      </c>
      <c r="P973" t="s">
        <v>8273</v>
      </c>
      <c r="Q973" s="7">
        <f t="shared" si="77"/>
        <v>0.22599999999999998</v>
      </c>
      <c r="R973" s="9">
        <f t="shared" si="76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78"/>
        <v>41886.082638888889</v>
      </c>
      <c r="K974">
        <v>1407271598</v>
      </c>
      <c r="L974" s="14">
        <f t="shared" si="79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7">
        <f t="shared" si="77"/>
        <v>34.625</v>
      </c>
      <c r="R974" s="9">
        <f t="shared" si="76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78"/>
        <v>42316.848298611112</v>
      </c>
      <c r="K975">
        <v>1441844493</v>
      </c>
      <c r="L975" s="14">
        <f t="shared" si="79"/>
        <v>42256.806631944441</v>
      </c>
      <c r="M975" t="b">
        <v>0</v>
      </c>
      <c r="N975">
        <v>8</v>
      </c>
      <c r="O975" t="b">
        <v>0</v>
      </c>
      <c r="P975" t="s">
        <v>8273</v>
      </c>
      <c r="Q975" s="7">
        <f t="shared" si="77"/>
        <v>2.0549999999999997</v>
      </c>
      <c r="R975" s="9">
        <f t="shared" si="76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78"/>
        <v>42454.499490740738</v>
      </c>
      <c r="K976">
        <v>1456336756</v>
      </c>
      <c r="L976" s="14">
        <f t="shared" si="79"/>
        <v>42424.541157407402</v>
      </c>
      <c r="M976" t="b">
        <v>0</v>
      </c>
      <c r="N976">
        <v>3</v>
      </c>
      <c r="O976" t="b">
        <v>0</v>
      </c>
      <c r="P976" t="s">
        <v>8273</v>
      </c>
      <c r="Q976" s="7">
        <f t="shared" si="77"/>
        <v>0.55999999999999994</v>
      </c>
      <c r="R976" s="9">
        <f t="shared" si="76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78"/>
        <v>42549.488252314812</v>
      </c>
      <c r="K977">
        <v>1461948185</v>
      </c>
      <c r="L977" s="14">
        <f t="shared" si="79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7">
        <f t="shared" si="77"/>
        <v>2.6069999999999998</v>
      </c>
      <c r="R977" s="9">
        <f t="shared" si="76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78"/>
        <v>42229.850659722222</v>
      </c>
      <c r="K978">
        <v>1435627497</v>
      </c>
      <c r="L978" s="14">
        <f t="shared" si="79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7">
        <f t="shared" si="77"/>
        <v>1.9259999999999999</v>
      </c>
      <c r="R978" s="9">
        <f t="shared" si="76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78"/>
        <v>42421.733761574076</v>
      </c>
      <c r="K979">
        <v>1453502197</v>
      </c>
      <c r="L979" s="14">
        <f t="shared" si="79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7">
        <f t="shared" si="77"/>
        <v>33.666666666666664</v>
      </c>
      <c r="R979" s="9">
        <f t="shared" si="76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78"/>
        <v>42425.100706018515</v>
      </c>
      <c r="K980">
        <v>1453793101</v>
      </c>
      <c r="L980" s="14">
        <f t="shared" si="79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7">
        <f t="shared" si="77"/>
        <v>56.263267182990241</v>
      </c>
      <c r="R980" s="9">
        <f t="shared" si="76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78"/>
        <v>42541.582638888889</v>
      </c>
      <c r="K981">
        <v>1463392828</v>
      </c>
      <c r="L981" s="14">
        <f t="shared" si="79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7">
        <f t="shared" si="77"/>
        <v>82.817599999999999</v>
      </c>
      <c r="R981" s="9">
        <f t="shared" si="76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78"/>
        <v>41973.737523148149</v>
      </c>
      <c r="K982">
        <v>1413495722</v>
      </c>
      <c r="L982" s="14">
        <f t="shared" si="79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7">
        <f t="shared" si="77"/>
        <v>14.860000000000001</v>
      </c>
      <c r="R982" s="9">
        <f t="shared" si="76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78"/>
        <v>41860.738680555551</v>
      </c>
      <c r="K983">
        <v>1405032222</v>
      </c>
      <c r="L983" s="14">
        <f t="shared" si="79"/>
        <v>41830.738680555551</v>
      </c>
      <c r="M983" t="b">
        <v>0</v>
      </c>
      <c r="N983">
        <v>4</v>
      </c>
      <c r="O983" t="b">
        <v>0</v>
      </c>
      <c r="P983" t="s">
        <v>8273</v>
      </c>
      <c r="Q983" s="7">
        <f t="shared" si="77"/>
        <v>1.2375123751237513E-2</v>
      </c>
      <c r="R983" s="9">
        <f t="shared" si="76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78"/>
        <v>42645.544976851852</v>
      </c>
      <c r="K984">
        <v>1472839486</v>
      </c>
      <c r="L984" s="14">
        <f t="shared" si="79"/>
        <v>42615.544976851852</v>
      </c>
      <c r="M984" t="b">
        <v>0</v>
      </c>
      <c r="N984">
        <v>3</v>
      </c>
      <c r="O984" t="b">
        <v>0</v>
      </c>
      <c r="P984" t="s">
        <v>8273</v>
      </c>
      <c r="Q984" s="7">
        <f t="shared" si="77"/>
        <v>1.7142857142857144E-2</v>
      </c>
      <c r="R984" s="9">
        <f t="shared" si="76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78"/>
        <v>42605.662499999999</v>
      </c>
      <c r="K985">
        <v>1469289685</v>
      </c>
      <c r="L985" s="14">
        <f t="shared" si="79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7">
        <f t="shared" si="77"/>
        <v>29.506136117214709</v>
      </c>
      <c r="R985" s="9">
        <f t="shared" si="76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78"/>
        <v>42090.86583333333</v>
      </c>
      <c r="K986">
        <v>1424918808</v>
      </c>
      <c r="L986" s="14">
        <f t="shared" si="79"/>
        <v>42060.907499999994</v>
      </c>
      <c r="M986" t="b">
        <v>0</v>
      </c>
      <c r="N986">
        <v>3</v>
      </c>
      <c r="O986" t="b">
        <v>0</v>
      </c>
      <c r="P986" t="s">
        <v>8273</v>
      </c>
      <c r="Q986" s="7">
        <f t="shared" si="77"/>
        <v>1.06</v>
      </c>
      <c r="R986" s="9">
        <f t="shared" si="76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78"/>
        <v>42369.749999999993</v>
      </c>
      <c r="K987">
        <v>1449011610</v>
      </c>
      <c r="L987" s="14">
        <f t="shared" si="79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7">
        <f t="shared" si="77"/>
        <v>6.293333333333333</v>
      </c>
      <c r="R987" s="9">
        <f t="shared" si="76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78"/>
        <v>42378.791666666664</v>
      </c>
      <c r="K988">
        <v>1447698300</v>
      </c>
      <c r="L988" s="14">
        <f t="shared" si="79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7">
        <f t="shared" si="77"/>
        <v>12.75</v>
      </c>
      <c r="R988" s="9">
        <f t="shared" si="76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78"/>
        <v>41813.086226851847</v>
      </c>
      <c r="K989">
        <v>1400051050</v>
      </c>
      <c r="L989" s="14">
        <f t="shared" si="79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7">
        <f t="shared" si="77"/>
        <v>13.22</v>
      </c>
      <c r="R989" s="9">
        <f t="shared" si="76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78"/>
        <v>42644.148437499993</v>
      </c>
      <c r="K990">
        <v>1472718825</v>
      </c>
      <c r="L990" s="14">
        <f t="shared" si="79"/>
        <v>42614.148437499993</v>
      </c>
      <c r="M990" t="b">
        <v>0</v>
      </c>
      <c r="N990">
        <v>0</v>
      </c>
      <c r="O990" t="b">
        <v>0</v>
      </c>
      <c r="P990" t="s">
        <v>8273</v>
      </c>
      <c r="Q990" s="7">
        <f t="shared" si="77"/>
        <v>0</v>
      </c>
      <c r="R990" s="9">
        <v>0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78"/>
        <v>42641.725636574069</v>
      </c>
      <c r="K991">
        <v>1472509495</v>
      </c>
      <c r="L991" s="14">
        <f t="shared" si="79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7">
        <f t="shared" si="77"/>
        <v>16.77</v>
      </c>
      <c r="R991" s="9">
        <f t="shared" ref="R991:R1022" si="80">E991/N991</f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78"/>
        <v>41885.575972222221</v>
      </c>
      <c r="K992">
        <v>1407178164</v>
      </c>
      <c r="L992" s="14">
        <f t="shared" si="79"/>
        <v>41855.575972222221</v>
      </c>
      <c r="M992" t="b">
        <v>0</v>
      </c>
      <c r="N992">
        <v>2</v>
      </c>
      <c r="O992" t="b">
        <v>0</v>
      </c>
      <c r="P992" t="s">
        <v>8273</v>
      </c>
      <c r="Q992" s="7">
        <f t="shared" si="77"/>
        <v>0.104</v>
      </c>
      <c r="R992" s="9">
        <f t="shared" si="80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78"/>
        <v>42563.57708333333</v>
      </c>
      <c r="K993">
        <v>1466186988</v>
      </c>
      <c r="L993" s="14">
        <f t="shared" si="79"/>
        <v>42538.548472222225</v>
      </c>
      <c r="M993" t="b">
        <v>0</v>
      </c>
      <c r="N993">
        <v>7</v>
      </c>
      <c r="O993" t="b">
        <v>0</v>
      </c>
      <c r="P993" t="s">
        <v>8273</v>
      </c>
      <c r="Q993" s="7">
        <f t="shared" si="77"/>
        <v>4.24</v>
      </c>
      <c r="R993" s="9">
        <f t="shared" si="80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78"/>
        <v>42497.674988425926</v>
      </c>
      <c r="K994">
        <v>1457475119</v>
      </c>
      <c r="L994" s="14">
        <f t="shared" si="79"/>
        <v>42437.71665509259</v>
      </c>
      <c r="M994" t="b">
        <v>0</v>
      </c>
      <c r="N994">
        <v>4</v>
      </c>
      <c r="O994" t="b">
        <v>0</v>
      </c>
      <c r="P994" t="s">
        <v>8273</v>
      </c>
      <c r="Q994" s="7">
        <f t="shared" si="77"/>
        <v>0.46699999999999997</v>
      </c>
      <c r="R994" s="9">
        <f t="shared" si="80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78"/>
        <v>42685.999999999993</v>
      </c>
      <c r="K995">
        <v>1476054568</v>
      </c>
      <c r="L995" s="14">
        <f t="shared" si="79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7">
        <f t="shared" si="77"/>
        <v>25.087142857142858</v>
      </c>
      <c r="R995" s="9">
        <f t="shared" si="80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78"/>
        <v>41973.749305555553</v>
      </c>
      <c r="K996">
        <v>1412835530</v>
      </c>
      <c r="L996" s="14">
        <f t="shared" si="79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7">
        <f t="shared" si="77"/>
        <v>2.3345000000000002</v>
      </c>
      <c r="R996" s="9">
        <f t="shared" si="80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78"/>
        <v>41972.458333333336</v>
      </c>
      <c r="K997">
        <v>1415140480</v>
      </c>
      <c r="L997" s="14">
        <f t="shared" si="79"/>
        <v>41947.732407407406</v>
      </c>
      <c r="M997" t="b">
        <v>0</v>
      </c>
      <c r="N997">
        <v>9</v>
      </c>
      <c r="O997" t="b">
        <v>0</v>
      </c>
      <c r="P997" t="s">
        <v>8273</v>
      </c>
      <c r="Q997" s="7">
        <f t="shared" si="77"/>
        <v>7.26</v>
      </c>
      <c r="R997" s="9">
        <f t="shared" si="80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78"/>
        <v>41847.435416666667</v>
      </c>
      <c r="K998">
        <v>1403902060</v>
      </c>
      <c r="L998" s="14">
        <f t="shared" si="79"/>
        <v>41817.658101851848</v>
      </c>
      <c r="M998" t="b">
        <v>0</v>
      </c>
      <c r="N998">
        <v>5</v>
      </c>
      <c r="O998" t="b">
        <v>0</v>
      </c>
      <c r="P998" t="s">
        <v>8273</v>
      </c>
      <c r="Q998" s="7">
        <f t="shared" si="77"/>
        <v>1.625</v>
      </c>
      <c r="R998" s="9">
        <f t="shared" si="80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78"/>
        <v>41970.936307870368</v>
      </c>
      <c r="K999">
        <v>1414549697</v>
      </c>
      <c r="L999" s="14">
        <f t="shared" si="79"/>
        <v>41940.894641203704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77"/>
        <v>1.3</v>
      </c>
      <c r="R999" s="9">
        <f t="shared" si="80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78"/>
        <v>42327.002326388887</v>
      </c>
      <c r="K1000">
        <v>1444017801</v>
      </c>
      <c r="L1000" s="14">
        <f t="shared" si="79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77"/>
        <v>58.558333333333337</v>
      </c>
      <c r="R1000" s="9">
        <f t="shared" si="80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78"/>
        <v>41956.126388888886</v>
      </c>
      <c r="K1001">
        <v>1413270690</v>
      </c>
      <c r="L1001" s="14">
        <f t="shared" si="79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77"/>
        <v>7.7886666666666677</v>
      </c>
      <c r="R1001" s="9">
        <f t="shared" si="80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78"/>
        <v>42808.80972222222</v>
      </c>
      <c r="K1002">
        <v>1484357160</v>
      </c>
      <c r="L1002" s="14">
        <f t="shared" si="79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77"/>
        <v>2.2157147647256061</v>
      </c>
      <c r="R1002" s="9">
        <f t="shared" si="80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78"/>
        <v>42765.511724537035</v>
      </c>
      <c r="K1003">
        <v>1481908613</v>
      </c>
      <c r="L1003" s="14">
        <f t="shared" si="79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77"/>
        <v>104</v>
      </c>
      <c r="R1003" s="9">
        <f t="shared" si="80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78"/>
        <v>42355.040972222218</v>
      </c>
      <c r="K1004">
        <v>1447777514</v>
      </c>
      <c r="L1004" s="14">
        <f t="shared" si="79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77"/>
        <v>29.6029602960296</v>
      </c>
      <c r="R1004" s="9">
        <f t="shared" si="80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78"/>
        <v>42810.459039351852</v>
      </c>
      <c r="K1005">
        <v>1487091661</v>
      </c>
      <c r="L1005" s="14">
        <f t="shared" si="79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77"/>
        <v>16.055</v>
      </c>
      <c r="R1005" s="9">
        <f t="shared" si="80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78"/>
        <v>42418.5003125</v>
      </c>
      <c r="K1006">
        <v>1453222827</v>
      </c>
      <c r="L1006" s="14">
        <f t="shared" si="79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77"/>
        <v>82.207999999999998</v>
      </c>
      <c r="R1006" s="9">
        <f t="shared" si="80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78"/>
        <v>42307.41646990741</v>
      </c>
      <c r="K1007">
        <v>1443538783</v>
      </c>
      <c r="L1007" s="14">
        <f t="shared" si="79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77"/>
        <v>75.051000000000002</v>
      </c>
      <c r="R1007" s="9">
        <f t="shared" si="80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78"/>
        <v>41985.09097222222</v>
      </c>
      <c r="K1008">
        <v>1417654672</v>
      </c>
      <c r="L1008" s="14">
        <f t="shared" si="79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77"/>
        <v>5.8500000000000005</v>
      </c>
      <c r="R1008" s="9">
        <f t="shared" si="80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78"/>
        <v>42718.416932870365</v>
      </c>
      <c r="K1009">
        <v>1478095223</v>
      </c>
      <c r="L1009" s="14">
        <f t="shared" si="79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77"/>
        <v>44.32</v>
      </c>
      <c r="R1009" s="9">
        <f t="shared" si="80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78"/>
        <v>42732.600868055553</v>
      </c>
      <c r="K1010">
        <v>1480361115</v>
      </c>
      <c r="L1010" s="14">
        <f t="shared" si="79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77"/>
        <v>0.26737967914438499</v>
      </c>
      <c r="R1010" s="9">
        <f t="shared" si="80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78"/>
        <v>42540.396365740737</v>
      </c>
      <c r="K1011">
        <v>1463754646</v>
      </c>
      <c r="L1011" s="14">
        <f t="shared" si="79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77"/>
        <v>13.13</v>
      </c>
      <c r="R1011" s="9">
        <f t="shared" si="80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78"/>
        <v>42617.915972222218</v>
      </c>
      <c r="K1012">
        <v>1468180462</v>
      </c>
      <c r="L1012" s="14">
        <f t="shared" si="79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77"/>
        <v>0.19088937093275488</v>
      </c>
      <c r="R1012" s="9">
        <f t="shared" si="80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78"/>
        <v>41991.689756944441</v>
      </c>
      <c r="K1013">
        <v>1415050395</v>
      </c>
      <c r="L1013" s="14">
        <f t="shared" si="79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77"/>
        <v>0.375</v>
      </c>
      <c r="R1013" s="9">
        <f t="shared" si="80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78"/>
        <v>42759.232083333329</v>
      </c>
      <c r="K1014">
        <v>1481366052</v>
      </c>
      <c r="L1014" s="14">
        <f t="shared" si="79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77"/>
        <v>21535.021000000001</v>
      </c>
      <c r="R1014" s="9">
        <f t="shared" si="80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78"/>
        <v>42367.624999999993</v>
      </c>
      <c r="K1015">
        <v>1449000056</v>
      </c>
      <c r="L1015" s="14">
        <f t="shared" si="79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77"/>
        <v>34.527999999999999</v>
      </c>
      <c r="R1015" s="9">
        <f t="shared" si="80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78"/>
        <v>42004.79415509259</v>
      </c>
      <c r="K1016">
        <v>1415750615</v>
      </c>
      <c r="L1016" s="14">
        <f t="shared" si="79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77"/>
        <v>30.599999999999998</v>
      </c>
      <c r="R1016" s="9">
        <f t="shared" si="80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78"/>
        <v>42333.711747685178</v>
      </c>
      <c r="K1017">
        <v>1445893495</v>
      </c>
      <c r="L1017" s="14">
        <f t="shared" si="79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77"/>
        <v>2.666666666666667</v>
      </c>
      <c r="R1017" s="9">
        <f t="shared" si="80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78"/>
        <v>42466.857129629629</v>
      </c>
      <c r="K1018">
        <v>1456108456</v>
      </c>
      <c r="L1018" s="14">
        <f t="shared" si="79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77"/>
        <v>2.8420000000000001</v>
      </c>
      <c r="R1018" s="9">
        <f t="shared" si="80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78"/>
        <v>42329.508506944439</v>
      </c>
      <c r="K1019">
        <v>1444666335</v>
      </c>
      <c r="L1019" s="14">
        <f t="shared" si="79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77"/>
        <v>22.878799999999998</v>
      </c>
      <c r="R1019" s="9">
        <f t="shared" si="80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78"/>
        <v>42565.283946759257</v>
      </c>
      <c r="K1020">
        <v>1465904933</v>
      </c>
      <c r="L1020" s="14">
        <f t="shared" si="79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77"/>
        <v>3.105</v>
      </c>
      <c r="R1020" s="9">
        <f t="shared" si="80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78"/>
        <v>42039.765613425923</v>
      </c>
      <c r="K1021">
        <v>1420500149</v>
      </c>
      <c r="L1021" s="14">
        <f t="shared" si="79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77"/>
        <v>47.333333333333336</v>
      </c>
      <c r="R1021" s="9">
        <f t="shared" si="80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78"/>
        <v>42156.824305555558</v>
      </c>
      <c r="K1022">
        <v>1430617209</v>
      </c>
      <c r="L1022" s="14">
        <f t="shared" si="79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77"/>
        <v>205.54838709677421</v>
      </c>
      <c r="R1022" s="9">
        <f t="shared" si="80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78"/>
        <v>42293.958333333336</v>
      </c>
      <c r="K1023">
        <v>1443074571</v>
      </c>
      <c r="L1023" s="14">
        <f t="shared" si="79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77"/>
        <v>351.80366666666669</v>
      </c>
      <c r="R1023" s="9">
        <f t="shared" ref="R1023:R1042" si="81">E1023/N1023</f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78"/>
        <v>42141.438391203701</v>
      </c>
      <c r="K1024">
        <v>1429284677</v>
      </c>
      <c r="L1024" s="14">
        <f t="shared" si="79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77"/>
        <v>114.9</v>
      </c>
      <c r="R1024" s="9">
        <f t="shared" si="81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78"/>
        <v>42175.711354166669</v>
      </c>
      <c r="K1025">
        <v>1432245861</v>
      </c>
      <c r="L1025" s="14">
        <f t="shared" si="79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77"/>
        <v>237.15</v>
      </c>
      <c r="R1025" s="9">
        <f t="shared" si="81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78"/>
        <v>42400.372256944444</v>
      </c>
      <c r="K1026">
        <v>1451656563</v>
      </c>
      <c r="L1026" s="14">
        <f t="shared" si="79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82">(E1026/D1026)*100</f>
        <v>118.63774999999998</v>
      </c>
      <c r="R1026" s="9">
        <f t="shared" si="81"/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83">(I1027/86400)+25569+(-5/24)</f>
        <v>42079.583761574067</v>
      </c>
      <c r="K1027">
        <v>1423944037</v>
      </c>
      <c r="L1027" s="14">
        <f t="shared" ref="L1027:L1090" si="84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82"/>
        <v>109.92831428571431</v>
      </c>
      <c r="R1027" s="9">
        <f t="shared" si="81"/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83"/>
        <v>42460.157592592594</v>
      </c>
      <c r="K1028">
        <v>1456480016</v>
      </c>
      <c r="L1028" s="14">
        <f t="shared" si="84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82"/>
        <v>100.00828571428571</v>
      </c>
      <c r="R1028" s="9">
        <f t="shared" si="81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83"/>
        <v>41934.825775462959</v>
      </c>
      <c r="K1029">
        <v>1411433347</v>
      </c>
      <c r="L1029" s="14">
        <f t="shared" si="84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82"/>
        <v>103.09292094387415</v>
      </c>
      <c r="R1029" s="9">
        <f t="shared" si="81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83"/>
        <v>42800.624999999993</v>
      </c>
      <c r="K1030">
        <v>1484924605</v>
      </c>
      <c r="L1030" s="14">
        <f t="shared" si="84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82"/>
        <v>117.27000000000001</v>
      </c>
      <c r="R1030" s="9">
        <f t="shared" si="81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83"/>
        <v>42098.707638888889</v>
      </c>
      <c r="K1031">
        <v>1423501507</v>
      </c>
      <c r="L1031" s="14">
        <f t="shared" si="84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82"/>
        <v>111.75999999999999</v>
      </c>
      <c r="R1031" s="9">
        <f t="shared" si="81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83"/>
        <v>42625.274872685179</v>
      </c>
      <c r="K1032">
        <v>1472470549</v>
      </c>
      <c r="L1032" s="14">
        <f t="shared" si="84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82"/>
        <v>342.09999999999997</v>
      </c>
      <c r="R1032" s="9">
        <f t="shared" si="81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83"/>
        <v>42354.555671296293</v>
      </c>
      <c r="K1033">
        <v>1447698010</v>
      </c>
      <c r="L1033" s="14">
        <f t="shared" si="84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82"/>
        <v>107.4</v>
      </c>
      <c r="R1033" s="9">
        <f t="shared" si="81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83"/>
        <v>42544.458622685182</v>
      </c>
      <c r="K1034">
        <v>1464105625</v>
      </c>
      <c r="L1034" s="14">
        <f t="shared" si="84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82"/>
        <v>108.49703703703703</v>
      </c>
      <c r="R1034" s="9">
        <f t="shared" si="81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83"/>
        <v>42716.52407407407</v>
      </c>
      <c r="K1035">
        <v>1479144880</v>
      </c>
      <c r="L1035" s="14">
        <f t="shared" si="84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82"/>
        <v>102.86144578313252</v>
      </c>
      <c r="R1035" s="9">
        <f t="shared" si="81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83"/>
        <v>42586.957638888889</v>
      </c>
      <c r="K1036">
        <v>1467604804</v>
      </c>
      <c r="L1036" s="14">
        <f t="shared" si="84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82"/>
        <v>130.0018</v>
      </c>
      <c r="R1036" s="9">
        <f t="shared" si="81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83"/>
        <v>42046.43310185185</v>
      </c>
      <c r="K1037">
        <v>1421076220</v>
      </c>
      <c r="L1037" s="14">
        <f t="shared" si="84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82"/>
        <v>107.65217391304347</v>
      </c>
      <c r="R1037" s="9">
        <f t="shared" si="81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83"/>
        <v>41281.125</v>
      </c>
      <c r="K1038">
        <v>1354790790</v>
      </c>
      <c r="L1038" s="14">
        <f t="shared" si="84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82"/>
        <v>112.36044444444444</v>
      </c>
      <c r="R1038" s="9">
        <f t="shared" si="81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83"/>
        <v>42141.999999999993</v>
      </c>
      <c r="K1039">
        <v>1429991062</v>
      </c>
      <c r="L1039" s="14">
        <f t="shared" si="84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82"/>
        <v>102.1</v>
      </c>
      <c r="R1039" s="9">
        <f t="shared" si="81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83"/>
        <v>42447.981747685182</v>
      </c>
      <c r="K1040">
        <v>1455773623</v>
      </c>
      <c r="L1040" s="14">
        <f t="shared" si="84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82"/>
        <v>145.33333333333334</v>
      </c>
      <c r="R1040" s="9">
        <f t="shared" si="81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83"/>
        <v>42717.124305555553</v>
      </c>
      <c r="K1041">
        <v>1479436646</v>
      </c>
      <c r="L1041" s="14">
        <f t="shared" si="84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82"/>
        <v>128.19999999999999</v>
      </c>
      <c r="R1041" s="9">
        <f t="shared" si="81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83"/>
        <v>42609.500104166662</v>
      </c>
      <c r="K1042">
        <v>1469725209</v>
      </c>
      <c r="L1042" s="14">
        <f t="shared" si="84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82"/>
        <v>0.29411764705882354</v>
      </c>
      <c r="R1042" s="9">
        <f t="shared" si="81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83"/>
        <v>41850.851759259254</v>
      </c>
      <c r="K1043">
        <v>1405041992</v>
      </c>
      <c r="L1043" s="14">
        <f t="shared" si="84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82"/>
        <v>0</v>
      </c>
      <c r="R1043" s="9">
        <v>0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83"/>
        <v>41894.208333333328</v>
      </c>
      <c r="K1044">
        <v>1406824948</v>
      </c>
      <c r="L1044" s="14">
        <f t="shared" si="84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82"/>
        <v>1.5384615384615385</v>
      </c>
      <c r="R1044" s="9">
        <f>E1044/N1044</f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83"/>
        <v>42144.044618055552</v>
      </c>
      <c r="K1045">
        <v>1429509855</v>
      </c>
      <c r="L1045" s="14">
        <f t="shared" si="84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82"/>
        <v>8.5370000000000008</v>
      </c>
      <c r="R1045" s="9">
        <f>E1045/N1045</f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83"/>
        <v>42068.643749999996</v>
      </c>
      <c r="K1046">
        <v>1420668801</v>
      </c>
      <c r="L1046" s="14">
        <f t="shared" si="84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82"/>
        <v>8.5714285714285715E-2</v>
      </c>
      <c r="R1046" s="9">
        <f>E1046/N1046</f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83"/>
        <v>41874.666087962956</v>
      </c>
      <c r="K1047">
        <v>1406235550</v>
      </c>
      <c r="L1047" s="14">
        <f t="shared" si="84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82"/>
        <v>2.6599999999999997</v>
      </c>
      <c r="R1047" s="9">
        <f>E1047/N1047</f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83"/>
        <v>42364.643055555549</v>
      </c>
      <c r="K1048">
        <v>1447273560</v>
      </c>
      <c r="L1048" s="14">
        <f t="shared" si="84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82"/>
        <v>0</v>
      </c>
      <c r="R1048" s="9">
        <v>0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83"/>
        <v>41948.65179398148</v>
      </c>
      <c r="K1049">
        <v>1412624315</v>
      </c>
      <c r="L1049" s="14">
        <f t="shared" si="84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82"/>
        <v>0.05</v>
      </c>
      <c r="R1049" s="9">
        <f>E1049/N1049</f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83"/>
        <v>42637.844780092586</v>
      </c>
      <c r="K1050">
        <v>1471310189</v>
      </c>
      <c r="L1050" s="14">
        <f t="shared" si="84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82"/>
        <v>1.4133333333333333</v>
      </c>
      <c r="R1050" s="9">
        <f>E1050/N1050</f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83"/>
        <v>42412.222743055558</v>
      </c>
      <c r="K1051">
        <v>1452680445</v>
      </c>
      <c r="L1051" s="14">
        <f t="shared" si="84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82"/>
        <v>0</v>
      </c>
      <c r="R1051" s="9">
        <v>0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83"/>
        <v>42261.588854166665</v>
      </c>
      <c r="K1052">
        <v>1439665677</v>
      </c>
      <c r="L1052" s="14">
        <f t="shared" si="84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82"/>
        <v>0</v>
      </c>
      <c r="R1052" s="9">
        <v>0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83"/>
        <v>41877.805844907409</v>
      </c>
      <c r="K1053">
        <v>1406679625</v>
      </c>
      <c r="L1053" s="14">
        <f t="shared" si="84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82"/>
        <v>0</v>
      </c>
      <c r="R1053" s="9">
        <v>0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83"/>
        <v>42527.631249999999</v>
      </c>
      <c r="K1054">
        <v>1461438495</v>
      </c>
      <c r="L1054" s="14">
        <f t="shared" si="84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82"/>
        <v>0</v>
      </c>
      <c r="R1054" s="9">
        <v>0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83"/>
        <v>42799.964490740742</v>
      </c>
      <c r="K1055">
        <v>1486613332</v>
      </c>
      <c r="L1055" s="14">
        <f t="shared" si="84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82"/>
        <v>1</v>
      </c>
      <c r="R1055" s="9">
        <f>E1055/N1055</f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83"/>
        <v>41861.708333333328</v>
      </c>
      <c r="K1056">
        <v>1405110399</v>
      </c>
      <c r="L1056" s="14">
        <f t="shared" si="84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82"/>
        <v>0</v>
      </c>
      <c r="R1056" s="9">
        <v>0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83"/>
        <v>42436.784085648142</v>
      </c>
      <c r="K1057">
        <v>1454802545</v>
      </c>
      <c r="L1057" s="14">
        <f t="shared" si="84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82"/>
        <v>0</v>
      </c>
      <c r="R1057" s="9">
        <v>0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83"/>
        <v>42118.469641203701</v>
      </c>
      <c r="K1058">
        <v>1424711777</v>
      </c>
      <c r="L1058" s="14">
        <f t="shared" si="84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82"/>
        <v>0</v>
      </c>
      <c r="R1058" s="9">
        <v>0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83"/>
        <v>42708.704664351848</v>
      </c>
      <c r="K1059">
        <v>1478292883</v>
      </c>
      <c r="L1059" s="14">
        <f t="shared" si="84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82"/>
        <v>0</v>
      </c>
      <c r="R1059" s="9">
        <v>0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83"/>
        <v>42088.791666666664</v>
      </c>
      <c r="K1060">
        <v>1423777043</v>
      </c>
      <c r="L1060" s="14">
        <f t="shared" si="84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82"/>
        <v>0</v>
      </c>
      <c r="R1060" s="9">
        <v>0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83"/>
        <v>42076.54</v>
      </c>
      <c r="K1061">
        <v>1423681056</v>
      </c>
      <c r="L1061" s="14">
        <f t="shared" si="84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82"/>
        <v>0</v>
      </c>
      <c r="R1061" s="9">
        <v>0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83"/>
        <v>42109.704780092587</v>
      </c>
      <c r="K1062">
        <v>1426542893</v>
      </c>
      <c r="L1062" s="14">
        <f t="shared" si="84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82"/>
        <v>1</v>
      </c>
      <c r="R1062" s="9">
        <f>E1062/N1062</f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83"/>
        <v>42491.833333333336</v>
      </c>
      <c r="K1063">
        <v>1456987108</v>
      </c>
      <c r="L1063" s="14">
        <f t="shared" si="84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82"/>
        <v>0</v>
      </c>
      <c r="R1063" s="9">
        <v>0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83"/>
        <v>42563.598854166667</v>
      </c>
      <c r="K1064">
        <v>1467746541</v>
      </c>
      <c r="L1064" s="14">
        <f t="shared" si="84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82"/>
        <v>95.477386934673376</v>
      </c>
      <c r="R1064" s="9">
        <f>E1064/N1064</f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83"/>
        <v>42612.822476851848</v>
      </c>
      <c r="K1065">
        <v>1470012262</v>
      </c>
      <c r="L1065" s="14">
        <f t="shared" si="84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82"/>
        <v>0</v>
      </c>
      <c r="R1065" s="9">
        <v>0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83"/>
        <v>41462.019710648143</v>
      </c>
      <c r="K1066">
        <v>1369286903</v>
      </c>
      <c r="L1066" s="14">
        <f t="shared" si="84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82"/>
        <v>8.974444444444444</v>
      </c>
      <c r="R1066" s="9">
        <f t="shared" ref="R1066:R1072" si="85">E1066/N1066</f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83"/>
        <v>41689.172708333332</v>
      </c>
      <c r="K1067">
        <v>1390381722</v>
      </c>
      <c r="L1067" s="14">
        <f t="shared" si="84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82"/>
        <v>2.7</v>
      </c>
      <c r="R1067" s="9">
        <f t="shared" si="85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83"/>
        <v>41490.754421296289</v>
      </c>
      <c r="K1068">
        <v>1371769582</v>
      </c>
      <c r="L1068" s="14">
        <f t="shared" si="84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82"/>
        <v>3.3673333333333333</v>
      </c>
      <c r="R1068" s="9">
        <f t="shared" si="85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83"/>
        <v>41629.647349537037</v>
      </c>
      <c r="K1069">
        <v>1385065931</v>
      </c>
      <c r="L1069" s="14">
        <f t="shared" si="84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82"/>
        <v>26</v>
      </c>
      <c r="R1069" s="9">
        <f t="shared" si="85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83"/>
        <v>42470.121111111112</v>
      </c>
      <c r="K1070">
        <v>1457686464</v>
      </c>
      <c r="L1070" s="14">
        <f t="shared" si="84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82"/>
        <v>0.15</v>
      </c>
      <c r="R1070" s="9">
        <f t="shared" si="85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83"/>
        <v>41604.06318287037</v>
      </c>
      <c r="K1071">
        <v>1382679059</v>
      </c>
      <c r="L1071" s="14">
        <f t="shared" si="84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82"/>
        <v>38.636363636363633</v>
      </c>
      <c r="R1071" s="9">
        <f t="shared" si="85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83"/>
        <v>41182.803495370368</v>
      </c>
      <c r="K1072">
        <v>1347322622</v>
      </c>
      <c r="L1072" s="14">
        <f t="shared" si="84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82"/>
        <v>0.70000000000000007</v>
      </c>
      <c r="R1072" s="9">
        <f t="shared" si="85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83"/>
        <v>42325.586724537039</v>
      </c>
      <c r="K1073">
        <v>1445191493</v>
      </c>
      <c r="L1073" s="14">
        <f t="shared" si="84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82"/>
        <v>0</v>
      </c>
      <c r="R1073" s="9">
        <v>0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83"/>
        <v>41675.623807870368</v>
      </c>
      <c r="K1074">
        <v>1389038297</v>
      </c>
      <c r="L1074" s="14">
        <f t="shared" si="84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82"/>
        <v>6.8000000000000005E-2</v>
      </c>
      <c r="R1074" s="9">
        <f t="shared" ref="R1074:R1085" si="86">E1074/N1074</f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83"/>
        <v>40832.756261574068</v>
      </c>
      <c r="K1075">
        <v>1316214541</v>
      </c>
      <c r="L1075" s="14">
        <f t="shared" si="84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82"/>
        <v>1.3333333333333335</v>
      </c>
      <c r="R1075" s="9">
        <f t="shared" si="86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83"/>
        <v>41642.964641203704</v>
      </c>
      <c r="K1076">
        <v>1386216545</v>
      </c>
      <c r="L1076" s="14">
        <f t="shared" si="84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82"/>
        <v>6.3092592592592585</v>
      </c>
      <c r="R1076" s="9">
        <f t="shared" si="86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83"/>
        <v>41035.695787037032</v>
      </c>
      <c r="K1077">
        <v>1333748516</v>
      </c>
      <c r="L1077" s="14">
        <f t="shared" si="84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82"/>
        <v>4.5</v>
      </c>
      <c r="R1077" s="9">
        <f t="shared" si="86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83"/>
        <v>41893.169560185182</v>
      </c>
      <c r="K1078">
        <v>1405674250</v>
      </c>
      <c r="L1078" s="14">
        <f t="shared" si="84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82"/>
        <v>62.765333333333331</v>
      </c>
      <c r="R1078" s="9">
        <f t="shared" si="86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83"/>
        <v>42382.958460648144</v>
      </c>
      <c r="K1079">
        <v>1450152011</v>
      </c>
      <c r="L1079" s="14">
        <f t="shared" si="84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82"/>
        <v>29.376000000000001</v>
      </c>
      <c r="R1079" s="9">
        <f t="shared" si="86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83"/>
        <v>40745.987511574072</v>
      </c>
      <c r="K1080">
        <v>1307421721</v>
      </c>
      <c r="L1080" s="14">
        <f t="shared" si="84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82"/>
        <v>7.5</v>
      </c>
      <c r="R1080" s="9">
        <f t="shared" si="86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83"/>
        <v>42504.358055555553</v>
      </c>
      <c r="K1081">
        <v>1461072936</v>
      </c>
      <c r="L1081" s="14">
        <f t="shared" si="84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82"/>
        <v>2.6076923076923078</v>
      </c>
      <c r="R1081" s="9">
        <f t="shared" si="86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83"/>
        <v>41769.929780092592</v>
      </c>
      <c r="K1082">
        <v>1397186333</v>
      </c>
      <c r="L1082" s="14">
        <f t="shared" si="84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82"/>
        <v>9.1050000000000004</v>
      </c>
      <c r="R1082" s="9">
        <f t="shared" si="86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83"/>
        <v>42032.718657407408</v>
      </c>
      <c r="K1083">
        <v>1419891292</v>
      </c>
      <c r="L1083" s="14">
        <f t="shared" si="84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82"/>
        <v>1.7647058823529412E-2</v>
      </c>
      <c r="R1083" s="9">
        <f t="shared" si="86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83"/>
        <v>41131.697777777772</v>
      </c>
      <c r="K1084">
        <v>1342043088</v>
      </c>
      <c r="L1084" s="14">
        <f t="shared" si="84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82"/>
        <v>0.55999999999999994</v>
      </c>
      <c r="R1084" s="9">
        <f t="shared" si="86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83"/>
        <v>41853.451192129629</v>
      </c>
      <c r="K1085">
        <v>1401810583</v>
      </c>
      <c r="L1085" s="14">
        <f t="shared" si="84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82"/>
        <v>0.82000000000000006</v>
      </c>
      <c r="R1085" s="9">
        <f t="shared" si="86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83"/>
        <v>41859.703749999993</v>
      </c>
      <c r="K1086">
        <v>1404942804</v>
      </c>
      <c r="L1086" s="14">
        <f t="shared" si="84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82"/>
        <v>0</v>
      </c>
      <c r="R1086" s="9">
        <v>0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83"/>
        <v>42443.421006944445</v>
      </c>
      <c r="K1087">
        <v>1455379575</v>
      </c>
      <c r="L1087" s="14">
        <f t="shared" si="84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82"/>
        <v>3.42</v>
      </c>
      <c r="R1087" s="9">
        <f>E1087/N1087</f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83"/>
        <v>41875.658460648148</v>
      </c>
      <c r="K1088">
        <v>1406321291</v>
      </c>
      <c r="L1088" s="14">
        <f t="shared" si="84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82"/>
        <v>8.3333333333333343E-2</v>
      </c>
      <c r="R1088" s="9">
        <f>E1088/N1088</f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83"/>
        <v>41805.505636574067</v>
      </c>
      <c r="K1089">
        <v>1400260087</v>
      </c>
      <c r="L1089" s="14">
        <f t="shared" si="84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82"/>
        <v>0</v>
      </c>
      <c r="R1089" s="9">
        <v>0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83"/>
        <v>41753.591053240736</v>
      </c>
      <c r="K1090">
        <v>1395774667</v>
      </c>
      <c r="L1090" s="14">
        <f t="shared" si="84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87">(E1090/D1090)*100</f>
        <v>14.182977777777777</v>
      </c>
      <c r="R1090" s="9">
        <f t="shared" ref="R1090:R1108" si="88">E1090/N1090</f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89">(I1091/86400)+25569+(-5/24)</f>
        <v>42180.981192129628</v>
      </c>
      <c r="K1091">
        <v>1432701175</v>
      </c>
      <c r="L1091" s="14">
        <f t="shared" ref="L1091:L1154" si="90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87"/>
        <v>7.8266666666666662</v>
      </c>
      <c r="R1091" s="9">
        <f t="shared" si="88"/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89"/>
        <v>42152.977465277778</v>
      </c>
      <c r="K1092">
        <v>1430281653</v>
      </c>
      <c r="L1092" s="14">
        <f t="shared" si="90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87"/>
        <v>3.8464497269020695E-2</v>
      </c>
      <c r="R1092" s="9">
        <f t="shared" si="88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89"/>
        <v>42470.570277777777</v>
      </c>
      <c r="K1093">
        <v>1457725272</v>
      </c>
      <c r="L1093" s="14">
        <f t="shared" si="90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87"/>
        <v>12.5</v>
      </c>
      <c r="R1093" s="9">
        <f t="shared" si="88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89"/>
        <v>41279.817569444444</v>
      </c>
      <c r="K1094">
        <v>1354840638</v>
      </c>
      <c r="L1094" s="14">
        <f t="shared" si="90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87"/>
        <v>1.05</v>
      </c>
      <c r="R1094" s="9">
        <f t="shared" si="88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89"/>
        <v>42411.765474537031</v>
      </c>
      <c r="K1095">
        <v>1453936937</v>
      </c>
      <c r="L1095" s="14">
        <f t="shared" si="90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87"/>
        <v>14.083333333333334</v>
      </c>
      <c r="R1095" s="9">
        <f t="shared" si="88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89"/>
        <v>40825.505011574074</v>
      </c>
      <c r="K1096">
        <v>1315588033</v>
      </c>
      <c r="L1096" s="14">
        <f t="shared" si="90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87"/>
        <v>18.300055555555556</v>
      </c>
      <c r="R1096" s="9">
        <f t="shared" si="88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89"/>
        <v>41516.328935185185</v>
      </c>
      <c r="K1097">
        <v>1375275220</v>
      </c>
      <c r="L1097" s="14">
        <f t="shared" si="90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87"/>
        <v>5.0347999999999997</v>
      </c>
      <c r="R1097" s="9">
        <f t="shared" si="88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89"/>
        <v>41915.9375</v>
      </c>
      <c r="K1098">
        <v>1409747154</v>
      </c>
      <c r="L1098" s="14">
        <f t="shared" si="90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87"/>
        <v>17.933333333333334</v>
      </c>
      <c r="R1098" s="9">
        <f t="shared" si="88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89"/>
        <v>41700.584224537037</v>
      </c>
      <c r="K1099">
        <v>1390330877</v>
      </c>
      <c r="L1099" s="14">
        <f t="shared" si="90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87"/>
        <v>4.7E-2</v>
      </c>
      <c r="R1099" s="9">
        <f t="shared" si="88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89"/>
        <v>41742.554340277777</v>
      </c>
      <c r="K1100">
        <v>1394821095</v>
      </c>
      <c r="L1100" s="14">
        <f t="shared" si="90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87"/>
        <v>7.2120000000000006</v>
      </c>
      <c r="R1100" s="9">
        <f t="shared" si="88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89"/>
        <v>42137.628101851849</v>
      </c>
      <c r="K1101">
        <v>1428955468</v>
      </c>
      <c r="L1101" s="14">
        <f t="shared" si="90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87"/>
        <v>0.5</v>
      </c>
      <c r="R1101" s="9">
        <f t="shared" si="88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89"/>
        <v>42413.902442129627</v>
      </c>
      <c r="K1102">
        <v>1452825571</v>
      </c>
      <c r="L1102" s="14">
        <f t="shared" si="90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87"/>
        <v>2.5</v>
      </c>
      <c r="R1102" s="9">
        <f t="shared" si="88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89"/>
        <v>42565.549999999996</v>
      </c>
      <c r="K1103">
        <v>1466188338</v>
      </c>
      <c r="L1103" s="14">
        <f t="shared" si="90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87"/>
        <v>4.1000000000000002E-2</v>
      </c>
      <c r="R1103" s="9">
        <f t="shared" si="88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89"/>
        <v>41617.040972222218</v>
      </c>
      <c r="K1104">
        <v>1383095125</v>
      </c>
      <c r="L1104" s="14">
        <f t="shared" si="90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87"/>
        <v>5.3125</v>
      </c>
      <c r="R1104" s="9">
        <f t="shared" si="88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89"/>
        <v>42539.013773148145</v>
      </c>
      <c r="K1105">
        <v>1461043190</v>
      </c>
      <c r="L1105" s="14">
        <f t="shared" si="90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87"/>
        <v>1.6199999999999999</v>
      </c>
      <c r="R1105" s="9">
        <f t="shared" si="88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89"/>
        <v>41801.201631944445</v>
      </c>
      <c r="K1106">
        <v>1399888221</v>
      </c>
      <c r="L1106" s="14">
        <f t="shared" si="90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87"/>
        <v>4.9516666666666671</v>
      </c>
      <c r="R1106" s="9">
        <f t="shared" si="88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89"/>
        <v>41721.885729166665</v>
      </c>
      <c r="K1107">
        <v>1393038927</v>
      </c>
      <c r="L1107" s="14">
        <f t="shared" si="90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87"/>
        <v>0.159</v>
      </c>
      <c r="R1107" s="9">
        <f t="shared" si="88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89"/>
        <v>41003.490451388883</v>
      </c>
      <c r="K1108">
        <v>1330969575</v>
      </c>
      <c r="L1108" s="14">
        <f t="shared" si="90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87"/>
        <v>41.25</v>
      </c>
      <c r="R1108" s="9">
        <f t="shared" si="88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89"/>
        <v>41843.653055555551</v>
      </c>
      <c r="K1109">
        <v>1403556024</v>
      </c>
      <c r="L1109" s="14">
        <f t="shared" si="90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87"/>
        <v>0</v>
      </c>
      <c r="R1109" s="9">
        <v>0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89"/>
        <v>41012.386979166666</v>
      </c>
      <c r="K1110">
        <v>1329146235</v>
      </c>
      <c r="L1110" s="14">
        <f t="shared" si="90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87"/>
        <v>2.93</v>
      </c>
      <c r="R1110" s="9">
        <f t="shared" ref="R1110:R1121" si="91">E1110/N1110</f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89"/>
        <v>42692.5855324074</v>
      </c>
      <c r="K1111">
        <v>1476900190</v>
      </c>
      <c r="L1111" s="14">
        <f t="shared" si="90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87"/>
        <v>0.44999999999999996</v>
      </c>
      <c r="R1111" s="9">
        <f t="shared" si="9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89"/>
        <v>41250.72479166666</v>
      </c>
      <c r="K1112">
        <v>1352327022</v>
      </c>
      <c r="L1112" s="14">
        <f t="shared" si="90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87"/>
        <v>0.51</v>
      </c>
      <c r="R1112" s="9">
        <f t="shared" si="9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89"/>
        <v>42376.995254629626</v>
      </c>
      <c r="K1113">
        <v>1449636790</v>
      </c>
      <c r="L1113" s="14">
        <f t="shared" si="90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87"/>
        <v>0.04</v>
      </c>
      <c r="R1113" s="9">
        <f t="shared" si="9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89"/>
        <v>42023.145833333336</v>
      </c>
      <c r="K1114">
        <v>1416507211</v>
      </c>
      <c r="L1114" s="14">
        <f t="shared" si="90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87"/>
        <v>35.537409090909087</v>
      </c>
      <c r="R1114" s="9">
        <f t="shared" si="9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89"/>
        <v>41865.768749999996</v>
      </c>
      <c r="K1115">
        <v>1405466820</v>
      </c>
      <c r="L1115" s="14">
        <f t="shared" si="90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87"/>
        <v>0.5</v>
      </c>
      <c r="R1115" s="9">
        <f t="shared" si="9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89"/>
        <v>41556.13758101852</v>
      </c>
      <c r="K1116">
        <v>1378714687</v>
      </c>
      <c r="L1116" s="14">
        <f t="shared" si="90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87"/>
        <v>0.16666666666666669</v>
      </c>
      <c r="R1116" s="9">
        <f t="shared" si="9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89"/>
        <v>42459.445543981477</v>
      </c>
      <c r="K1117">
        <v>1456764095</v>
      </c>
      <c r="L1117" s="14">
        <f t="shared" si="90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87"/>
        <v>0.13250000000000001</v>
      </c>
      <c r="R1117" s="9">
        <f t="shared" si="9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89"/>
        <v>41069.638981481483</v>
      </c>
      <c r="K1118">
        <v>1334089208</v>
      </c>
      <c r="L1118" s="14">
        <f t="shared" si="90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87"/>
        <v>3.5704000000000007E-2</v>
      </c>
      <c r="R1118" s="9">
        <f t="shared" si="9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89"/>
        <v>42363.390196759261</v>
      </c>
      <c r="K1119">
        <v>1448461313</v>
      </c>
      <c r="L1119" s="14">
        <f t="shared" si="90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87"/>
        <v>8.3000000000000007</v>
      </c>
      <c r="R1119" s="9">
        <f t="shared" si="9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89"/>
        <v>41733.91642361111</v>
      </c>
      <c r="K1120">
        <v>1394078379</v>
      </c>
      <c r="L1120" s="14">
        <f t="shared" si="90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87"/>
        <v>2.4222222222222221</v>
      </c>
      <c r="R1120" s="9">
        <f t="shared" si="9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89"/>
        <v>41735.584074074075</v>
      </c>
      <c r="K1121">
        <v>1395687664</v>
      </c>
      <c r="L1121" s="14">
        <f t="shared" si="90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87"/>
        <v>0.23809523809523811</v>
      </c>
      <c r="R1121" s="9">
        <f t="shared" si="9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89"/>
        <v>40844.664351851847</v>
      </c>
      <c r="K1122">
        <v>1315947400</v>
      </c>
      <c r="L1122" s="14">
        <f t="shared" si="90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87"/>
        <v>0</v>
      </c>
      <c r="R1122" s="9">
        <v>0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89"/>
        <v>42442.684212962959</v>
      </c>
      <c r="K1123">
        <v>1455315916</v>
      </c>
      <c r="L1123" s="14">
        <f t="shared" si="90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87"/>
        <v>1.1599999999999999E-2</v>
      </c>
      <c r="R1123" s="9">
        <f>E1123/N1123</f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89"/>
        <v>41424.495659722219</v>
      </c>
      <c r="K1124">
        <v>1368723225</v>
      </c>
      <c r="L1124" s="14">
        <f t="shared" si="90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87"/>
        <v>0</v>
      </c>
      <c r="R1124" s="9">
        <v>0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89"/>
        <v>41748.315370370365</v>
      </c>
      <c r="K1125">
        <v>1395318848</v>
      </c>
      <c r="L1125" s="14">
        <f t="shared" si="90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87"/>
        <v>0.22</v>
      </c>
      <c r="R1125" s="9">
        <f>E1125/N1125</f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89"/>
        <v>42124.458923611113</v>
      </c>
      <c r="K1126">
        <v>1427817651</v>
      </c>
      <c r="L1126" s="14">
        <f t="shared" si="90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87"/>
        <v>0.47222222222222221</v>
      </c>
      <c r="R1126" s="9">
        <f>E1126/N1126</f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89"/>
        <v>42272.415856481479</v>
      </c>
      <c r="K1127">
        <v>1438009130</v>
      </c>
      <c r="L1127" s="14">
        <f t="shared" si="90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87"/>
        <v>0</v>
      </c>
      <c r="R1127" s="9">
        <v>0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89"/>
        <v>42565.119143518517</v>
      </c>
      <c r="K1128">
        <v>1465890694</v>
      </c>
      <c r="L1128" s="14">
        <f t="shared" si="90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87"/>
        <v>0.5</v>
      </c>
      <c r="R1128" s="9">
        <f>E1128/N1128</f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89"/>
        <v>41957.687499999993</v>
      </c>
      <c r="K1129">
        <v>1413318600</v>
      </c>
      <c r="L1129" s="14">
        <f t="shared" si="90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87"/>
        <v>1.6714285714285713</v>
      </c>
      <c r="R1129" s="9">
        <f>E1129/N1129</f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89"/>
        <v>41858.441168981481</v>
      </c>
      <c r="K1130">
        <v>1404833717</v>
      </c>
      <c r="L1130" s="14">
        <f t="shared" si="90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87"/>
        <v>0.1</v>
      </c>
      <c r="R1130" s="9">
        <f>E1130/N1130</f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89"/>
        <v>42526.056631944441</v>
      </c>
      <c r="K1131">
        <v>1462515693</v>
      </c>
      <c r="L1131" s="14">
        <f t="shared" si="90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87"/>
        <v>0.105</v>
      </c>
      <c r="R1131" s="9">
        <f>E1131/N1131</f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89"/>
        <v>41968.829861111109</v>
      </c>
      <c r="K1132">
        <v>1411775700</v>
      </c>
      <c r="L1132" s="14">
        <f t="shared" si="90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87"/>
        <v>0.22</v>
      </c>
      <c r="R1132" s="9">
        <f>E1132/N1132</f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89"/>
        <v>42362.699861111112</v>
      </c>
      <c r="K1133">
        <v>1448401668</v>
      </c>
      <c r="L1133" s="14">
        <f t="shared" si="90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87"/>
        <v>0</v>
      </c>
      <c r="R1133" s="9">
        <v>0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89"/>
        <v>42735.907071759262</v>
      </c>
      <c r="K1134">
        <v>1480646771</v>
      </c>
      <c r="L1134" s="14">
        <f t="shared" si="90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87"/>
        <v>14.38</v>
      </c>
      <c r="R1134" s="9">
        <f t="shared" ref="R1134:R1141" si="92">E1134/N1134</f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89"/>
        <v>41851.198854166665</v>
      </c>
      <c r="K1135">
        <v>1404207981</v>
      </c>
      <c r="L1135" s="14">
        <f t="shared" si="90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87"/>
        <v>0.66666666666666674</v>
      </c>
      <c r="R1135" s="9">
        <f t="shared" si="92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89"/>
        <v>41971.981249999997</v>
      </c>
      <c r="K1136">
        <v>1416034228</v>
      </c>
      <c r="L1136" s="14">
        <f t="shared" si="90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87"/>
        <v>4.0000000000000001E-3</v>
      </c>
      <c r="R1136" s="9">
        <f t="shared" si="92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89"/>
        <v>42588.781180555554</v>
      </c>
      <c r="K1137">
        <v>1467935094</v>
      </c>
      <c r="L1137" s="14">
        <f t="shared" si="90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87"/>
        <v>5</v>
      </c>
      <c r="R1137" s="9">
        <f t="shared" si="92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89"/>
        <v>42357.46329861111</v>
      </c>
      <c r="K1138">
        <v>1447949229</v>
      </c>
      <c r="L1138" s="14">
        <f t="shared" si="90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87"/>
        <v>6.4439140811455857</v>
      </c>
      <c r="R1138" s="9">
        <f t="shared" si="92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89"/>
        <v>42483.611354166664</v>
      </c>
      <c r="K1139">
        <v>1458848421</v>
      </c>
      <c r="L1139" s="14">
        <f t="shared" si="90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87"/>
        <v>39.5</v>
      </c>
      <c r="R1139" s="9">
        <f t="shared" si="92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89"/>
        <v>42756.698275462964</v>
      </c>
      <c r="K1140">
        <v>1483307131</v>
      </c>
      <c r="L1140" s="14">
        <f t="shared" si="90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87"/>
        <v>0.35714285714285715</v>
      </c>
      <c r="R1140" s="9">
        <f t="shared" si="92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89"/>
        <v>42005.139189814814</v>
      </c>
      <c r="K1141">
        <v>1417508426</v>
      </c>
      <c r="L1141" s="14">
        <f t="shared" si="90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87"/>
        <v>6.25E-2</v>
      </c>
      <c r="R1141" s="9">
        <f t="shared" si="92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89"/>
        <v>42222.253715277773</v>
      </c>
      <c r="K1142">
        <v>1436267121</v>
      </c>
      <c r="L1142" s="14">
        <f t="shared" si="90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87"/>
        <v>0</v>
      </c>
      <c r="R1142" s="9">
        <v>0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89"/>
        <v>42194.491319444445</v>
      </c>
      <c r="K1143">
        <v>1433868450</v>
      </c>
      <c r="L1143" s="14">
        <f t="shared" si="90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87"/>
        <v>0</v>
      </c>
      <c r="R1143" s="9">
        <v>0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89"/>
        <v>42051.797766203701</v>
      </c>
      <c r="K1144">
        <v>1421539727</v>
      </c>
      <c r="L1144" s="14">
        <f t="shared" si="90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87"/>
        <v>0</v>
      </c>
      <c r="R1144" s="9">
        <v>0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89"/>
        <v>42354.985254629624</v>
      </c>
      <c r="K1145">
        <v>1447735126</v>
      </c>
      <c r="L1145" s="14">
        <f t="shared" si="90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87"/>
        <v>0.41333333333333333</v>
      </c>
      <c r="R1145" s="9">
        <f>E1145/N1145</f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89"/>
        <v>42122.973611111105</v>
      </c>
      <c r="K1146">
        <v>1427689320</v>
      </c>
      <c r="L1146" s="14">
        <f t="shared" si="90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87"/>
        <v>0</v>
      </c>
      <c r="R1146" s="9">
        <v>0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89"/>
        <v>41914.539259259254</v>
      </c>
      <c r="K1147">
        <v>1407088592</v>
      </c>
      <c r="L1147" s="14">
        <f t="shared" si="90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87"/>
        <v>0.125</v>
      </c>
      <c r="R1147" s="9">
        <f>E1147/N1147</f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89"/>
        <v>41761.745057870365</v>
      </c>
      <c r="K1148">
        <v>1395787973</v>
      </c>
      <c r="L1148" s="14">
        <f t="shared" si="90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87"/>
        <v>8.8333333333333339</v>
      </c>
      <c r="R1148" s="9">
        <f>E1148/N1148</f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89"/>
        <v>41931.763692129629</v>
      </c>
      <c r="K1149">
        <v>1408576783</v>
      </c>
      <c r="L1149" s="14">
        <f t="shared" si="90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87"/>
        <v>0</v>
      </c>
      <c r="R1149" s="9">
        <v>0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89"/>
        <v>42705.00440972222</v>
      </c>
      <c r="K1150">
        <v>1477973181</v>
      </c>
      <c r="L1150" s="14">
        <f t="shared" si="90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87"/>
        <v>0.48666666666666669</v>
      </c>
      <c r="R1150" s="9">
        <f>E1150/N1150</f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89"/>
        <v>42537.501921296294</v>
      </c>
      <c r="K1151">
        <v>1463504566</v>
      </c>
      <c r="L1151" s="14">
        <f t="shared" si="90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87"/>
        <v>0.15</v>
      </c>
      <c r="R1151" s="9">
        <f>E1151/N1151</f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89"/>
        <v>42377.74623842592</v>
      </c>
      <c r="K1152">
        <v>1447109675</v>
      </c>
      <c r="L1152" s="14">
        <f t="shared" si="90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87"/>
        <v>10.08</v>
      </c>
      <c r="R1152" s="9">
        <f>E1152/N1152</f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89"/>
        <v>42253.894247685188</v>
      </c>
      <c r="K1153">
        <v>1439000863</v>
      </c>
      <c r="L1153" s="14">
        <f t="shared" si="90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87"/>
        <v>0</v>
      </c>
      <c r="R1153" s="9">
        <v>0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89"/>
        <v>42139.501296296294</v>
      </c>
      <c r="K1154">
        <v>1429117312</v>
      </c>
      <c r="L1154" s="14">
        <f t="shared" si="90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93">(E1154/D1154)*100</f>
        <v>5.6937500000000005</v>
      </c>
      <c r="R1154" s="9">
        <f>E1154/N1154</f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94">(I1155/86400)+25569+(-5/24)</f>
        <v>42173.505844907406</v>
      </c>
      <c r="K1155">
        <v>1432055305</v>
      </c>
      <c r="L1155" s="14">
        <f t="shared" ref="L1155:L1218" si="95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93"/>
        <v>0.625</v>
      </c>
      <c r="R1155" s="9">
        <f>E1155/N1155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94"/>
        <v>42252.900532407402</v>
      </c>
      <c r="K1156">
        <v>1438915006</v>
      </c>
      <c r="L1156" s="14">
        <f t="shared" si="9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93"/>
        <v>6.5</v>
      </c>
      <c r="R1156" s="9">
        <f>E1156/N1156</f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94"/>
        <v>41865.555648148147</v>
      </c>
      <c r="K1157">
        <v>1405448408</v>
      </c>
      <c r="L1157" s="14">
        <f t="shared" si="9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93"/>
        <v>0.752</v>
      </c>
      <c r="R1157" s="9">
        <f>E1157/N1157</f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94"/>
        <v>42058.862986111104</v>
      </c>
      <c r="K1158">
        <v>1422150162</v>
      </c>
      <c r="L1158" s="14">
        <f t="shared" si="9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93"/>
        <v>0</v>
      </c>
      <c r="R1158" s="9">
        <v>0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94"/>
        <v>41978.46157407407</v>
      </c>
      <c r="K1159">
        <v>1412607880</v>
      </c>
      <c r="L1159" s="14">
        <f t="shared" si="9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93"/>
        <v>1.51</v>
      </c>
      <c r="R1159" s="9">
        <f>E1159/N1159</f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94"/>
        <v>41981.883425925924</v>
      </c>
      <c r="K1160">
        <v>1415499128</v>
      </c>
      <c r="L1160" s="14">
        <f t="shared" si="9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93"/>
        <v>0.46666666666666673</v>
      </c>
      <c r="R1160" s="9">
        <f>E1160/N1160</f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94"/>
        <v>42185.447916666664</v>
      </c>
      <c r="K1161">
        <v>1433006765</v>
      </c>
      <c r="L1161" s="14">
        <f t="shared" si="9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93"/>
        <v>0</v>
      </c>
      <c r="R1161" s="9">
        <v>0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94"/>
        <v>42090.904930555553</v>
      </c>
      <c r="K1162">
        <v>1424922186</v>
      </c>
      <c r="L1162" s="14">
        <f t="shared" si="9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93"/>
        <v>3.85</v>
      </c>
      <c r="R1162" s="9">
        <f>E1162/N1162</f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94"/>
        <v>42143.421168981477</v>
      </c>
      <c r="K1163">
        <v>1430233589</v>
      </c>
      <c r="L1163" s="14">
        <f t="shared" si="9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93"/>
        <v>0</v>
      </c>
      <c r="R1163" s="9">
        <v>0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94"/>
        <v>41907.475277777776</v>
      </c>
      <c r="K1164">
        <v>1408983864</v>
      </c>
      <c r="L1164" s="14">
        <f t="shared" si="9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93"/>
        <v>5.8333333333333341E-2</v>
      </c>
      <c r="R1164" s="9">
        <f>E1164/N1164</f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94"/>
        <v>41860.515277777777</v>
      </c>
      <c r="K1165">
        <v>1405012920</v>
      </c>
      <c r="L1165" s="14">
        <f t="shared" si="9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93"/>
        <v>0</v>
      </c>
      <c r="R1165" s="9">
        <v>0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94"/>
        <v>42539.51599537037</v>
      </c>
      <c r="K1166">
        <v>1463678582</v>
      </c>
      <c r="L1166" s="14">
        <f t="shared" si="9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93"/>
        <v>0</v>
      </c>
      <c r="R1166" s="9">
        <v>0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94"/>
        <v>41826.00613425926</v>
      </c>
      <c r="K1167">
        <v>1401685730</v>
      </c>
      <c r="L1167" s="14">
        <f t="shared" si="9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93"/>
        <v>20.705000000000002</v>
      </c>
      <c r="R1167" s="9">
        <f t="shared" ref="R1167:R1173" si="96">E1167/N1167</f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94"/>
        <v>42180.958333333336</v>
      </c>
      <c r="K1168">
        <v>1432640342</v>
      </c>
      <c r="L1168" s="14">
        <f t="shared" si="9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93"/>
        <v>19.139999999999997</v>
      </c>
      <c r="R1168" s="9">
        <f t="shared" si="96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94"/>
        <v>41894.526562499996</v>
      </c>
      <c r="K1169">
        <v>1407865095</v>
      </c>
      <c r="L1169" s="14">
        <f t="shared" si="9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93"/>
        <v>1.6316666666666666</v>
      </c>
      <c r="R1169" s="9">
        <f t="shared" si="96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94"/>
        <v>42634.845659722218</v>
      </c>
      <c r="K1170">
        <v>1471915065</v>
      </c>
      <c r="L1170" s="14">
        <f t="shared" si="9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93"/>
        <v>5.6666666666666661</v>
      </c>
      <c r="R1170" s="9">
        <f t="shared" si="96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94"/>
        <v>42057.145405092589</v>
      </c>
      <c r="K1171">
        <v>1422001763</v>
      </c>
      <c r="L1171" s="14">
        <f t="shared" si="9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93"/>
        <v>0.16999999999999998</v>
      </c>
      <c r="R1171" s="9">
        <f t="shared" si="96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94"/>
        <v>42154.684849537036</v>
      </c>
      <c r="K1172">
        <v>1430429171</v>
      </c>
      <c r="L1172" s="14">
        <f t="shared" si="9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93"/>
        <v>0.4</v>
      </c>
      <c r="R1172" s="9">
        <f t="shared" si="96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94"/>
        <v>41956.638043981475</v>
      </c>
      <c r="K1173">
        <v>1414351127</v>
      </c>
      <c r="L1173" s="14">
        <f t="shared" si="9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93"/>
        <v>0.1</v>
      </c>
      <c r="R1173" s="9">
        <f t="shared" si="96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94"/>
        <v>41871.473981481475</v>
      </c>
      <c r="K1174">
        <v>1405959752</v>
      </c>
      <c r="L1174" s="14">
        <f t="shared" si="9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93"/>
        <v>0</v>
      </c>
      <c r="R1174" s="9">
        <v>0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94"/>
        <v>42218.97751157407</v>
      </c>
      <c r="K1175">
        <v>1435552057</v>
      </c>
      <c r="L1175" s="14">
        <f t="shared" si="9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93"/>
        <v>2.4E-2</v>
      </c>
      <c r="R1175" s="9">
        <f>E1175/N1175</f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94"/>
        <v>42498.633414351854</v>
      </c>
      <c r="K1176">
        <v>1460146327</v>
      </c>
      <c r="L1176" s="14">
        <f t="shared" si="9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93"/>
        <v>5.9066666666666672</v>
      </c>
      <c r="R1176" s="9">
        <f>E1176/N1176</f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94"/>
        <v>42200.520127314812</v>
      </c>
      <c r="K1177">
        <v>1434389339</v>
      </c>
      <c r="L1177" s="14">
        <f t="shared" si="9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93"/>
        <v>2.9250000000000003</v>
      </c>
      <c r="R1177" s="9">
        <f>E1177/N1177</f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94"/>
        <v>42800.333333333336</v>
      </c>
      <c r="K1178">
        <v>1484094498</v>
      </c>
      <c r="L1178" s="14">
        <f t="shared" si="9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93"/>
        <v>5.7142857142857143E-3</v>
      </c>
      <c r="R1178" s="9">
        <f>E1178/N1178</f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94"/>
        <v>41927.452499999999</v>
      </c>
      <c r="K1179">
        <v>1410796296</v>
      </c>
      <c r="L1179" s="14">
        <f t="shared" si="9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93"/>
        <v>0</v>
      </c>
      <c r="R1179" s="9">
        <v>0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94"/>
        <v>41867.69736111111</v>
      </c>
      <c r="K1180">
        <v>1405633452</v>
      </c>
      <c r="L1180" s="14">
        <f t="shared" si="9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93"/>
        <v>6.6666666666666671E-3</v>
      </c>
      <c r="R1180" s="9">
        <f t="shared" ref="R1180:R1211" si="97">E1180/N1180</f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94"/>
        <v>42305.511886574073</v>
      </c>
      <c r="K1181">
        <v>1443460627</v>
      </c>
      <c r="L1181" s="14">
        <f t="shared" si="9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93"/>
        <v>5.3333333333333339</v>
      </c>
      <c r="R1181" s="9">
        <f t="shared" si="97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94"/>
        <v>41818.598541666666</v>
      </c>
      <c r="K1182">
        <v>1400786514</v>
      </c>
      <c r="L1182" s="14">
        <f t="shared" si="9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93"/>
        <v>11.75</v>
      </c>
      <c r="R1182" s="9">
        <f t="shared" si="97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94"/>
        <v>42064.131030092591</v>
      </c>
      <c r="K1183">
        <v>1422605321</v>
      </c>
      <c r="L1183" s="14">
        <f t="shared" si="9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93"/>
        <v>8.0000000000000002E-3</v>
      </c>
      <c r="R1183" s="9">
        <f t="shared" si="97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94"/>
        <v>42747.487499999996</v>
      </c>
      <c r="K1184">
        <v>1482609088</v>
      </c>
      <c r="L1184" s="14">
        <f t="shared" si="9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93"/>
        <v>4.2</v>
      </c>
      <c r="R1184" s="9">
        <f t="shared" si="97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94"/>
        <v>42675.957638888889</v>
      </c>
      <c r="K1185">
        <v>1476391223</v>
      </c>
      <c r="L1185" s="14">
        <f t="shared" si="9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93"/>
        <v>4</v>
      </c>
      <c r="R1185" s="9">
        <f t="shared" si="97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94"/>
        <v>42772.391331018516</v>
      </c>
      <c r="K1186">
        <v>1483712611</v>
      </c>
      <c r="L1186" s="14">
        <f t="shared" si="9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93"/>
        <v>104.93636363636362</v>
      </c>
      <c r="R1186" s="9">
        <f t="shared" si="97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94"/>
        <v>42162.958333333336</v>
      </c>
      <c r="K1187">
        <v>1430945149</v>
      </c>
      <c r="L1187" s="14">
        <f t="shared" si="9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93"/>
        <v>105.44</v>
      </c>
      <c r="R1187" s="9">
        <f t="shared" si="97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94"/>
        <v>42156.737499999996</v>
      </c>
      <c r="K1188">
        <v>1430340195</v>
      </c>
      <c r="L1188" s="14">
        <f t="shared" si="9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93"/>
        <v>106.73333333333332</v>
      </c>
      <c r="R1188" s="9">
        <f t="shared" si="97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94"/>
        <v>42141.541666666664</v>
      </c>
      <c r="K1189">
        <v>1429133323</v>
      </c>
      <c r="L1189" s="14">
        <f t="shared" si="9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93"/>
        <v>104.12571428571428</v>
      </c>
      <c r="R1189" s="9">
        <f t="shared" si="97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94"/>
        <v>42732.492361111108</v>
      </c>
      <c r="K1190">
        <v>1481129340</v>
      </c>
      <c r="L1190" s="14">
        <f t="shared" si="9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93"/>
        <v>160.54999999999998</v>
      </c>
      <c r="R1190" s="9">
        <f t="shared" si="97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94"/>
        <v>42550.770775462959</v>
      </c>
      <c r="K1191">
        <v>1465428595</v>
      </c>
      <c r="L1191" s="14">
        <f t="shared" si="9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93"/>
        <v>107.77777777777777</v>
      </c>
      <c r="R1191" s="9">
        <f t="shared" si="97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94"/>
        <v>41882.457465277774</v>
      </c>
      <c r="K1192">
        <v>1406908725</v>
      </c>
      <c r="L1192" s="14">
        <f t="shared" si="9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93"/>
        <v>135</v>
      </c>
      <c r="R1192" s="9">
        <f t="shared" si="97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94"/>
        <v>42449.353703703702</v>
      </c>
      <c r="K1193">
        <v>1455892160</v>
      </c>
      <c r="L1193" s="14">
        <f t="shared" si="9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93"/>
        <v>109.07407407407408</v>
      </c>
      <c r="R1193" s="9">
        <f t="shared" si="97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94"/>
        <v>42777.298356481479</v>
      </c>
      <c r="K1194">
        <v>1484222978</v>
      </c>
      <c r="L1194" s="14">
        <f t="shared" si="9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93"/>
        <v>290</v>
      </c>
      <c r="R1194" s="9">
        <f t="shared" si="97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94"/>
        <v>42469.526076388887</v>
      </c>
      <c r="K1195">
        <v>1455043053</v>
      </c>
      <c r="L1195" s="14">
        <f t="shared" si="9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93"/>
        <v>103.95714285714286</v>
      </c>
      <c r="R1195" s="9">
        <f t="shared" si="97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94"/>
        <v>42102.27984953703</v>
      </c>
      <c r="K1196">
        <v>1425901379</v>
      </c>
      <c r="L1196" s="14">
        <f t="shared" si="9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93"/>
        <v>322.24</v>
      </c>
      <c r="R1196" s="9">
        <f t="shared" si="97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94"/>
        <v>42358.166666666664</v>
      </c>
      <c r="K1197">
        <v>1445415653</v>
      </c>
      <c r="L1197" s="14">
        <f t="shared" si="9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93"/>
        <v>135</v>
      </c>
      <c r="R1197" s="9">
        <f t="shared" si="97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94"/>
        <v>42356.610405092586</v>
      </c>
      <c r="K1198">
        <v>1447875539</v>
      </c>
      <c r="L1198" s="14">
        <f t="shared" si="9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93"/>
        <v>269.91034482758624</v>
      </c>
      <c r="R1198" s="9">
        <f t="shared" si="97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94"/>
        <v>42534.040972222218</v>
      </c>
      <c r="K1199">
        <v>1463155034</v>
      </c>
      <c r="L1199" s="14">
        <f t="shared" si="9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93"/>
        <v>253.29333333333332</v>
      </c>
      <c r="R1199" s="9">
        <f t="shared" si="97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94"/>
        <v>42368.916666666664</v>
      </c>
      <c r="K1200">
        <v>1448463086</v>
      </c>
      <c r="L1200" s="14">
        <f t="shared" si="9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93"/>
        <v>260.59999999999997</v>
      </c>
      <c r="R1200" s="9">
        <f t="shared" si="97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94"/>
        <v>42193.562499999993</v>
      </c>
      <c r="K1201">
        <v>1433615400</v>
      </c>
      <c r="L1201" s="14">
        <f t="shared" si="9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93"/>
        <v>101.31677953348381</v>
      </c>
      <c r="R1201" s="9">
        <f t="shared" si="97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94"/>
        <v>42110.269166666665</v>
      </c>
      <c r="K1202">
        <v>1427369256</v>
      </c>
      <c r="L1202" s="14">
        <f t="shared" si="9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93"/>
        <v>125.60416666666667</v>
      </c>
      <c r="R1202" s="9">
        <f t="shared" si="97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94"/>
        <v>42566.398680555554</v>
      </c>
      <c r="K1203">
        <v>1466001246</v>
      </c>
      <c r="L1203" s="14">
        <f t="shared" si="9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93"/>
        <v>102.43783333333334</v>
      </c>
      <c r="R1203" s="9">
        <f t="shared" si="97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94"/>
        <v>42182.08048611111</v>
      </c>
      <c r="K1204">
        <v>1432796154</v>
      </c>
      <c r="L1204" s="14">
        <f t="shared" si="9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93"/>
        <v>199.244</v>
      </c>
      <c r="R1204" s="9">
        <f t="shared" si="97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94"/>
        <v>42155.4065625</v>
      </c>
      <c r="K1205">
        <v>1430491527</v>
      </c>
      <c r="L1205" s="14">
        <f t="shared" si="9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93"/>
        <v>102.45398773006136</v>
      </c>
      <c r="R1205" s="9">
        <f t="shared" si="97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94"/>
        <v>42341.999999999993</v>
      </c>
      <c r="K1206">
        <v>1445363833</v>
      </c>
      <c r="L1206" s="14">
        <f t="shared" si="9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93"/>
        <v>102.94615384615385</v>
      </c>
      <c r="R1206" s="9">
        <f t="shared" si="97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94"/>
        <v>42168.298043981478</v>
      </c>
      <c r="K1207">
        <v>1431605351</v>
      </c>
      <c r="L1207" s="14">
        <f t="shared" si="9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93"/>
        <v>100.86153846153847</v>
      </c>
      <c r="R1207" s="9">
        <f t="shared" si="97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94"/>
        <v>42805.353472222218</v>
      </c>
      <c r="K1208">
        <v>1486406253</v>
      </c>
      <c r="L1208" s="14">
        <f t="shared" si="9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93"/>
        <v>114.99999999999999</v>
      </c>
      <c r="R1208" s="9">
        <f t="shared" si="97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94"/>
        <v>42460.208333333336</v>
      </c>
      <c r="K1209">
        <v>1456827573</v>
      </c>
      <c r="L1209" s="14">
        <f t="shared" si="9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93"/>
        <v>104.16766467065868</v>
      </c>
      <c r="R1209" s="9">
        <f t="shared" si="97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94"/>
        <v>42453.459074074075</v>
      </c>
      <c r="K1210">
        <v>1456246864</v>
      </c>
      <c r="L1210" s="14">
        <f t="shared" si="9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93"/>
        <v>155.29999999999998</v>
      </c>
      <c r="R1210" s="9">
        <f t="shared" si="97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94"/>
        <v>42791.637789351851</v>
      </c>
      <c r="K1211">
        <v>1485461905</v>
      </c>
      <c r="L1211" s="14">
        <f t="shared" si="9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93"/>
        <v>106</v>
      </c>
      <c r="R1211" s="9">
        <f t="shared" si="97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94"/>
        <v>42155.666666666664</v>
      </c>
      <c r="K1212">
        <v>1431124572</v>
      </c>
      <c r="L1212" s="14">
        <f t="shared" si="9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93"/>
        <v>254.31499999999997</v>
      </c>
      <c r="R1212" s="9">
        <f t="shared" ref="R1212:R1228" si="98">E1212/N1212</f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94"/>
        <v>42530.658113425925</v>
      </c>
      <c r="K1213">
        <v>1464209261</v>
      </c>
      <c r="L1213" s="14">
        <f t="shared" si="9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93"/>
        <v>101.1</v>
      </c>
      <c r="R1213" s="9">
        <f t="shared" si="98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94"/>
        <v>42334.833333333336</v>
      </c>
      <c r="K1214">
        <v>1447195695</v>
      </c>
      <c r="L1214" s="14">
        <f t="shared" si="9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93"/>
        <v>129.04</v>
      </c>
      <c r="R1214" s="9">
        <f t="shared" si="98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94"/>
        <v>42766.547453703701</v>
      </c>
      <c r="K1215">
        <v>1482862100</v>
      </c>
      <c r="L1215" s="14">
        <f t="shared" si="9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93"/>
        <v>102.23076923076924</v>
      </c>
      <c r="R1215" s="9">
        <f t="shared" si="98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94"/>
        <v>42164.632002314807</v>
      </c>
      <c r="K1216">
        <v>1428696605</v>
      </c>
      <c r="L1216" s="14">
        <f t="shared" si="9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93"/>
        <v>131.80000000000001</v>
      </c>
      <c r="R1216" s="9">
        <f t="shared" si="98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94"/>
        <v>41789.714768518512</v>
      </c>
      <c r="K1217">
        <v>1398895756</v>
      </c>
      <c r="L1217" s="14">
        <f t="shared" si="9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93"/>
        <v>786.0802000000001</v>
      </c>
      <c r="R1217" s="9">
        <f t="shared" si="98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94"/>
        <v>42279.752083333333</v>
      </c>
      <c r="K1218">
        <v>1441032457</v>
      </c>
      <c r="L1218" s="14">
        <f t="shared" si="9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99">(E1218/D1218)*100</f>
        <v>145.70000000000002</v>
      </c>
      <c r="R1218" s="9">
        <f t="shared" si="98"/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00">(I1219/86400)+25569+(-5/24)</f>
        <v>42565.6011574074</v>
      </c>
      <c r="K1219">
        <v>1465932340</v>
      </c>
      <c r="L1219" s="14">
        <f t="shared" ref="L1219:L1282" si="101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99"/>
        <v>102.60000000000001</v>
      </c>
      <c r="R1219" s="9">
        <f t="shared" si="98"/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00"/>
        <v>42308.916666666664</v>
      </c>
      <c r="K1220">
        <v>1443714800</v>
      </c>
      <c r="L1220" s="14">
        <f t="shared" si="101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99"/>
        <v>172.27777777777777</v>
      </c>
      <c r="R1220" s="9">
        <f t="shared" si="98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00"/>
        <v>42663.253622685188</v>
      </c>
      <c r="K1221">
        <v>1474369513</v>
      </c>
      <c r="L1221" s="14">
        <f t="shared" si="101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99"/>
        <v>159.16819571865443</v>
      </c>
      <c r="R1221" s="9">
        <f t="shared" si="98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00"/>
        <v>42241.420277777775</v>
      </c>
      <c r="K1222">
        <v>1437923112</v>
      </c>
      <c r="L1222" s="14">
        <f t="shared" si="101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99"/>
        <v>103.76666666666668</v>
      </c>
      <c r="R1222" s="9">
        <f t="shared" si="98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00"/>
        <v>42707.791666666664</v>
      </c>
      <c r="K1223">
        <v>1478431488</v>
      </c>
      <c r="L1223" s="14">
        <f t="shared" si="101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99"/>
        <v>111.40954545454547</v>
      </c>
      <c r="R1223" s="9">
        <f t="shared" si="98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00"/>
        <v>42460.958333333336</v>
      </c>
      <c r="K1224">
        <v>1456852647</v>
      </c>
      <c r="L1224" s="14">
        <f t="shared" si="101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99"/>
        <v>280.375</v>
      </c>
      <c r="R1224" s="9">
        <f t="shared" si="98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00"/>
        <v>42684.010520833333</v>
      </c>
      <c r="K1225">
        <v>1476159309</v>
      </c>
      <c r="L1225" s="14">
        <f t="shared" si="101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99"/>
        <v>112.10606060606061</v>
      </c>
      <c r="R1225" s="9">
        <f t="shared" si="98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00"/>
        <v>41796.341458333329</v>
      </c>
      <c r="K1226">
        <v>1396876302</v>
      </c>
      <c r="L1226" s="14">
        <f t="shared" si="101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99"/>
        <v>7.0666666666666673</v>
      </c>
      <c r="R1226" s="9">
        <f t="shared" si="98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00"/>
        <v>41569.697662037033</v>
      </c>
      <c r="K1227">
        <v>1377294278</v>
      </c>
      <c r="L1227" s="14">
        <f t="shared" si="101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99"/>
        <v>4.3999999999999995</v>
      </c>
      <c r="R1227" s="9">
        <f t="shared" si="98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00"/>
        <v>41749.833333333328</v>
      </c>
      <c r="K1228">
        <v>1395089981</v>
      </c>
      <c r="L1228" s="14">
        <f t="shared" si="101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99"/>
        <v>3.8739999999999997</v>
      </c>
      <c r="R1228" s="9">
        <f t="shared" si="98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00"/>
        <v>41858.083333333328</v>
      </c>
      <c r="K1229">
        <v>1404770616</v>
      </c>
      <c r="L1229" s="14">
        <f t="shared" si="101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99"/>
        <v>0</v>
      </c>
      <c r="R1229" s="9">
        <v>0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00"/>
        <v>40814.520925925921</v>
      </c>
      <c r="K1230">
        <v>1312047008</v>
      </c>
      <c r="L1230" s="14">
        <f t="shared" si="101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99"/>
        <v>29.299999999999997</v>
      </c>
      <c r="R1230" s="9">
        <f>E1230/N1230</f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00"/>
        <v>41015.458333333328</v>
      </c>
      <c r="K1231">
        <v>1331982127</v>
      </c>
      <c r="L1231" s="14">
        <f t="shared" si="101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99"/>
        <v>0.90909090909090906</v>
      </c>
      <c r="R1231" s="9">
        <f>E1231/N1231</f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00"/>
        <v>40598.764236111107</v>
      </c>
      <c r="K1232">
        <v>1295997630</v>
      </c>
      <c r="L1232" s="14">
        <f t="shared" si="101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99"/>
        <v>0</v>
      </c>
      <c r="R1232" s="9">
        <v>0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00"/>
        <v>42243.833333333336</v>
      </c>
      <c r="K1233">
        <v>1436394968</v>
      </c>
      <c r="L1233" s="14">
        <f t="shared" si="101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99"/>
        <v>0</v>
      </c>
      <c r="R1233" s="9">
        <v>0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00"/>
        <v>41553.639699074069</v>
      </c>
      <c r="K1234">
        <v>1377030070</v>
      </c>
      <c r="L1234" s="14">
        <f t="shared" si="101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99"/>
        <v>0.8</v>
      </c>
      <c r="R1234" s="9">
        <f>E1234/N1234</f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00"/>
        <v>40960.740439814814</v>
      </c>
      <c r="K1235">
        <v>1328049974</v>
      </c>
      <c r="L1235" s="14">
        <f t="shared" si="101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99"/>
        <v>11.600000000000001</v>
      </c>
      <c r="R1235" s="9">
        <f>E1235/N1235</f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00"/>
        <v>42037.580347222225</v>
      </c>
      <c r="K1236">
        <v>1420311342</v>
      </c>
      <c r="L1236" s="14">
        <f t="shared" si="101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99"/>
        <v>0</v>
      </c>
      <c r="R1236" s="9">
        <v>0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00"/>
        <v>41622.927071759259</v>
      </c>
      <c r="K1237">
        <v>1383621299</v>
      </c>
      <c r="L1237" s="14">
        <f t="shared" si="101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99"/>
        <v>2.7873639500929119</v>
      </c>
      <c r="R1237" s="9">
        <f>E1237/N1237</f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00"/>
        <v>41118.458333333328</v>
      </c>
      <c r="K1238">
        <v>1342801164</v>
      </c>
      <c r="L1238" s="14">
        <f t="shared" si="101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99"/>
        <v>0</v>
      </c>
      <c r="R1238" s="9">
        <v>0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00"/>
        <v>41145.074826388889</v>
      </c>
      <c r="K1239">
        <v>1344062865</v>
      </c>
      <c r="L1239" s="14">
        <f t="shared" si="101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99"/>
        <v>0</v>
      </c>
      <c r="R1239" s="9">
        <v>0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00"/>
        <v>40761.402037037034</v>
      </c>
      <c r="K1240">
        <v>1310049536</v>
      </c>
      <c r="L1240" s="14">
        <f t="shared" si="101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99"/>
        <v>17.8</v>
      </c>
      <c r="R1240" s="9">
        <f>E1240/N1240</f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00"/>
        <v>40913.754247685181</v>
      </c>
      <c r="K1241">
        <v>1323212767</v>
      </c>
      <c r="L1241" s="14">
        <f t="shared" si="101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99"/>
        <v>0</v>
      </c>
      <c r="R1241" s="9">
        <v>0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00"/>
        <v>41467.70208333333</v>
      </c>
      <c r="K1242">
        <v>1368579457</v>
      </c>
      <c r="L1242" s="14">
        <f t="shared" si="101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99"/>
        <v>3.0124999999999997</v>
      </c>
      <c r="R1242" s="9">
        <f t="shared" ref="R1242:R1273" si="102">E1242/N1242</f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00"/>
        <v>41946.040972222218</v>
      </c>
      <c r="K1243">
        <v>1413057980</v>
      </c>
      <c r="L1243" s="14">
        <f t="shared" si="101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99"/>
        <v>50.739999999999995</v>
      </c>
      <c r="R1243" s="9">
        <f t="shared" si="102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00"/>
        <v>40797.345833333333</v>
      </c>
      <c r="K1244">
        <v>1314417502</v>
      </c>
      <c r="L1244" s="14">
        <f t="shared" si="101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99"/>
        <v>0.54884742041712409</v>
      </c>
      <c r="R1244" s="9">
        <f t="shared" si="102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00"/>
        <v>40732.666666666664</v>
      </c>
      <c r="K1245">
        <v>1304888771</v>
      </c>
      <c r="L1245" s="14">
        <f t="shared" si="101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99"/>
        <v>14.091666666666667</v>
      </c>
      <c r="R1245" s="9">
        <f t="shared" si="102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00"/>
        <v>41386.666666666664</v>
      </c>
      <c r="K1246">
        <v>1363981723</v>
      </c>
      <c r="L1246" s="14">
        <f t="shared" si="101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99"/>
        <v>103.8</v>
      </c>
      <c r="R1246" s="9">
        <f t="shared" si="102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00"/>
        <v>41804.391597222224</v>
      </c>
      <c r="K1247">
        <v>1400163834</v>
      </c>
      <c r="L1247" s="14">
        <f t="shared" si="101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99"/>
        <v>120.24999999999999</v>
      </c>
      <c r="R1247" s="9">
        <f t="shared" si="102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00"/>
        <v>40882.876724537033</v>
      </c>
      <c r="K1248">
        <v>1319245349</v>
      </c>
      <c r="L1248" s="14">
        <f t="shared" si="101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99"/>
        <v>117</v>
      </c>
      <c r="R1248" s="9">
        <f t="shared" si="102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00"/>
        <v>41400.083969907406</v>
      </c>
      <c r="K1249">
        <v>1365231655</v>
      </c>
      <c r="L1249" s="14">
        <f t="shared" si="101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99"/>
        <v>122.14285714285715</v>
      </c>
      <c r="R1249" s="9">
        <f t="shared" si="102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00"/>
        <v>41803.082638888889</v>
      </c>
      <c r="K1250">
        <v>1399563953</v>
      </c>
      <c r="L1250" s="14">
        <f t="shared" si="101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99"/>
        <v>151.63999999999999</v>
      </c>
      <c r="R1250" s="9">
        <f t="shared" si="102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00"/>
        <v>41097.532534722217</v>
      </c>
      <c r="K1251">
        <v>1339091211</v>
      </c>
      <c r="L1251" s="14">
        <f t="shared" si="101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99"/>
        <v>104.44</v>
      </c>
      <c r="R1251" s="9">
        <f t="shared" si="102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00"/>
        <v>41888.434386574074</v>
      </c>
      <c r="K1252">
        <v>1406129131</v>
      </c>
      <c r="L1252" s="14">
        <f t="shared" si="101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99"/>
        <v>200.15333333333331</v>
      </c>
      <c r="R1252" s="9">
        <f t="shared" si="102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00"/>
        <v>40811.606099537035</v>
      </c>
      <c r="K1253">
        <v>1311795167</v>
      </c>
      <c r="L1253" s="14">
        <f t="shared" si="101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99"/>
        <v>101.8</v>
      </c>
      <c r="R1253" s="9">
        <f t="shared" si="102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00"/>
        <v>41571.779733796291</v>
      </c>
      <c r="K1254">
        <v>1380238969</v>
      </c>
      <c r="L1254" s="14">
        <f t="shared" si="101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99"/>
        <v>137.65714285714284</v>
      </c>
      <c r="R1254" s="9">
        <f t="shared" si="102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00"/>
        <v>41885.575312499997</v>
      </c>
      <c r="K1255">
        <v>1407178107</v>
      </c>
      <c r="L1255" s="14">
        <f t="shared" si="101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99"/>
        <v>303833.2</v>
      </c>
      <c r="R1255" s="9">
        <f t="shared" si="102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00"/>
        <v>40543.999305555553</v>
      </c>
      <c r="K1256">
        <v>1288968886</v>
      </c>
      <c r="L1256" s="14">
        <f t="shared" si="101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99"/>
        <v>198.85074626865671</v>
      </c>
      <c r="R1256" s="9">
        <f t="shared" si="102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00"/>
        <v>41609.678842592592</v>
      </c>
      <c r="K1257">
        <v>1383337052</v>
      </c>
      <c r="L1257" s="14">
        <f t="shared" si="101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99"/>
        <v>202.36666666666667</v>
      </c>
      <c r="R1257" s="9">
        <f t="shared" si="102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00"/>
        <v>40951.711006944439</v>
      </c>
      <c r="K1258">
        <v>1326492231</v>
      </c>
      <c r="L1258" s="14">
        <f t="shared" si="101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99"/>
        <v>117.96376666666666</v>
      </c>
      <c r="R1258" s="9">
        <f t="shared" si="102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00"/>
        <v>40635.835532407407</v>
      </c>
      <c r="K1259">
        <v>1297562590</v>
      </c>
      <c r="L1259" s="14">
        <f t="shared" si="101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99"/>
        <v>294.72727272727275</v>
      </c>
      <c r="R1259" s="9">
        <f t="shared" si="102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00"/>
        <v>41517.402916666666</v>
      </c>
      <c r="K1260">
        <v>1375368012</v>
      </c>
      <c r="L1260" s="14">
        <f t="shared" si="101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99"/>
        <v>213.14633333333336</v>
      </c>
      <c r="R1260" s="9">
        <f t="shared" si="102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00"/>
        <v>41798.957638888889</v>
      </c>
      <c r="K1261">
        <v>1399504664</v>
      </c>
      <c r="L1261" s="14">
        <f t="shared" si="101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99"/>
        <v>104.24</v>
      </c>
      <c r="R1261" s="9">
        <f t="shared" si="102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00"/>
        <v>41696.63449074074</v>
      </c>
      <c r="K1262">
        <v>1390853620</v>
      </c>
      <c r="L1262" s="14">
        <f t="shared" si="101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99"/>
        <v>113.66666666666667</v>
      </c>
      <c r="R1262" s="9">
        <f t="shared" si="102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00"/>
        <v>41668.134571759256</v>
      </c>
      <c r="K1263">
        <v>1388391227</v>
      </c>
      <c r="L1263" s="14">
        <f t="shared" si="101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99"/>
        <v>101.25</v>
      </c>
      <c r="R1263" s="9">
        <f t="shared" si="102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00"/>
        <v>41686.554305555554</v>
      </c>
      <c r="K1264">
        <v>1389982692</v>
      </c>
      <c r="L1264" s="14">
        <f t="shared" si="101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99"/>
        <v>125.41538461538462</v>
      </c>
      <c r="R1264" s="9">
        <f t="shared" si="102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00"/>
        <v>41726.833333333328</v>
      </c>
      <c r="K1265">
        <v>1393034470</v>
      </c>
      <c r="L1265" s="14">
        <f t="shared" si="101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99"/>
        <v>119</v>
      </c>
      <c r="R1265" s="9">
        <f t="shared" si="102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00"/>
        <v>41576.454664351848</v>
      </c>
      <c r="K1266">
        <v>1380556483</v>
      </c>
      <c r="L1266" s="14">
        <f t="shared" si="101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99"/>
        <v>166.46153846153845</v>
      </c>
      <c r="R1266" s="9">
        <f t="shared" si="102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00"/>
        <v>40512.446932870364</v>
      </c>
      <c r="K1267">
        <v>1287071015</v>
      </c>
      <c r="L1267" s="14">
        <f t="shared" si="101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99"/>
        <v>119.14771428571429</v>
      </c>
      <c r="R1267" s="9">
        <f t="shared" si="102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00"/>
        <v>41650.668344907404</v>
      </c>
      <c r="K1268">
        <v>1386882145</v>
      </c>
      <c r="L1268" s="14">
        <f t="shared" si="101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99"/>
        <v>100.47368421052632</v>
      </c>
      <c r="R1268" s="9">
        <f t="shared" si="102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00"/>
        <v>41479.376828703702</v>
      </c>
      <c r="K1269">
        <v>1372082558</v>
      </c>
      <c r="L1269" s="14">
        <f t="shared" si="101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99"/>
        <v>101.8</v>
      </c>
      <c r="R1269" s="9">
        <f t="shared" si="102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00"/>
        <v>41537.637118055551</v>
      </c>
      <c r="K1270">
        <v>1377116247</v>
      </c>
      <c r="L1270" s="14">
        <f t="shared" si="101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99"/>
        <v>116.66666666666667</v>
      </c>
      <c r="R1270" s="9">
        <f t="shared" si="102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00"/>
        <v>42475.791666666664</v>
      </c>
      <c r="K1271">
        <v>1458157512</v>
      </c>
      <c r="L1271" s="14">
        <f t="shared" si="101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99"/>
        <v>108.64893617021276</v>
      </c>
      <c r="R1271" s="9">
        <f t="shared" si="102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00"/>
        <v>40993.60696759259</v>
      </c>
      <c r="K1272">
        <v>1327523642</v>
      </c>
      <c r="L1272" s="14">
        <f t="shared" si="101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99"/>
        <v>114.72</v>
      </c>
      <c r="R1272" s="9">
        <f t="shared" si="102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00"/>
        <v>41591.516886574071</v>
      </c>
      <c r="K1273">
        <v>1381767859</v>
      </c>
      <c r="L1273" s="14">
        <f t="shared" si="101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99"/>
        <v>101.8</v>
      </c>
      <c r="R1273" s="9">
        <f t="shared" si="102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00"/>
        <v>40343.958333333328</v>
      </c>
      <c r="K1274">
        <v>1270576379</v>
      </c>
      <c r="L1274" s="14">
        <f t="shared" si="101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99"/>
        <v>106</v>
      </c>
      <c r="R1274" s="9">
        <f t="shared" ref="R1274:R1305" si="103">E1274/N1274</f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00"/>
        <v>41882.521886574068</v>
      </c>
      <c r="K1275">
        <v>1406914291</v>
      </c>
      <c r="L1275" s="14">
        <f t="shared" si="101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99"/>
        <v>103.49999999999999</v>
      </c>
      <c r="R1275" s="9">
        <f t="shared" si="103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00"/>
        <v>41151.481770833328</v>
      </c>
      <c r="K1276">
        <v>1343320425</v>
      </c>
      <c r="L1276" s="14">
        <f t="shared" si="101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99"/>
        <v>154.97535999999999</v>
      </c>
      <c r="R1276" s="9">
        <f t="shared" si="103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00"/>
        <v>41493.659571759257</v>
      </c>
      <c r="K1277">
        <v>1372884587</v>
      </c>
      <c r="L1277" s="14">
        <f t="shared" si="101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99"/>
        <v>162.14066666666668</v>
      </c>
      <c r="R1277" s="9">
        <f t="shared" si="103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00"/>
        <v>40056.958333333328</v>
      </c>
      <c r="K1278">
        <v>1247504047</v>
      </c>
      <c r="L1278" s="14">
        <f t="shared" si="101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99"/>
        <v>104.42100000000001</v>
      </c>
      <c r="R1278" s="9">
        <f t="shared" si="103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00"/>
        <v>41156.35355324074</v>
      </c>
      <c r="K1279">
        <v>1343741347</v>
      </c>
      <c r="L1279" s="14">
        <f t="shared" si="101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99"/>
        <v>106.12433333333333</v>
      </c>
      <c r="R1279" s="9">
        <f t="shared" si="103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00"/>
        <v>41814.875</v>
      </c>
      <c r="K1280">
        <v>1401196766</v>
      </c>
      <c r="L1280" s="14">
        <f t="shared" si="101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99"/>
        <v>154.93846153846152</v>
      </c>
      <c r="R1280" s="9">
        <f t="shared" si="103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00"/>
        <v>41721.849189814813</v>
      </c>
      <c r="K1281">
        <v>1392171770</v>
      </c>
      <c r="L1281" s="14">
        <f t="shared" si="101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99"/>
        <v>110.77157238734421</v>
      </c>
      <c r="R1281" s="9">
        <f t="shared" si="103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00"/>
        <v>40603.54923611111</v>
      </c>
      <c r="K1282">
        <v>1291227054</v>
      </c>
      <c r="L1282" s="14">
        <f t="shared" si="101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104">(E1282/D1282)*100</f>
        <v>110.91186666666665</v>
      </c>
      <c r="R1282" s="9">
        <f t="shared" si="103"/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05">(I1283/86400)+25569+(-5/24)</f>
        <v>41483.535138888888</v>
      </c>
      <c r="K1283">
        <v>1373305836</v>
      </c>
      <c r="L1283" s="14">
        <f t="shared" ref="L1283:L1346" si="106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104"/>
        <v>110.71428571428572</v>
      </c>
      <c r="R1283" s="9">
        <f t="shared" si="103"/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05"/>
        <v>41616.999305555553</v>
      </c>
      <c r="K1284">
        <v>1383909855</v>
      </c>
      <c r="L1284" s="14">
        <f t="shared" si="106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04"/>
        <v>123.61333333333333</v>
      </c>
      <c r="R1284" s="9">
        <f t="shared" si="10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05"/>
        <v>41343.958333333328</v>
      </c>
      <c r="K1285">
        <v>1360948389</v>
      </c>
      <c r="L1285" s="14">
        <f t="shared" si="106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04"/>
        <v>211.05</v>
      </c>
      <c r="R1285" s="9">
        <f t="shared" si="10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05"/>
        <v>42735.499305555553</v>
      </c>
      <c r="K1286">
        <v>1481175482</v>
      </c>
      <c r="L1286" s="14">
        <f t="shared" si="106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04"/>
        <v>101</v>
      </c>
      <c r="R1286" s="9">
        <f t="shared" si="10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05"/>
        <v>42175.374710648146</v>
      </c>
      <c r="K1287">
        <v>1433512775</v>
      </c>
      <c r="L1287" s="14">
        <f t="shared" si="106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04"/>
        <v>101.64999999999999</v>
      </c>
      <c r="R1287" s="9">
        <f t="shared" si="10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05"/>
        <v>42052.374999999993</v>
      </c>
      <c r="K1288">
        <v>1423041227</v>
      </c>
      <c r="L1288" s="14">
        <f t="shared" si="106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04"/>
        <v>108.33333333333333</v>
      </c>
      <c r="R1288" s="9">
        <f t="shared" si="10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05"/>
        <v>42167.412685185183</v>
      </c>
      <c r="K1289">
        <v>1428936856</v>
      </c>
      <c r="L1289" s="14">
        <f t="shared" si="106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04"/>
        <v>242</v>
      </c>
      <c r="R1289" s="9">
        <f t="shared" si="10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05"/>
        <v>42591.958333333336</v>
      </c>
      <c r="K1290">
        <v>1468122163</v>
      </c>
      <c r="L1290" s="14">
        <f t="shared" si="106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04"/>
        <v>100.44999999999999</v>
      </c>
      <c r="R1290" s="9">
        <f t="shared" si="10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05"/>
        <v>42738.926446759258</v>
      </c>
      <c r="K1291">
        <v>1480907645</v>
      </c>
      <c r="L1291" s="14">
        <f t="shared" si="106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04"/>
        <v>125.06666666666666</v>
      </c>
      <c r="R1291" s="9">
        <f t="shared" si="10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05"/>
        <v>42117.082638888889</v>
      </c>
      <c r="K1292">
        <v>1427121931</v>
      </c>
      <c r="L1292" s="14">
        <f t="shared" si="106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04"/>
        <v>108.57142857142857</v>
      </c>
      <c r="R1292" s="9">
        <f t="shared" si="10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05"/>
        <v>42101.083333333336</v>
      </c>
      <c r="K1293">
        <v>1425224391</v>
      </c>
      <c r="L1293" s="14">
        <f t="shared" si="106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04"/>
        <v>145.70000000000002</v>
      </c>
      <c r="R1293" s="9">
        <f t="shared" si="10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05"/>
        <v>42283.749305555553</v>
      </c>
      <c r="K1294">
        <v>1441822828</v>
      </c>
      <c r="L1294" s="14">
        <f t="shared" si="106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04"/>
        <v>110.00000000000001</v>
      </c>
      <c r="R1294" s="9">
        <f t="shared" si="10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05"/>
        <v>42322.534386574072</v>
      </c>
      <c r="K1295">
        <v>1444927771</v>
      </c>
      <c r="L1295" s="14">
        <f t="shared" si="106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04"/>
        <v>102.23333333333333</v>
      </c>
      <c r="R1295" s="9">
        <f t="shared" si="10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05"/>
        <v>42296.249999999993</v>
      </c>
      <c r="K1296">
        <v>1443696797</v>
      </c>
      <c r="L1296" s="14">
        <f t="shared" si="106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04"/>
        <v>122</v>
      </c>
      <c r="R1296" s="9">
        <f t="shared" si="10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05"/>
        <v>42214.499999999993</v>
      </c>
      <c r="K1297">
        <v>1435585497</v>
      </c>
      <c r="L1297" s="14">
        <f t="shared" si="106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04"/>
        <v>101.96000000000001</v>
      </c>
      <c r="R1297" s="9">
        <f t="shared" si="10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05"/>
        <v>42442.800613425927</v>
      </c>
      <c r="K1298">
        <v>1456189973</v>
      </c>
      <c r="L1298" s="14">
        <f t="shared" si="106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04"/>
        <v>141.1764705882353</v>
      </c>
      <c r="R1298" s="9">
        <f t="shared" si="10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05"/>
        <v>42491.538865740738</v>
      </c>
      <c r="K1299">
        <v>1459533358</v>
      </c>
      <c r="L1299" s="14">
        <f t="shared" si="106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04"/>
        <v>109.52500000000001</v>
      </c>
      <c r="R1299" s="9">
        <f t="shared" si="10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05"/>
        <v>42488.472592592589</v>
      </c>
      <c r="K1300">
        <v>1459268432</v>
      </c>
      <c r="L1300" s="14">
        <f t="shared" si="106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04"/>
        <v>104.65</v>
      </c>
      <c r="R1300" s="9">
        <f t="shared" si="10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05"/>
        <v>42199.606006944443</v>
      </c>
      <c r="K1301">
        <v>1434310359</v>
      </c>
      <c r="L1301" s="14">
        <f t="shared" si="106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04"/>
        <v>124</v>
      </c>
      <c r="R1301" s="9">
        <f t="shared" si="10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05"/>
        <v>42522.581249999996</v>
      </c>
      <c r="K1302">
        <v>1461427938</v>
      </c>
      <c r="L1302" s="14">
        <f t="shared" si="106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04"/>
        <v>135</v>
      </c>
      <c r="R1302" s="9">
        <f t="shared" si="10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05"/>
        <v>42205.916666666664</v>
      </c>
      <c r="K1303">
        <v>1436551178</v>
      </c>
      <c r="L1303" s="14">
        <f t="shared" si="106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04"/>
        <v>102.75000000000001</v>
      </c>
      <c r="R1303" s="9">
        <f t="shared" si="10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05"/>
        <v>42704.891331018516</v>
      </c>
      <c r="K1304">
        <v>1477963411</v>
      </c>
      <c r="L1304" s="14">
        <f t="shared" si="106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04"/>
        <v>100</v>
      </c>
      <c r="R1304" s="9">
        <f t="shared" si="10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05"/>
        <v>42582.249999999993</v>
      </c>
      <c r="K1305">
        <v>1468578920</v>
      </c>
      <c r="L1305" s="14">
        <f t="shared" si="106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04"/>
        <v>130.26085714285716</v>
      </c>
      <c r="R1305" s="9">
        <f t="shared" si="103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05"/>
        <v>42806.944502314807</v>
      </c>
      <c r="K1306">
        <v>1484196005</v>
      </c>
      <c r="L1306" s="14">
        <f t="shared" si="106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04"/>
        <v>39.627499999999998</v>
      </c>
      <c r="R1306" s="9">
        <f t="shared" ref="R1306:R1333" si="107">E1306/N1306</f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05"/>
        <v>42572.520833333336</v>
      </c>
      <c r="K1307">
        <v>1466611108</v>
      </c>
      <c r="L1307" s="14">
        <f t="shared" si="106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04"/>
        <v>25.976666666666663</v>
      </c>
      <c r="R1307" s="9">
        <f t="shared" si="107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05"/>
        <v>41977.249236111107</v>
      </c>
      <c r="K1308">
        <v>1415098734</v>
      </c>
      <c r="L1308" s="14">
        <f t="shared" si="106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04"/>
        <v>65.24636363636364</v>
      </c>
      <c r="R1308" s="9">
        <f t="shared" si="107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05"/>
        <v>42417.294895833336</v>
      </c>
      <c r="K1309">
        <v>1453118679</v>
      </c>
      <c r="L1309" s="14">
        <f t="shared" si="106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04"/>
        <v>11.514000000000001</v>
      </c>
      <c r="R1309" s="9">
        <f t="shared" si="107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05"/>
        <v>42651.405231481483</v>
      </c>
      <c r="K1310">
        <v>1472481812</v>
      </c>
      <c r="L1310" s="14">
        <f t="shared" si="106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04"/>
        <v>11.360000000000001</v>
      </c>
      <c r="R1310" s="9">
        <f t="shared" si="107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05"/>
        <v>42292.674398148149</v>
      </c>
      <c r="K1311">
        <v>1441919468</v>
      </c>
      <c r="L1311" s="14">
        <f t="shared" si="106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04"/>
        <v>111.99130434782609</v>
      </c>
      <c r="R1311" s="9">
        <f t="shared" si="107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05"/>
        <v>42601.458912037029</v>
      </c>
      <c r="K1312">
        <v>1467734450</v>
      </c>
      <c r="L1312" s="14">
        <f t="shared" si="106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04"/>
        <v>15.5</v>
      </c>
      <c r="R1312" s="9">
        <f t="shared" si="107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05"/>
        <v>42704.635636574072</v>
      </c>
      <c r="K1313">
        <v>1477509319</v>
      </c>
      <c r="L1313" s="14">
        <f t="shared" si="106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04"/>
        <v>32.027999999999999</v>
      </c>
      <c r="R1313" s="9">
        <f t="shared" si="107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05"/>
        <v>42112.494467592587</v>
      </c>
      <c r="K1314">
        <v>1426783922</v>
      </c>
      <c r="L1314" s="14">
        <f t="shared" si="106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04"/>
        <v>0.60869565217391308</v>
      </c>
      <c r="R1314" s="9">
        <f t="shared" si="107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05"/>
        <v>42432.50131944444</v>
      </c>
      <c r="K1315">
        <v>1454432514</v>
      </c>
      <c r="L1315" s="14">
        <f t="shared" si="106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04"/>
        <v>31.114999999999998</v>
      </c>
      <c r="R1315" s="9">
        <f t="shared" si="107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05"/>
        <v>42664.461342592585</v>
      </c>
      <c r="K1316">
        <v>1471881860</v>
      </c>
      <c r="L1316" s="14">
        <f t="shared" si="106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04"/>
        <v>1.1266666666666667</v>
      </c>
      <c r="R1316" s="9">
        <f t="shared" si="107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05"/>
        <v>42313.833333333336</v>
      </c>
      <c r="K1317">
        <v>1443700648</v>
      </c>
      <c r="L1317" s="14">
        <f t="shared" si="106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04"/>
        <v>40.404000000000003</v>
      </c>
      <c r="R1317" s="9">
        <f t="shared" si="107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05"/>
        <v>42428.753576388888</v>
      </c>
      <c r="K1318">
        <v>1453676709</v>
      </c>
      <c r="L1318" s="14">
        <f t="shared" si="106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04"/>
        <v>1.3333333333333333E-3</v>
      </c>
      <c r="R1318" s="9">
        <f t="shared" si="107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05"/>
        <v>42572.374999999993</v>
      </c>
      <c r="K1319">
        <v>1464586746</v>
      </c>
      <c r="L1319" s="14">
        <f t="shared" si="106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04"/>
        <v>5.7334999999999994</v>
      </c>
      <c r="R1319" s="9">
        <f t="shared" si="107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05"/>
        <v>42014.835324074076</v>
      </c>
      <c r="K1320">
        <v>1418346172</v>
      </c>
      <c r="L1320" s="14">
        <f t="shared" si="106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04"/>
        <v>15.324999999999999</v>
      </c>
      <c r="R1320" s="9">
        <f t="shared" si="107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05"/>
        <v>41831.458333333328</v>
      </c>
      <c r="K1321">
        <v>1403810965</v>
      </c>
      <c r="L1321" s="14">
        <f t="shared" si="106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04"/>
        <v>15.103448275862069</v>
      </c>
      <c r="R1321" s="9">
        <f t="shared" si="107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05"/>
        <v>42734.749999999993</v>
      </c>
      <c r="K1322">
        <v>1480610046</v>
      </c>
      <c r="L1322" s="14">
        <f t="shared" si="106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04"/>
        <v>0.503</v>
      </c>
      <c r="R1322" s="9">
        <f t="shared" si="107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05"/>
        <v>42727.540937499994</v>
      </c>
      <c r="K1323">
        <v>1479923937</v>
      </c>
      <c r="L1323" s="14">
        <f t="shared" si="106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04"/>
        <v>1.3028138528138529</v>
      </c>
      <c r="R1323" s="9">
        <f t="shared" si="107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05"/>
        <v>42145.448206018518</v>
      </c>
      <c r="K1324">
        <v>1429631125</v>
      </c>
      <c r="L1324" s="14">
        <f t="shared" si="106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04"/>
        <v>0.30285714285714288</v>
      </c>
      <c r="R1324" s="9">
        <f t="shared" si="107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05"/>
        <v>42486.079861111109</v>
      </c>
      <c r="K1325">
        <v>1458665146</v>
      </c>
      <c r="L1325" s="14">
        <f t="shared" si="106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04"/>
        <v>8.8800000000000008</v>
      </c>
      <c r="R1325" s="9">
        <f t="shared" si="107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05"/>
        <v>42656.425370370365</v>
      </c>
      <c r="K1326">
        <v>1473779552</v>
      </c>
      <c r="L1326" s="14">
        <f t="shared" si="106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04"/>
        <v>9.84</v>
      </c>
      <c r="R1326" s="9">
        <f t="shared" si="107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05"/>
        <v>42733.877719907403</v>
      </c>
      <c r="K1327">
        <v>1480471435</v>
      </c>
      <c r="L1327" s="14">
        <f t="shared" si="106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04"/>
        <v>2.4299999999999997</v>
      </c>
      <c r="R1327" s="9">
        <f t="shared" si="107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05"/>
        <v>42019.583657407406</v>
      </c>
      <c r="K1328">
        <v>1417460428</v>
      </c>
      <c r="L1328" s="14">
        <f t="shared" si="106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04"/>
        <v>1.1299999999999999</v>
      </c>
      <c r="R1328" s="9">
        <f t="shared" si="107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05"/>
        <v>42153.470312500001</v>
      </c>
      <c r="K1329">
        <v>1430324235</v>
      </c>
      <c r="L1329" s="14">
        <f t="shared" si="106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04"/>
        <v>3.5520833333333335</v>
      </c>
      <c r="R1329" s="9">
        <f t="shared" si="107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05"/>
        <v>42657.434421296297</v>
      </c>
      <c r="K1330">
        <v>1472570734</v>
      </c>
      <c r="L1330" s="14">
        <f t="shared" si="106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04"/>
        <v>2.3306666666666667</v>
      </c>
      <c r="R1330" s="9">
        <f t="shared" si="107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05"/>
        <v>41975.054918981477</v>
      </c>
      <c r="K1331">
        <v>1414041545</v>
      </c>
      <c r="L1331" s="14">
        <f t="shared" si="106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04"/>
        <v>0.81600000000000006</v>
      </c>
      <c r="R1331" s="9">
        <f t="shared" si="107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05"/>
        <v>42552.958333333336</v>
      </c>
      <c r="K1332">
        <v>1464763109</v>
      </c>
      <c r="L1332" s="14">
        <f t="shared" si="106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04"/>
        <v>22.494285714285713</v>
      </c>
      <c r="R1332" s="9">
        <f t="shared" si="107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05"/>
        <v>42599.295763888884</v>
      </c>
      <c r="K1333">
        <v>1468843554</v>
      </c>
      <c r="L1333" s="14">
        <f t="shared" si="106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04"/>
        <v>1.3668</v>
      </c>
      <c r="R1333" s="9">
        <f t="shared" si="107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05"/>
        <v>42761.851944444446</v>
      </c>
      <c r="K1334">
        <v>1482888408</v>
      </c>
      <c r="L1334" s="14">
        <f t="shared" si="106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04"/>
        <v>0</v>
      </c>
      <c r="R1334" s="9">
        <v>0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05"/>
        <v>41835.8984375</v>
      </c>
      <c r="K1335">
        <v>1402886025</v>
      </c>
      <c r="L1335" s="14">
        <f t="shared" si="106"/>
        <v>41805.8984375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04"/>
        <v>0</v>
      </c>
      <c r="R1335" s="9">
        <v>0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05"/>
        <v>42440.565821759257</v>
      </c>
      <c r="K1336">
        <v>1455129287</v>
      </c>
      <c r="L1336" s="14">
        <f t="shared" si="106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04"/>
        <v>10.754135338345865</v>
      </c>
      <c r="R1336" s="9">
        <f t="shared" ref="R1336:R1341" si="108">E1336/N1336</f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05"/>
        <v>42343.728032407402</v>
      </c>
      <c r="K1337">
        <v>1446762502</v>
      </c>
      <c r="L1337" s="14">
        <f t="shared" si="106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04"/>
        <v>19.759999999999998</v>
      </c>
      <c r="R1337" s="9">
        <f t="shared" si="108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05"/>
        <v>41990.655416666668</v>
      </c>
      <c r="K1338">
        <v>1415825028</v>
      </c>
      <c r="L1338" s="14">
        <f t="shared" si="106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04"/>
        <v>84.946999999999989</v>
      </c>
      <c r="R1338" s="9">
        <f t="shared" si="108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05"/>
        <v>42797.368969907409</v>
      </c>
      <c r="K1339">
        <v>1485957079</v>
      </c>
      <c r="L1339" s="14">
        <f t="shared" si="106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04"/>
        <v>49.381999999999998</v>
      </c>
      <c r="R1339" s="9">
        <f t="shared" si="108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05"/>
        <v>42218.595289351848</v>
      </c>
      <c r="K1340">
        <v>1435951033</v>
      </c>
      <c r="L1340" s="14">
        <f t="shared" si="106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04"/>
        <v>3.3033333333333332</v>
      </c>
      <c r="R1340" s="9">
        <f t="shared" si="108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05"/>
        <v>41981.480497685181</v>
      </c>
      <c r="K1341">
        <v>1414164715</v>
      </c>
      <c r="L1341" s="14">
        <f t="shared" si="106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04"/>
        <v>6.6339999999999995</v>
      </c>
      <c r="R1341" s="9">
        <f t="shared" si="108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05"/>
        <v>41866.387187499997</v>
      </c>
      <c r="K1342">
        <v>1405520253</v>
      </c>
      <c r="L1342" s="14">
        <f t="shared" si="106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04"/>
        <v>0</v>
      </c>
      <c r="R1342" s="9">
        <v>0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05"/>
        <v>42644.415706018517</v>
      </c>
      <c r="K1343">
        <v>1472569117</v>
      </c>
      <c r="L1343" s="14">
        <f t="shared" si="106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04"/>
        <v>70.36</v>
      </c>
      <c r="R1343" s="9">
        <f t="shared" ref="R1343:R1374" si="109">E1343/N1343</f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05"/>
        <v>42202.608090277776</v>
      </c>
      <c r="K1344">
        <v>1434569739</v>
      </c>
      <c r="L1344" s="14">
        <f t="shared" si="106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04"/>
        <v>0.2</v>
      </c>
      <c r="R1344" s="9">
        <f t="shared" si="109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05"/>
        <v>42600.957638888889</v>
      </c>
      <c r="K1345">
        <v>1466512683</v>
      </c>
      <c r="L1345" s="14">
        <f t="shared" si="106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04"/>
        <v>102.298</v>
      </c>
      <c r="R1345" s="9">
        <f t="shared" si="109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05"/>
        <v>42551.581469907404</v>
      </c>
      <c r="K1346">
        <v>1464807439</v>
      </c>
      <c r="L1346" s="14">
        <f t="shared" si="106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110">(E1346/D1346)*100</f>
        <v>377.73333333333335</v>
      </c>
      <c r="R1346" s="9">
        <f t="shared" si="109"/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11">(I1347/86400)+25569+(-5/24)</f>
        <v>41834.606006944443</v>
      </c>
      <c r="K1347">
        <v>1402342359</v>
      </c>
      <c r="L1347" s="14">
        <f t="shared" ref="L1347:L1410" si="112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110"/>
        <v>125</v>
      </c>
      <c r="R1347" s="9">
        <f t="shared" si="109"/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11"/>
        <v>41451.867488425924</v>
      </c>
      <c r="K1348">
        <v>1369705751</v>
      </c>
      <c r="L1348" s="14">
        <f t="shared" si="112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10"/>
        <v>147.32653061224491</v>
      </c>
      <c r="R1348" s="9">
        <f t="shared" si="109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11"/>
        <v>42070.429687499993</v>
      </c>
      <c r="K1349">
        <v>1423149525</v>
      </c>
      <c r="L1349" s="14">
        <f t="shared" si="112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10"/>
        <v>102.2</v>
      </c>
      <c r="R1349" s="9">
        <f t="shared" si="109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11"/>
        <v>41991.297835648147</v>
      </c>
      <c r="K1350">
        <v>1416485333</v>
      </c>
      <c r="L1350" s="14">
        <f t="shared" si="112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10"/>
        <v>101.8723404255319</v>
      </c>
      <c r="R1350" s="9">
        <f t="shared" si="109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11"/>
        <v>42354.082638888889</v>
      </c>
      <c r="K1351">
        <v>1447055935</v>
      </c>
      <c r="L1351" s="14">
        <f t="shared" si="112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10"/>
        <v>204.2</v>
      </c>
      <c r="R1351" s="9">
        <f t="shared" si="109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11"/>
        <v>42363.804791666662</v>
      </c>
      <c r="K1352">
        <v>1448497134</v>
      </c>
      <c r="L1352" s="14">
        <f t="shared" si="112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10"/>
        <v>104.05</v>
      </c>
      <c r="R1352" s="9">
        <f t="shared" si="109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11"/>
        <v>42412.531759259255</v>
      </c>
      <c r="K1353">
        <v>1452707144</v>
      </c>
      <c r="L1353" s="14">
        <f t="shared" si="112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10"/>
        <v>101.265</v>
      </c>
      <c r="R1353" s="9">
        <f t="shared" si="109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11"/>
        <v>42251.957638888889</v>
      </c>
      <c r="K1354">
        <v>1436968366</v>
      </c>
      <c r="L1354" s="14">
        <f t="shared" si="112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10"/>
        <v>136.13999999999999</v>
      </c>
      <c r="R1354" s="9">
        <f t="shared" si="109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11"/>
        <v>41343.791666666664</v>
      </c>
      <c r="K1355">
        <v>1359946188</v>
      </c>
      <c r="L1355" s="14">
        <f t="shared" si="112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10"/>
        <v>133.6</v>
      </c>
      <c r="R1355" s="9">
        <f t="shared" si="109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11"/>
        <v>42532.599293981482</v>
      </c>
      <c r="K1356">
        <v>1463080979</v>
      </c>
      <c r="L1356" s="14">
        <f t="shared" si="112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10"/>
        <v>130.25</v>
      </c>
      <c r="R1356" s="9">
        <f t="shared" si="109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11"/>
        <v>41243.208333333328</v>
      </c>
      <c r="K1357">
        <v>1351663605</v>
      </c>
      <c r="L1357" s="14">
        <f t="shared" si="112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10"/>
        <v>122.67999999999999</v>
      </c>
      <c r="R1357" s="9">
        <f t="shared" si="109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11"/>
        <v>41459.830555555549</v>
      </c>
      <c r="K1358">
        <v>1370393760</v>
      </c>
      <c r="L1358" s="14">
        <f t="shared" si="112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10"/>
        <v>182.81058823529412</v>
      </c>
      <c r="R1358" s="9">
        <f t="shared" si="109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11"/>
        <v>41334.040972222218</v>
      </c>
      <c r="K1359">
        <v>1359587137</v>
      </c>
      <c r="L1359" s="14">
        <f t="shared" si="112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10"/>
        <v>125.29999999999998</v>
      </c>
      <c r="R1359" s="9">
        <f t="shared" si="109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11"/>
        <v>40719.362534722219</v>
      </c>
      <c r="K1360">
        <v>1306417323</v>
      </c>
      <c r="L1360" s="14">
        <f t="shared" si="112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10"/>
        <v>111.66666666666667</v>
      </c>
      <c r="R1360" s="9">
        <f t="shared" si="109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11"/>
        <v>40730.606365740736</v>
      </c>
      <c r="K1361">
        <v>1304623990</v>
      </c>
      <c r="L1361" s="14">
        <f t="shared" si="112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10"/>
        <v>115.75757575757575</v>
      </c>
      <c r="R1361" s="9">
        <f t="shared" si="109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11"/>
        <v>41123.692361111105</v>
      </c>
      <c r="K1362">
        <v>1341524220</v>
      </c>
      <c r="L1362" s="14">
        <f t="shared" si="112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10"/>
        <v>173.2</v>
      </c>
      <c r="R1362" s="9">
        <f t="shared" si="109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11"/>
        <v>41811.508935185186</v>
      </c>
      <c r="K1363">
        <v>1400778772</v>
      </c>
      <c r="L1363" s="14">
        <f t="shared" si="112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10"/>
        <v>125.98333333333333</v>
      </c>
      <c r="R1363" s="9">
        <f t="shared" si="109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11"/>
        <v>41524.726053240738</v>
      </c>
      <c r="K1364">
        <v>1373408731</v>
      </c>
      <c r="L1364" s="14">
        <f t="shared" si="112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10"/>
        <v>109.1</v>
      </c>
      <c r="R1364" s="9">
        <f t="shared" si="109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11"/>
        <v>42415.124305555553</v>
      </c>
      <c r="K1365">
        <v>1453925727</v>
      </c>
      <c r="L1365" s="14">
        <f t="shared" si="112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10"/>
        <v>100</v>
      </c>
      <c r="R1365" s="9">
        <f t="shared" si="109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11"/>
        <v>42011.487337962964</v>
      </c>
      <c r="K1366">
        <v>1415464906</v>
      </c>
      <c r="L1366" s="14">
        <f t="shared" si="112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10"/>
        <v>118.64285714285714</v>
      </c>
      <c r="R1366" s="9">
        <f t="shared" si="109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11"/>
        <v>42079.483240740738</v>
      </c>
      <c r="K1367">
        <v>1423935352</v>
      </c>
      <c r="L1367" s="14">
        <f t="shared" si="112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10"/>
        <v>100.26666666666667</v>
      </c>
      <c r="R1367" s="9">
        <f t="shared" si="109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11"/>
        <v>41969.829432870371</v>
      </c>
      <c r="K1368">
        <v>1413158063</v>
      </c>
      <c r="L1368" s="14">
        <f t="shared" si="112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10"/>
        <v>126.48920000000001</v>
      </c>
      <c r="R1368" s="9">
        <f t="shared" si="109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11"/>
        <v>42321.836226851847</v>
      </c>
      <c r="K1369">
        <v>1444867450</v>
      </c>
      <c r="L1369" s="14">
        <f t="shared" si="112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10"/>
        <v>114.26</v>
      </c>
      <c r="R1369" s="9">
        <f t="shared" si="109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11"/>
        <v>42169.982569444437</v>
      </c>
      <c r="K1370">
        <v>1432269294</v>
      </c>
      <c r="L1370" s="14">
        <f t="shared" si="112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10"/>
        <v>110.7</v>
      </c>
      <c r="R1370" s="9">
        <f t="shared" si="109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11"/>
        <v>41740.385949074072</v>
      </c>
      <c r="K1371">
        <v>1394633746</v>
      </c>
      <c r="L1371" s="14">
        <f t="shared" si="112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10"/>
        <v>105.34805315203954</v>
      </c>
      <c r="R1371" s="9">
        <f t="shared" si="109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11"/>
        <v>41562.795023148145</v>
      </c>
      <c r="K1372">
        <v>1380585890</v>
      </c>
      <c r="L1372" s="14">
        <f t="shared" si="112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10"/>
        <v>103.66666666666666</v>
      </c>
      <c r="R1372" s="9">
        <f t="shared" si="109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11"/>
        <v>42131.550254629627</v>
      </c>
      <c r="K1373">
        <v>1428430342</v>
      </c>
      <c r="L1373" s="14">
        <f t="shared" si="112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10"/>
        <v>107.08672667523933</v>
      </c>
      <c r="R1373" s="9">
        <f t="shared" si="109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11"/>
        <v>41102.53162037037</v>
      </c>
      <c r="K1374">
        <v>1339523132</v>
      </c>
      <c r="L1374" s="14">
        <f t="shared" si="112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10"/>
        <v>124</v>
      </c>
      <c r="R1374" s="9">
        <f t="shared" si="109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11"/>
        <v>42734.743437499994</v>
      </c>
      <c r="K1375">
        <v>1480546233</v>
      </c>
      <c r="L1375" s="14">
        <f t="shared" si="112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10"/>
        <v>105.01</v>
      </c>
      <c r="R1375" s="9">
        <f t="shared" ref="R1375:R1410" si="113">E1375/N1375</f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11"/>
        <v>42453.911898148144</v>
      </c>
      <c r="K1376">
        <v>1456285988</v>
      </c>
      <c r="L1376" s="14">
        <f t="shared" si="112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10"/>
        <v>189.46666666666667</v>
      </c>
      <c r="R1376" s="9">
        <f t="shared" si="113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11"/>
        <v>42749.857858796291</v>
      </c>
      <c r="K1377">
        <v>1481852119</v>
      </c>
      <c r="L1377" s="14">
        <f t="shared" si="112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10"/>
        <v>171.32499999999999</v>
      </c>
      <c r="R1377" s="9">
        <f t="shared" si="113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11"/>
        <v>42707.502384259256</v>
      </c>
      <c r="K1378">
        <v>1478189006</v>
      </c>
      <c r="L1378" s="14">
        <f t="shared" si="112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10"/>
        <v>252.48648648648651</v>
      </c>
      <c r="R1378" s="9">
        <f t="shared" si="113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11"/>
        <v>42768.96597222222</v>
      </c>
      <c r="K1379">
        <v>1484198170</v>
      </c>
      <c r="L1379" s="14">
        <f t="shared" si="112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10"/>
        <v>116.15384615384616</v>
      </c>
      <c r="R1379" s="9">
        <f t="shared" si="113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11"/>
        <v>42583.551041666666</v>
      </c>
      <c r="K1380">
        <v>1468779210</v>
      </c>
      <c r="L1380" s="14">
        <f t="shared" si="112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10"/>
        <v>203.35000000000002</v>
      </c>
      <c r="R1380" s="9">
        <f t="shared" si="113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11"/>
        <v>42160.283287037033</v>
      </c>
      <c r="K1381">
        <v>1430912876</v>
      </c>
      <c r="L1381" s="14">
        <f t="shared" si="112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10"/>
        <v>111.60000000000001</v>
      </c>
      <c r="R1381" s="9">
        <f t="shared" si="113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11"/>
        <v>42163.874999999993</v>
      </c>
      <c r="K1382">
        <v>1431886706</v>
      </c>
      <c r="L1382" s="14">
        <f t="shared" si="112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10"/>
        <v>424</v>
      </c>
      <c r="R1382" s="9">
        <f t="shared" si="113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11"/>
        <v>42733.006076388883</v>
      </c>
      <c r="K1383">
        <v>1480396125</v>
      </c>
      <c r="L1383" s="14">
        <f t="shared" si="112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10"/>
        <v>107.1</v>
      </c>
      <c r="R1383" s="9">
        <f t="shared" si="113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11"/>
        <v>41400.591851851852</v>
      </c>
      <c r="K1384">
        <v>1365275536</v>
      </c>
      <c r="L1384" s="14">
        <f t="shared" si="112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10"/>
        <v>104.3625</v>
      </c>
      <c r="R1384" s="9">
        <f t="shared" si="113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11"/>
        <v>42726.866643518515</v>
      </c>
      <c r="K1385">
        <v>1480729678</v>
      </c>
      <c r="L1385" s="14">
        <f t="shared" si="112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10"/>
        <v>212.40909090909091</v>
      </c>
      <c r="R1385" s="9">
        <f t="shared" si="113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11"/>
        <v>42190.526874999996</v>
      </c>
      <c r="K1386">
        <v>1433525922</v>
      </c>
      <c r="L1386" s="14">
        <f t="shared" si="112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10"/>
        <v>124.08571428571429</v>
      </c>
      <c r="R1386" s="9">
        <f t="shared" si="113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11"/>
        <v>42489.299305555549</v>
      </c>
      <c r="K1387">
        <v>1457109121</v>
      </c>
      <c r="L1387" s="14">
        <f t="shared" si="112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10"/>
        <v>110.406125</v>
      </c>
      <c r="R1387" s="9">
        <f t="shared" si="113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11"/>
        <v>42214.438530092586</v>
      </c>
      <c r="K1388">
        <v>1435591889</v>
      </c>
      <c r="L1388" s="14">
        <f t="shared" si="112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10"/>
        <v>218.75</v>
      </c>
      <c r="R1388" s="9">
        <f t="shared" si="113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11"/>
        <v>42157.979166666664</v>
      </c>
      <c r="K1389">
        <v>1430604395</v>
      </c>
      <c r="L1389" s="14">
        <f t="shared" si="112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10"/>
        <v>136.625</v>
      </c>
      <c r="R1389" s="9">
        <f t="shared" si="113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11"/>
        <v>42660.468055555553</v>
      </c>
      <c r="K1390">
        <v>1474469117</v>
      </c>
      <c r="L1390" s="14">
        <f t="shared" si="112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10"/>
        <v>134.8074</v>
      </c>
      <c r="R1390" s="9">
        <f t="shared" si="113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11"/>
        <v>42595.272650462961</v>
      </c>
      <c r="K1391">
        <v>1468495957</v>
      </c>
      <c r="L1391" s="14">
        <f t="shared" si="112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10"/>
        <v>145.4</v>
      </c>
      <c r="R1391" s="9">
        <f t="shared" si="113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11"/>
        <v>42121.508333333331</v>
      </c>
      <c r="K1392">
        <v>1427224606</v>
      </c>
      <c r="L1392" s="14">
        <f t="shared" si="112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10"/>
        <v>109.10714285714285</v>
      </c>
      <c r="R1392" s="9">
        <f t="shared" si="113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11"/>
        <v>42237.999305555553</v>
      </c>
      <c r="K1393">
        <v>1436369818</v>
      </c>
      <c r="L1393" s="14">
        <f t="shared" si="112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10"/>
        <v>110.2</v>
      </c>
      <c r="R1393" s="9">
        <f t="shared" si="113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11"/>
        <v>42431.946597222217</v>
      </c>
      <c r="K1394">
        <v>1454298186</v>
      </c>
      <c r="L1394" s="14">
        <f t="shared" si="112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10"/>
        <v>113.64000000000001</v>
      </c>
      <c r="R1394" s="9">
        <f t="shared" si="113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11"/>
        <v>42583.473645833328</v>
      </c>
      <c r="K1395">
        <v>1467476523</v>
      </c>
      <c r="L1395" s="14">
        <f t="shared" si="112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10"/>
        <v>102.35000000000001</v>
      </c>
      <c r="R1395" s="9">
        <f t="shared" si="113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11"/>
        <v>42794.916666666664</v>
      </c>
      <c r="K1396">
        <v>1484623726</v>
      </c>
      <c r="L1396" s="14">
        <f t="shared" si="112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10"/>
        <v>122.13333333333334</v>
      </c>
      <c r="R1396" s="9">
        <f t="shared" si="113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11"/>
        <v>42749.700011574074</v>
      </c>
      <c r="K1397">
        <v>1481838481</v>
      </c>
      <c r="L1397" s="14">
        <f t="shared" si="112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10"/>
        <v>111.88571428571427</v>
      </c>
      <c r="R1397" s="9">
        <f t="shared" si="113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11"/>
        <v>42048.790300925924</v>
      </c>
      <c r="K1398">
        <v>1421279882</v>
      </c>
      <c r="L1398" s="14">
        <f t="shared" si="112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10"/>
        <v>107.3</v>
      </c>
      <c r="R1398" s="9">
        <f t="shared" si="113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11"/>
        <v>42670.679861111108</v>
      </c>
      <c r="K1399">
        <v>1475013710</v>
      </c>
      <c r="L1399" s="14">
        <f t="shared" si="112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10"/>
        <v>113.85000000000001</v>
      </c>
      <c r="R1399" s="9">
        <f t="shared" si="113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11"/>
        <v>42556.665902777771</v>
      </c>
      <c r="K1400">
        <v>1465160334</v>
      </c>
      <c r="L1400" s="14">
        <f t="shared" si="112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10"/>
        <v>109.68181818181819</v>
      </c>
      <c r="R1400" s="9">
        <f t="shared" si="113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11"/>
        <v>41918.795983796292</v>
      </c>
      <c r="K1401">
        <v>1410048373</v>
      </c>
      <c r="L1401" s="14">
        <f t="shared" si="112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10"/>
        <v>126.14444444444443</v>
      </c>
      <c r="R1401" s="9">
        <f t="shared" si="113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11"/>
        <v>42533.020833333336</v>
      </c>
      <c r="K1402">
        <v>1462695073</v>
      </c>
      <c r="L1402" s="14">
        <f t="shared" si="112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10"/>
        <v>167.42857142857144</v>
      </c>
      <c r="R1402" s="9">
        <f t="shared" si="113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11"/>
        <v>41420.787893518514</v>
      </c>
      <c r="K1403">
        <v>1367798074</v>
      </c>
      <c r="L1403" s="14">
        <f t="shared" si="112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10"/>
        <v>496.52000000000004</v>
      </c>
      <c r="R1403" s="9">
        <f t="shared" si="113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11"/>
        <v>42124.803368055553</v>
      </c>
      <c r="K1404">
        <v>1425259011</v>
      </c>
      <c r="L1404" s="14">
        <f t="shared" si="112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10"/>
        <v>109.16</v>
      </c>
      <c r="R1404" s="9">
        <f t="shared" si="113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11"/>
        <v>41480.854571759257</v>
      </c>
      <c r="K1405">
        <v>1372210235</v>
      </c>
      <c r="L1405" s="14">
        <f t="shared" si="112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10"/>
        <v>102.57499999999999</v>
      </c>
      <c r="R1405" s="9">
        <f t="shared" si="113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11"/>
        <v>42057.30190972222</v>
      </c>
      <c r="K1406">
        <v>1422447285</v>
      </c>
      <c r="L1406" s="14">
        <f t="shared" si="112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10"/>
        <v>1.6620689655172414</v>
      </c>
      <c r="R1406" s="9">
        <f t="shared" si="113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11"/>
        <v>41971.51390046296</v>
      </c>
      <c r="K1407">
        <v>1414599601</v>
      </c>
      <c r="L1407" s="14">
        <f t="shared" si="112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10"/>
        <v>0.42</v>
      </c>
      <c r="R1407" s="9">
        <f t="shared" si="113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11"/>
        <v>42350.208333333336</v>
      </c>
      <c r="K1408">
        <v>1445336607</v>
      </c>
      <c r="L1408" s="14">
        <f t="shared" si="112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10"/>
        <v>0.125</v>
      </c>
      <c r="R1408" s="9">
        <f t="shared" si="113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11"/>
        <v>41863.32844907407</v>
      </c>
      <c r="K1409">
        <v>1405687978</v>
      </c>
      <c r="L1409" s="14">
        <f t="shared" si="112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10"/>
        <v>0.5</v>
      </c>
      <c r="R1409" s="9">
        <f t="shared" si="113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11"/>
        <v>42321.705509259256</v>
      </c>
      <c r="K1410">
        <v>1444856156</v>
      </c>
      <c r="L1410" s="14">
        <f t="shared" si="112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114">(E1410/D1410)*100</f>
        <v>7.1999999999999993</v>
      </c>
      <c r="R1410" s="9">
        <f t="shared" si="113"/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15">(I1411/86400)+25569+(-5/24)</f>
        <v>42004.966840277775</v>
      </c>
      <c r="K1411">
        <v>1414897935</v>
      </c>
      <c r="L1411" s="14">
        <f t="shared" ref="L1411:L1474" si="116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114"/>
        <v>0</v>
      </c>
      <c r="R1411" s="9">
        <v>0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15"/>
        <v>42524.110185185178</v>
      </c>
      <c r="K1412">
        <v>1461051520</v>
      </c>
      <c r="L1412" s="14">
        <f t="shared" si="116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14"/>
        <v>1.6666666666666666E-2</v>
      </c>
      <c r="R1412" s="9">
        <f t="shared" ref="R1412:R1417" si="117">E1412/N1412</f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15"/>
        <v>42040.850694444445</v>
      </c>
      <c r="K1413">
        <v>1420766700</v>
      </c>
      <c r="L1413" s="14">
        <f t="shared" si="116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14"/>
        <v>0.23333333333333336</v>
      </c>
      <c r="R1413" s="9">
        <f t="shared" si="117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15"/>
        <v>41976.855312499996</v>
      </c>
      <c r="K1414">
        <v>1415064699</v>
      </c>
      <c r="L1414" s="14">
        <f t="shared" si="116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14"/>
        <v>4.5714285714285712</v>
      </c>
      <c r="R1414" s="9">
        <f t="shared" si="117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15"/>
        <v>42420.228819444441</v>
      </c>
      <c r="K1415">
        <v>1450780170</v>
      </c>
      <c r="L1415" s="14">
        <f t="shared" si="116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14"/>
        <v>5</v>
      </c>
      <c r="R1415" s="9">
        <f t="shared" si="117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15"/>
        <v>42738.044756944444</v>
      </c>
      <c r="K1416">
        <v>1480831467</v>
      </c>
      <c r="L1416" s="14">
        <f t="shared" si="116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14"/>
        <v>0.2</v>
      </c>
      <c r="R1416" s="9">
        <f t="shared" si="117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15"/>
        <v>42232.467488425922</v>
      </c>
      <c r="K1417">
        <v>1436285591</v>
      </c>
      <c r="L1417" s="14">
        <f t="shared" si="116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14"/>
        <v>18.181818181818183</v>
      </c>
      <c r="R1417" s="9">
        <f t="shared" si="117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15"/>
        <v>42329.759479166663</v>
      </c>
      <c r="K1418">
        <v>1445552019</v>
      </c>
      <c r="L1418" s="14">
        <f t="shared" si="116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14"/>
        <v>0</v>
      </c>
      <c r="R1418" s="9">
        <v>0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15"/>
        <v>42262.257638888885</v>
      </c>
      <c r="K1419">
        <v>1439696174</v>
      </c>
      <c r="L1419" s="14">
        <f t="shared" si="116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14"/>
        <v>1.2222222222222223</v>
      </c>
      <c r="R1419" s="9">
        <f t="shared" ref="R1419:R1426" si="118">E1419/N1419</f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15"/>
        <v>42425.248078703698</v>
      </c>
      <c r="K1420">
        <v>1453805834</v>
      </c>
      <c r="L1420" s="14">
        <f t="shared" si="116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14"/>
        <v>0.2</v>
      </c>
      <c r="R1420" s="9">
        <f t="shared" si="118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15"/>
        <v>42652.24790509259</v>
      </c>
      <c r="K1421">
        <v>1473418619</v>
      </c>
      <c r="L1421" s="14">
        <f t="shared" si="116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14"/>
        <v>7.0634920634920633</v>
      </c>
      <c r="R1421" s="9">
        <f t="shared" si="118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15"/>
        <v>42549.459328703706</v>
      </c>
      <c r="K1422">
        <v>1464969686</v>
      </c>
      <c r="L1422" s="14">
        <f t="shared" si="116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14"/>
        <v>2.7272727272727271</v>
      </c>
      <c r="R1422" s="9">
        <f t="shared" si="118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15"/>
        <v>42043.707280092589</v>
      </c>
      <c r="K1423">
        <v>1420840709</v>
      </c>
      <c r="L1423" s="14">
        <f t="shared" si="116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14"/>
        <v>0.1</v>
      </c>
      <c r="R1423" s="9">
        <f t="shared" si="118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15"/>
        <v>42634.031296296293</v>
      </c>
      <c r="K1424">
        <v>1471844704</v>
      </c>
      <c r="L1424" s="14">
        <f t="shared" si="116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14"/>
        <v>0.104</v>
      </c>
      <c r="R1424" s="9">
        <f t="shared" si="118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15"/>
        <v>42370.151979166665</v>
      </c>
      <c r="K1425">
        <v>1449045531</v>
      </c>
      <c r="L1425" s="14">
        <f t="shared" si="116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14"/>
        <v>0.33333333333333337</v>
      </c>
      <c r="R1425" s="9">
        <f t="shared" si="118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15"/>
        <v>42689.550949074073</v>
      </c>
      <c r="K1426">
        <v>1478106802</v>
      </c>
      <c r="L1426" s="14">
        <f t="shared" si="116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14"/>
        <v>20.36</v>
      </c>
      <c r="R1426" s="9">
        <f t="shared" si="118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15"/>
        <v>42122.923136574071</v>
      </c>
      <c r="K1427">
        <v>1427684959</v>
      </c>
      <c r="L1427" s="14">
        <f t="shared" si="116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14"/>
        <v>0</v>
      </c>
      <c r="R1427" s="9">
        <v>0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15"/>
        <v>42240.181944444441</v>
      </c>
      <c r="K1428">
        <v>1435224120</v>
      </c>
      <c r="L1428" s="14">
        <f t="shared" si="116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14"/>
        <v>0</v>
      </c>
      <c r="R1428" s="9">
        <v>0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15"/>
        <v>42631.643344907403</v>
      </c>
      <c r="K1429">
        <v>1471638385</v>
      </c>
      <c r="L1429" s="14">
        <f t="shared" si="116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14"/>
        <v>8.3800000000000008</v>
      </c>
      <c r="R1429" s="9">
        <f>E1429/N1429</f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15"/>
        <v>42462.129826388882</v>
      </c>
      <c r="K1430">
        <v>1456996017</v>
      </c>
      <c r="L1430" s="14">
        <f t="shared" si="116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14"/>
        <v>4.5</v>
      </c>
      <c r="R1430" s="9">
        <f>E1430/N1430</f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15"/>
        <v>42103.852337962962</v>
      </c>
      <c r="K1431">
        <v>1426037242</v>
      </c>
      <c r="L1431" s="14">
        <f t="shared" si="116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14"/>
        <v>0</v>
      </c>
      <c r="R1431" s="9">
        <v>0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15"/>
        <v>41992.605185185188</v>
      </c>
      <c r="K1432">
        <v>1416339088</v>
      </c>
      <c r="L1432" s="14">
        <f t="shared" si="116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14"/>
        <v>8.06</v>
      </c>
      <c r="R1432" s="9">
        <f>E1432/N1432</f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15"/>
        <v>42334.044166666667</v>
      </c>
      <c r="K1433">
        <v>1445922216</v>
      </c>
      <c r="L1433" s="14">
        <f t="shared" si="116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14"/>
        <v>31.94705882352941</v>
      </c>
      <c r="R1433" s="9">
        <f>E1433/N1433</f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15"/>
        <v>42205.572083333333</v>
      </c>
      <c r="K1434">
        <v>1434825828</v>
      </c>
      <c r="L1434" s="14">
        <f t="shared" si="116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14"/>
        <v>0</v>
      </c>
      <c r="R1434" s="9">
        <v>0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15"/>
        <v>42714.249999999993</v>
      </c>
      <c r="K1435">
        <v>1477839675</v>
      </c>
      <c r="L1435" s="14">
        <f t="shared" si="116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14"/>
        <v>6.708333333333333</v>
      </c>
      <c r="R1435" s="9">
        <f t="shared" ref="R1435:R1443" si="119">E1435/N1435</f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15"/>
        <v>42163.416666666664</v>
      </c>
      <c r="K1436">
        <v>1431973478</v>
      </c>
      <c r="L1436" s="14">
        <f t="shared" si="116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14"/>
        <v>9.9878048780487809</v>
      </c>
      <c r="R1436" s="9">
        <f t="shared" si="119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15"/>
        <v>42288.57199074074</v>
      </c>
      <c r="K1437">
        <v>1441997020</v>
      </c>
      <c r="L1437" s="14">
        <f t="shared" si="116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14"/>
        <v>0.1</v>
      </c>
      <c r="R1437" s="9">
        <f t="shared" si="119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15"/>
        <v>42421.141863425924</v>
      </c>
      <c r="K1438">
        <v>1453451057</v>
      </c>
      <c r="L1438" s="14">
        <f t="shared" si="116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14"/>
        <v>0.77</v>
      </c>
      <c r="R1438" s="9">
        <f t="shared" si="119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15"/>
        <v>41832.999305555553</v>
      </c>
      <c r="K1439">
        <v>1402058739</v>
      </c>
      <c r="L1439" s="14">
        <f t="shared" si="116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14"/>
        <v>26.900000000000002</v>
      </c>
      <c r="R1439" s="9">
        <f t="shared" si="119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15"/>
        <v>42487.371527777774</v>
      </c>
      <c r="K1440">
        <v>1459198499</v>
      </c>
      <c r="L1440" s="14">
        <f t="shared" si="116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14"/>
        <v>3</v>
      </c>
      <c r="R1440" s="9">
        <f t="shared" si="119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15"/>
        <v>42070.621539351851</v>
      </c>
      <c r="K1441">
        <v>1423166101</v>
      </c>
      <c r="L1441" s="14">
        <f t="shared" si="116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14"/>
        <v>6.6055045871559637</v>
      </c>
      <c r="R1441" s="9">
        <f t="shared" si="119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15"/>
        <v>42516.540081018517</v>
      </c>
      <c r="K1442">
        <v>1461693463</v>
      </c>
      <c r="L1442" s="14">
        <f t="shared" si="116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14"/>
        <v>7.6923076923076927E-3</v>
      </c>
      <c r="R1442" s="9">
        <f t="shared" si="119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15"/>
        <v>42258.557511574072</v>
      </c>
      <c r="K1443">
        <v>1436811769</v>
      </c>
      <c r="L1443" s="14">
        <f t="shared" si="116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14"/>
        <v>1.1222222222222222</v>
      </c>
      <c r="R1443" s="9">
        <f t="shared" si="119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15"/>
        <v>42515.437013888884</v>
      </c>
      <c r="K1444">
        <v>1461598158</v>
      </c>
      <c r="L1444" s="14">
        <f t="shared" si="116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14"/>
        <v>0</v>
      </c>
      <c r="R1444" s="9">
        <v>0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15"/>
        <v>42737.71769675926</v>
      </c>
      <c r="K1445">
        <v>1480803209</v>
      </c>
      <c r="L1445" s="14">
        <f t="shared" si="116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14"/>
        <v>0</v>
      </c>
      <c r="R1445" s="9">
        <v>0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15"/>
        <v>42259.665069444447</v>
      </c>
      <c r="K1446">
        <v>1436907462</v>
      </c>
      <c r="L1446" s="14">
        <f t="shared" si="116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14"/>
        <v>0</v>
      </c>
      <c r="R1446" s="9">
        <v>0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15"/>
        <v>42169.333969907406</v>
      </c>
      <c r="K1447">
        <v>1431694855</v>
      </c>
      <c r="L1447" s="14">
        <f t="shared" si="116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14"/>
        <v>0</v>
      </c>
      <c r="R1447" s="9">
        <v>0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15"/>
        <v>42481.239328703705</v>
      </c>
      <c r="K1448">
        <v>1459507478</v>
      </c>
      <c r="L1448" s="14">
        <f t="shared" si="116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14"/>
        <v>0</v>
      </c>
      <c r="R1448" s="9">
        <v>0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15"/>
        <v>42559.52238425926</v>
      </c>
      <c r="K1449">
        <v>1465407134</v>
      </c>
      <c r="L1449" s="14">
        <f t="shared" si="116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14"/>
        <v>1.4999999999999999E-2</v>
      </c>
      <c r="R1449" s="9">
        <f>E1449/N1449</f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15"/>
        <v>42146.017361111109</v>
      </c>
      <c r="K1450">
        <v>1429655318</v>
      </c>
      <c r="L1450" s="14">
        <f t="shared" si="116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14"/>
        <v>0</v>
      </c>
      <c r="R1450" s="9">
        <v>0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15"/>
        <v>42134.603067129625</v>
      </c>
      <c r="K1451">
        <v>1427138905</v>
      </c>
      <c r="L1451" s="14">
        <f t="shared" si="116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14"/>
        <v>0</v>
      </c>
      <c r="R1451" s="9">
        <v>0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15"/>
        <v>42419.962928240733</v>
      </c>
      <c r="K1452">
        <v>1453349197</v>
      </c>
      <c r="L1452" s="14">
        <f t="shared" si="116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14"/>
        <v>1E-3</v>
      </c>
      <c r="R1452" s="9">
        <f>E1452/N1452</f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15"/>
        <v>41961.792349537034</v>
      </c>
      <c r="K1453">
        <v>1413759659</v>
      </c>
      <c r="L1453" s="14">
        <f t="shared" si="116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14"/>
        <v>1.0554089709762533E-2</v>
      </c>
      <c r="R1453" s="9">
        <f>E1453/N1453</f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15"/>
        <v>41848.494942129626</v>
      </c>
      <c r="K1454">
        <v>1403974363</v>
      </c>
      <c r="L1454" s="14">
        <f t="shared" si="116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14"/>
        <v>0</v>
      </c>
      <c r="R1454" s="9">
        <v>0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15"/>
        <v>42840.446145833332</v>
      </c>
      <c r="K1455">
        <v>1488386547</v>
      </c>
      <c r="L1455" s="14">
        <f t="shared" si="116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14"/>
        <v>0</v>
      </c>
      <c r="R1455" s="9">
        <v>0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15"/>
        <v>42484.707638888889</v>
      </c>
      <c r="K1456">
        <v>1459716480</v>
      </c>
      <c r="L1456" s="14">
        <f t="shared" si="116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14"/>
        <v>0.85714285714285721</v>
      </c>
      <c r="R1456" s="9">
        <f>E1456/N1456</f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15"/>
        <v>41887.360416666663</v>
      </c>
      <c r="K1457">
        <v>1405181320</v>
      </c>
      <c r="L1457" s="14">
        <f t="shared" si="116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14"/>
        <v>10.5</v>
      </c>
      <c r="R1457" s="9">
        <f>E1457/N1457</f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15"/>
        <v>42738.460243055553</v>
      </c>
      <c r="K1458">
        <v>1480867365</v>
      </c>
      <c r="L1458" s="14">
        <f t="shared" si="116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14"/>
        <v>2.9000000000000004</v>
      </c>
      <c r="R1458" s="9">
        <f>E1458/N1458</f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15"/>
        <v>42319.729675925926</v>
      </c>
      <c r="K1459">
        <v>1444685444</v>
      </c>
      <c r="L1459" s="14">
        <f t="shared" si="116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14"/>
        <v>0</v>
      </c>
      <c r="R1459" s="9">
        <v>0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15"/>
        <v>41861.958333333328</v>
      </c>
      <c r="K1460">
        <v>1405097760</v>
      </c>
      <c r="L1460" s="14">
        <f t="shared" si="116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14"/>
        <v>0</v>
      </c>
      <c r="R1460" s="9">
        <v>0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15"/>
        <v>42340.517361111109</v>
      </c>
      <c r="K1461">
        <v>1446612896</v>
      </c>
      <c r="L1461" s="14">
        <f t="shared" si="116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14"/>
        <v>0</v>
      </c>
      <c r="R1461" s="9">
        <v>0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15"/>
        <v>41973.781249999993</v>
      </c>
      <c r="K1462">
        <v>1412371898</v>
      </c>
      <c r="L1462" s="14">
        <f t="shared" si="116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14"/>
        <v>0</v>
      </c>
      <c r="R1462" s="9">
        <v>0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15"/>
        <v>41932.791666666664</v>
      </c>
      <c r="K1463">
        <v>1410967754</v>
      </c>
      <c r="L1463" s="14">
        <f t="shared" si="116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14"/>
        <v>101.24459999999999</v>
      </c>
      <c r="R1463" s="9">
        <f t="shared" ref="R1463:R1485" si="120">E1463/N1463</f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15"/>
        <v>41374.454525462963</v>
      </c>
      <c r="K1464">
        <v>1363017271</v>
      </c>
      <c r="L1464" s="14">
        <f t="shared" si="116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14"/>
        <v>108.5175</v>
      </c>
      <c r="R1464" s="9">
        <f t="shared" si="120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15"/>
        <v>41371.661319444444</v>
      </c>
      <c r="K1465">
        <v>1361483538</v>
      </c>
      <c r="L1465" s="14">
        <f t="shared" si="116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14"/>
        <v>147.66666666666666</v>
      </c>
      <c r="R1465" s="9">
        <f t="shared" si="120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15"/>
        <v>41321.453217592592</v>
      </c>
      <c r="K1466">
        <v>1358437958</v>
      </c>
      <c r="L1466" s="14">
        <f t="shared" si="116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14"/>
        <v>163.19999999999999</v>
      </c>
      <c r="R1466" s="9">
        <f t="shared" si="120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15"/>
        <v>40989.916666666664</v>
      </c>
      <c r="K1467">
        <v>1329759452</v>
      </c>
      <c r="L1467" s="14">
        <f t="shared" si="116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14"/>
        <v>456.41449999999998</v>
      </c>
      <c r="R1467" s="9">
        <f t="shared" si="120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15"/>
        <v>42380.999999999993</v>
      </c>
      <c r="K1468">
        <v>1449029266</v>
      </c>
      <c r="L1468" s="14">
        <f t="shared" si="116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14"/>
        <v>107.87731249999999</v>
      </c>
      <c r="R1468" s="9">
        <f t="shared" si="120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15"/>
        <v>40993.55190972222</v>
      </c>
      <c r="K1469">
        <v>1327518885</v>
      </c>
      <c r="L1469" s="14">
        <f t="shared" si="116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14"/>
        <v>115.08</v>
      </c>
      <c r="R1469" s="9">
        <f t="shared" si="120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15"/>
        <v>40705.806122685179</v>
      </c>
      <c r="K1470">
        <v>1302654049</v>
      </c>
      <c r="L1470" s="14">
        <f t="shared" si="116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14"/>
        <v>102.36842105263158</v>
      </c>
      <c r="R1470" s="9">
        <f t="shared" si="120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15"/>
        <v>41320.390150462961</v>
      </c>
      <c r="K1471">
        <v>1358346109</v>
      </c>
      <c r="L1471" s="14">
        <f t="shared" si="116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14"/>
        <v>108.42485875706214</v>
      </c>
      <c r="R1471" s="9">
        <f t="shared" si="120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15"/>
        <v>41271.618784722217</v>
      </c>
      <c r="K1472">
        <v>1354909863</v>
      </c>
      <c r="L1472" s="14">
        <f t="shared" si="116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14"/>
        <v>125.13333333333334</v>
      </c>
      <c r="R1472" s="9">
        <f t="shared" si="120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15"/>
        <v>42103.749236111107</v>
      </c>
      <c r="K1473">
        <v>1426028334</v>
      </c>
      <c r="L1473" s="14">
        <f t="shared" si="116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14"/>
        <v>103.840625</v>
      </c>
      <c r="R1473" s="9">
        <f t="shared" si="120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15"/>
        <v>41563.33452546296</v>
      </c>
      <c r="K1474">
        <v>1379336503</v>
      </c>
      <c r="L1474" s="14">
        <f t="shared" si="116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121">(E1474/D1474)*100</f>
        <v>138.70400000000001</v>
      </c>
      <c r="R1474" s="9">
        <f t="shared" si="120"/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22">(I1475/86400)+25569+(-5/24)</f>
        <v>40969.771284722221</v>
      </c>
      <c r="K1475">
        <v>1328052639</v>
      </c>
      <c r="L1475" s="14">
        <f t="shared" ref="L1475:L1538" si="12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121"/>
        <v>120.51600000000001</v>
      </c>
      <c r="R1475" s="9">
        <f t="shared" si="120"/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22"/>
        <v>41530.519583333335</v>
      </c>
      <c r="K1476">
        <v>1376501292</v>
      </c>
      <c r="L1476" s="14">
        <f t="shared" si="12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21"/>
        <v>112.26666666666667</v>
      </c>
      <c r="R1476" s="9">
        <f t="shared" si="120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22"/>
        <v>41992.999305555553</v>
      </c>
      <c r="K1477">
        <v>1416244863</v>
      </c>
      <c r="L1477" s="14">
        <f t="shared" si="12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21"/>
        <v>188.66966666666667</v>
      </c>
      <c r="R1477" s="9">
        <f t="shared" si="120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22"/>
        <v>40795.833587962959</v>
      </c>
      <c r="K1478">
        <v>1313024422</v>
      </c>
      <c r="L1478" s="14">
        <f t="shared" si="12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21"/>
        <v>661.55466666666666</v>
      </c>
      <c r="R1478" s="9">
        <f t="shared" si="120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22"/>
        <v>40899.916666666664</v>
      </c>
      <c r="K1479">
        <v>1319467604</v>
      </c>
      <c r="L1479" s="14">
        <f t="shared" si="12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21"/>
        <v>111.31</v>
      </c>
      <c r="R1479" s="9">
        <f t="shared" si="120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22"/>
        <v>41408.663344907407</v>
      </c>
      <c r="K1480">
        <v>1367355313</v>
      </c>
      <c r="L1480" s="14">
        <f t="shared" si="12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21"/>
        <v>1181.6142199999999</v>
      </c>
      <c r="R1480" s="9">
        <f t="shared" si="120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22"/>
        <v>41768.957638888889</v>
      </c>
      <c r="K1481">
        <v>1398448389</v>
      </c>
      <c r="L1481" s="14">
        <f t="shared" si="12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21"/>
        <v>137.375</v>
      </c>
      <c r="R1481" s="9">
        <f t="shared" si="120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22"/>
        <v>41481.5</v>
      </c>
      <c r="K1482">
        <v>1373408699</v>
      </c>
      <c r="L1482" s="14">
        <f t="shared" si="12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21"/>
        <v>117.04040000000001</v>
      </c>
      <c r="R1482" s="9">
        <f t="shared" si="120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22"/>
        <v>41580.714641203704</v>
      </c>
      <c r="K1483">
        <v>1380838145</v>
      </c>
      <c r="L1483" s="14">
        <f t="shared" si="12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21"/>
        <v>2.1</v>
      </c>
      <c r="R1483" s="9">
        <f t="shared" si="120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22"/>
        <v>41159.118750000001</v>
      </c>
      <c r="K1484">
        <v>1345062936</v>
      </c>
      <c r="L1484" s="14">
        <f t="shared" si="12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21"/>
        <v>0.1</v>
      </c>
      <c r="R1484" s="9">
        <f t="shared" si="120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22"/>
        <v>42572.984664351847</v>
      </c>
      <c r="K1485">
        <v>1467002275</v>
      </c>
      <c r="L1485" s="14">
        <f t="shared" si="12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21"/>
        <v>0.7142857142857143</v>
      </c>
      <c r="R1485" s="9">
        <f t="shared" si="120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22"/>
        <v>41111.410416666666</v>
      </c>
      <c r="K1486">
        <v>1337834963</v>
      </c>
      <c r="L1486" s="14">
        <f t="shared" si="12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21"/>
        <v>0</v>
      </c>
      <c r="R1486" s="9">
        <v>0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22"/>
        <v>42175.587650462963</v>
      </c>
      <c r="K1487">
        <v>1430939173</v>
      </c>
      <c r="L1487" s="14">
        <f t="shared" si="12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21"/>
        <v>2.2388059701492535</v>
      </c>
      <c r="R1487" s="9">
        <f>E1487/N1487</f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22"/>
        <v>42061.960196759253</v>
      </c>
      <c r="K1488">
        <v>1422417761</v>
      </c>
      <c r="L1488" s="14">
        <f t="shared" si="12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21"/>
        <v>0.24</v>
      </c>
      <c r="R1488" s="9">
        <f>E1488/N1488</f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22"/>
        <v>42584.709155092591</v>
      </c>
      <c r="K1489">
        <v>1467583271</v>
      </c>
      <c r="L1489" s="14">
        <f t="shared" si="12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21"/>
        <v>0</v>
      </c>
      <c r="R1489" s="9">
        <v>0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22"/>
        <v>41644.354861111111</v>
      </c>
      <c r="K1490">
        <v>1386336660</v>
      </c>
      <c r="L1490" s="14">
        <f t="shared" si="12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21"/>
        <v>2.4</v>
      </c>
      <c r="R1490" s="9">
        <f>E1490/N1490</f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22"/>
        <v>41228.445046296292</v>
      </c>
      <c r="K1491">
        <v>1350398452</v>
      </c>
      <c r="L1491" s="14">
        <f t="shared" si="12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21"/>
        <v>0</v>
      </c>
      <c r="R1491" s="9">
        <v>0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22"/>
        <v>41549.352708333332</v>
      </c>
      <c r="K1492">
        <v>1378214874</v>
      </c>
      <c r="L1492" s="14">
        <f t="shared" si="12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21"/>
        <v>30.862068965517242</v>
      </c>
      <c r="R1492" s="9">
        <f>E1492/N1492</f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22"/>
        <v>42050.443055555552</v>
      </c>
      <c r="K1493">
        <v>1418922443</v>
      </c>
      <c r="L1493" s="14">
        <f t="shared" si="12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21"/>
        <v>8.3333333333333321</v>
      </c>
      <c r="R1493" s="9">
        <f>E1493/N1493</f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22"/>
        <v>40712.676458333335</v>
      </c>
      <c r="K1494">
        <v>1305839646</v>
      </c>
      <c r="L1494" s="14">
        <f t="shared" si="12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21"/>
        <v>0.75</v>
      </c>
      <c r="R1494" s="9">
        <f>E1494/N1494</f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22"/>
        <v>41441.658275462956</v>
      </c>
      <c r="K1495">
        <v>1368823675</v>
      </c>
      <c r="L1495" s="14">
        <f t="shared" si="12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21"/>
        <v>0</v>
      </c>
      <c r="R1495" s="9">
        <v>0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22"/>
        <v>42097.443055555552</v>
      </c>
      <c r="K1496">
        <v>1425489613</v>
      </c>
      <c r="L1496" s="14">
        <f t="shared" si="12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21"/>
        <v>8.9</v>
      </c>
      <c r="R1496" s="9">
        <f>E1496/N1496</f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22"/>
        <v>40782.581377314811</v>
      </c>
      <c r="K1497">
        <v>1311879431</v>
      </c>
      <c r="L1497" s="14">
        <f t="shared" si="12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21"/>
        <v>0</v>
      </c>
      <c r="R1497" s="9">
        <v>0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22"/>
        <v>41898.266886574071</v>
      </c>
      <c r="K1498">
        <v>1405682659</v>
      </c>
      <c r="L1498" s="14">
        <f t="shared" si="12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21"/>
        <v>0</v>
      </c>
      <c r="R1498" s="9">
        <v>0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22"/>
        <v>41486.613194444442</v>
      </c>
      <c r="K1499">
        <v>1371655522</v>
      </c>
      <c r="L1499" s="14">
        <f t="shared" si="12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21"/>
        <v>6.6666666666666671E-3</v>
      </c>
      <c r="R1499" s="9">
        <f t="shared" ref="R1499:R1545" si="124">E1499/N1499</f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22"/>
        <v>41885.775208333333</v>
      </c>
      <c r="K1500">
        <v>1405899378</v>
      </c>
      <c r="L1500" s="14">
        <f t="shared" si="12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21"/>
        <v>1.9</v>
      </c>
      <c r="R1500" s="9">
        <f t="shared" si="124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22"/>
        <v>42586.798993055556</v>
      </c>
      <c r="K1501">
        <v>1465171833</v>
      </c>
      <c r="L1501" s="14">
        <f t="shared" si="12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21"/>
        <v>0.25</v>
      </c>
      <c r="R1501" s="9">
        <f t="shared" si="124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22"/>
        <v>41395.69626157407</v>
      </c>
      <c r="K1502">
        <v>1364852557</v>
      </c>
      <c r="L1502" s="14">
        <f t="shared" si="12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21"/>
        <v>25.035714285714285</v>
      </c>
      <c r="R1502" s="9">
        <f t="shared" si="124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22"/>
        <v>42193.3752662037</v>
      </c>
      <c r="K1503">
        <v>1433772023</v>
      </c>
      <c r="L1503" s="14">
        <f t="shared" si="12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21"/>
        <v>166.33076923076925</v>
      </c>
      <c r="R1503" s="9">
        <f t="shared" si="124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22"/>
        <v>42454.708333333336</v>
      </c>
      <c r="K1504">
        <v>1456491680</v>
      </c>
      <c r="L1504" s="14">
        <f t="shared" si="12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21"/>
        <v>101.44545454545455</v>
      </c>
      <c r="R1504" s="9">
        <f t="shared" si="124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22"/>
        <v>42666.13890046296</v>
      </c>
      <c r="K1505">
        <v>1472026801</v>
      </c>
      <c r="L1505" s="14">
        <f t="shared" si="12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21"/>
        <v>107.89146666666667</v>
      </c>
      <c r="R1505" s="9">
        <f t="shared" si="124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22"/>
        <v>41800.147916666661</v>
      </c>
      <c r="K1506">
        <v>1399996024</v>
      </c>
      <c r="L1506" s="14">
        <f t="shared" si="12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21"/>
        <v>277.93846153846158</v>
      </c>
      <c r="R1506" s="9">
        <f t="shared" si="124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22"/>
        <v>42451.625694444439</v>
      </c>
      <c r="K1507">
        <v>1455446303</v>
      </c>
      <c r="L1507" s="14">
        <f t="shared" si="12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21"/>
        <v>103.58125</v>
      </c>
      <c r="R1507" s="9">
        <f t="shared" si="124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22"/>
        <v>41844.577592592592</v>
      </c>
      <c r="K1508">
        <v>1403635904</v>
      </c>
      <c r="L1508" s="14">
        <f t="shared" si="12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21"/>
        <v>111.4</v>
      </c>
      <c r="R1508" s="9">
        <f t="shared" si="124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22"/>
        <v>40313.131944444445</v>
      </c>
      <c r="K1509">
        <v>1268822909</v>
      </c>
      <c r="L1509" s="14">
        <f t="shared" si="12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21"/>
        <v>215</v>
      </c>
      <c r="R1509" s="9">
        <f t="shared" si="124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22"/>
        <v>41817.406030092592</v>
      </c>
      <c r="K1510">
        <v>1401201881</v>
      </c>
      <c r="L1510" s="14">
        <f t="shared" si="12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21"/>
        <v>110.76216216216217</v>
      </c>
      <c r="R1510" s="9">
        <f t="shared" si="124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22"/>
        <v>42780.749305555553</v>
      </c>
      <c r="K1511">
        <v>1484570885</v>
      </c>
      <c r="L1511" s="14">
        <f t="shared" si="12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21"/>
        <v>123.64125714285714</v>
      </c>
      <c r="R1511" s="9">
        <f t="shared" si="124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22"/>
        <v>41839.176828703705</v>
      </c>
      <c r="K1512">
        <v>1403169278</v>
      </c>
      <c r="L1512" s="14">
        <f t="shared" si="12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21"/>
        <v>101.03500000000001</v>
      </c>
      <c r="R1512" s="9">
        <f t="shared" si="124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22"/>
        <v>42326.416712962957</v>
      </c>
      <c r="K1513">
        <v>1445263204</v>
      </c>
      <c r="L1513" s="14">
        <f t="shared" si="12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21"/>
        <v>111.79285714285714</v>
      </c>
      <c r="R1513" s="9">
        <f t="shared" si="124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22"/>
        <v>42771.476145833331</v>
      </c>
      <c r="K1514">
        <v>1483719939</v>
      </c>
      <c r="L1514" s="14">
        <f t="shared" si="12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21"/>
        <v>558.7714285714286</v>
      </c>
      <c r="R1514" s="9">
        <f t="shared" si="124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22"/>
        <v>41836.42900462963</v>
      </c>
      <c r="K1515">
        <v>1402931866</v>
      </c>
      <c r="L1515" s="14">
        <f t="shared" si="12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21"/>
        <v>150.01875000000001</v>
      </c>
      <c r="R1515" s="9">
        <f t="shared" si="124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22"/>
        <v>42274.389351851853</v>
      </c>
      <c r="K1516">
        <v>1439907640</v>
      </c>
      <c r="L1516" s="14">
        <f t="shared" si="12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21"/>
        <v>106.476</v>
      </c>
      <c r="R1516" s="9">
        <f t="shared" si="124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22"/>
        <v>42445.003437499996</v>
      </c>
      <c r="K1517">
        <v>1455516297</v>
      </c>
      <c r="L1517" s="14">
        <f t="shared" si="12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21"/>
        <v>157.18899999999999</v>
      </c>
      <c r="R1517" s="9">
        <f t="shared" si="124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22"/>
        <v>42649.374999999993</v>
      </c>
      <c r="K1518">
        <v>1473160292</v>
      </c>
      <c r="L1518" s="14">
        <f t="shared" si="12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21"/>
        <v>108.65882352941176</v>
      </c>
      <c r="R1518" s="9">
        <f t="shared" si="124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22"/>
        <v>41979.041666666664</v>
      </c>
      <c r="K1519">
        <v>1415194553</v>
      </c>
      <c r="L1519" s="14">
        <f t="shared" si="12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21"/>
        <v>161.97999999999999</v>
      </c>
      <c r="R1519" s="9">
        <f t="shared" si="124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22"/>
        <v>41790.611712962964</v>
      </c>
      <c r="K1520">
        <v>1398973252</v>
      </c>
      <c r="L1520" s="14">
        <f t="shared" si="12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21"/>
        <v>205.36666666666665</v>
      </c>
      <c r="R1520" s="9">
        <f t="shared" si="124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22"/>
        <v>41810.707638888889</v>
      </c>
      <c r="K1521">
        <v>1400867283</v>
      </c>
      <c r="L1521" s="14">
        <f t="shared" si="12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21"/>
        <v>103.36388888888889</v>
      </c>
      <c r="R1521" s="9">
        <f t="shared" si="124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22"/>
        <v>41991.958333333336</v>
      </c>
      <c r="K1522">
        <v>1415824513</v>
      </c>
      <c r="L1522" s="14">
        <f t="shared" si="12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21"/>
        <v>103.47222222222223</v>
      </c>
      <c r="R1522" s="9">
        <f t="shared" si="124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22"/>
        <v>42527.959386574068</v>
      </c>
      <c r="K1523">
        <v>1462248091</v>
      </c>
      <c r="L1523" s="14">
        <f t="shared" si="12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21"/>
        <v>106.81333333333333</v>
      </c>
      <c r="R1523" s="9">
        <f t="shared" si="124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22"/>
        <v>41929.621979166666</v>
      </c>
      <c r="K1524">
        <v>1410983739</v>
      </c>
      <c r="L1524" s="14">
        <f t="shared" si="12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21"/>
        <v>138.96574712643678</v>
      </c>
      <c r="R1524" s="9">
        <f t="shared" si="124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22"/>
        <v>41995.791666666664</v>
      </c>
      <c r="K1525">
        <v>1416592916</v>
      </c>
      <c r="L1525" s="14">
        <f t="shared" si="12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21"/>
        <v>124.84324324324325</v>
      </c>
      <c r="R1525" s="9">
        <f t="shared" si="124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22"/>
        <v>42786.292708333327</v>
      </c>
      <c r="K1526">
        <v>1485000090</v>
      </c>
      <c r="L1526" s="14">
        <f t="shared" si="12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21"/>
        <v>206.99999999999997</v>
      </c>
      <c r="R1526" s="9">
        <f t="shared" si="124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22"/>
        <v>42600.494652777772</v>
      </c>
      <c r="K1527">
        <v>1468947138</v>
      </c>
      <c r="L1527" s="14">
        <f t="shared" si="12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21"/>
        <v>174.00576923076923</v>
      </c>
      <c r="R1527" s="9">
        <f t="shared" si="124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22"/>
        <v>42388.067673611113</v>
      </c>
      <c r="K1528">
        <v>1448951847</v>
      </c>
      <c r="L1528" s="14">
        <f t="shared" si="12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21"/>
        <v>120.32608695652173</v>
      </c>
      <c r="R1528" s="9">
        <f t="shared" si="124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22"/>
        <v>42808.350532407407</v>
      </c>
      <c r="K1529">
        <v>1487082286</v>
      </c>
      <c r="L1529" s="14">
        <f t="shared" si="12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21"/>
        <v>110.44428571428573</v>
      </c>
      <c r="R1529" s="9">
        <f t="shared" si="124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22"/>
        <v>42766.791666666664</v>
      </c>
      <c r="K1530">
        <v>1483292122</v>
      </c>
      <c r="L1530" s="14">
        <f t="shared" si="12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21"/>
        <v>281.56666666666666</v>
      </c>
      <c r="R1530" s="9">
        <f t="shared" si="124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22"/>
        <v>42082.378703703704</v>
      </c>
      <c r="K1531">
        <v>1424185520</v>
      </c>
      <c r="L1531" s="14">
        <f t="shared" si="12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21"/>
        <v>100.67894736842105</v>
      </c>
      <c r="R1531" s="9">
        <f t="shared" si="124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22"/>
        <v>42300.558969907404</v>
      </c>
      <c r="K1532">
        <v>1443464695</v>
      </c>
      <c r="L1532" s="14">
        <f t="shared" si="12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21"/>
        <v>134.82571428571427</v>
      </c>
      <c r="R1532" s="9">
        <f t="shared" si="124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22"/>
        <v>41973.916666666664</v>
      </c>
      <c r="K1533">
        <v>1414610126</v>
      </c>
      <c r="L1533" s="14">
        <f t="shared" si="12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21"/>
        <v>175.95744680851064</v>
      </c>
      <c r="R1533" s="9">
        <f t="shared" si="124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22"/>
        <v>42415.416666666664</v>
      </c>
      <c r="K1534">
        <v>1453461865</v>
      </c>
      <c r="L1534" s="14">
        <f t="shared" si="12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21"/>
        <v>484.02000000000004</v>
      </c>
      <c r="R1534" s="9">
        <f t="shared" si="124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22"/>
        <v>42491.957638888889</v>
      </c>
      <c r="K1535">
        <v>1457913777</v>
      </c>
      <c r="L1535" s="14">
        <f t="shared" si="12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21"/>
        <v>145.14000000000001</v>
      </c>
      <c r="R1535" s="9">
        <f t="shared" si="124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22"/>
        <v>42251.465995370367</v>
      </c>
      <c r="K1536">
        <v>1438791062</v>
      </c>
      <c r="L1536" s="14">
        <f t="shared" si="12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21"/>
        <v>417.73333333333335</v>
      </c>
      <c r="R1536" s="9">
        <f t="shared" si="124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22"/>
        <v>42513.708333333336</v>
      </c>
      <c r="K1537">
        <v>1461527631</v>
      </c>
      <c r="L1537" s="14">
        <f t="shared" si="12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21"/>
        <v>132.42499999999998</v>
      </c>
      <c r="R1537" s="9">
        <f t="shared" si="124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22"/>
        <v>42243.593865740739</v>
      </c>
      <c r="K1538">
        <v>1438110910</v>
      </c>
      <c r="L1538" s="14">
        <f t="shared" si="12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125">(E1538/D1538)*100</f>
        <v>250.30841666666666</v>
      </c>
      <c r="R1538" s="9">
        <f t="shared" si="124"/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26">(I1539/86400)+25569+(-5/24)</f>
        <v>42588.541666666664</v>
      </c>
      <c r="K1539">
        <v>1467358427</v>
      </c>
      <c r="L1539" s="14">
        <f t="shared" ref="L1539:L1602" si="12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125"/>
        <v>179.9</v>
      </c>
      <c r="R1539" s="9">
        <f t="shared" si="124"/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26"/>
        <v>42026.57372685185</v>
      </c>
      <c r="K1540">
        <v>1418064370</v>
      </c>
      <c r="L1540" s="14">
        <f t="shared" si="12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25"/>
        <v>102.62857142857142</v>
      </c>
      <c r="R1540" s="9">
        <f t="shared" si="124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26"/>
        <v>42738.710868055554</v>
      </c>
      <c r="K1541">
        <v>1480629819</v>
      </c>
      <c r="L1541" s="14">
        <f t="shared" si="12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25"/>
        <v>135.98609999999999</v>
      </c>
      <c r="R1541" s="9">
        <f t="shared" si="124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26"/>
        <v>41968.843749999993</v>
      </c>
      <c r="K1542">
        <v>1414368616</v>
      </c>
      <c r="L1542" s="14">
        <f t="shared" si="12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25"/>
        <v>117.86666666666667</v>
      </c>
      <c r="R1542" s="9">
        <f t="shared" si="124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26"/>
        <v>42004.503912037035</v>
      </c>
      <c r="K1543">
        <v>1417453538</v>
      </c>
      <c r="L1543" s="14">
        <f t="shared" si="12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25"/>
        <v>3.3333333333333333E-2</v>
      </c>
      <c r="R1543" s="9">
        <f t="shared" si="124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26"/>
        <v>42185.788194444445</v>
      </c>
      <c r="K1544">
        <v>1434412500</v>
      </c>
      <c r="L1544" s="14">
        <f t="shared" si="12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25"/>
        <v>4</v>
      </c>
      <c r="R1544" s="9">
        <f t="shared" si="124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26"/>
        <v>41965.342986111107</v>
      </c>
      <c r="K1545">
        <v>1414066434</v>
      </c>
      <c r="L1545" s="14">
        <f t="shared" si="12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25"/>
        <v>0.44444444444444442</v>
      </c>
      <c r="R1545" s="9">
        <f t="shared" si="124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26"/>
        <v>42094.804166666661</v>
      </c>
      <c r="K1546">
        <v>1424222024</v>
      </c>
      <c r="L1546" s="14">
        <f t="shared" si="12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25"/>
        <v>0</v>
      </c>
      <c r="R1546" s="9">
        <v>0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26"/>
        <v>42065.677777777775</v>
      </c>
      <c r="K1547">
        <v>1422393234</v>
      </c>
      <c r="L1547" s="14">
        <f t="shared" si="12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25"/>
        <v>3.3333333333333333E-2</v>
      </c>
      <c r="R1547" s="9">
        <f>E1547/N1547</f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26"/>
        <v>41899.004618055551</v>
      </c>
      <c r="K1548">
        <v>1405746399</v>
      </c>
      <c r="L1548" s="14">
        <f t="shared" si="12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25"/>
        <v>28.9</v>
      </c>
      <c r="R1548" s="9">
        <f>E1548/N1548</f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26"/>
        <v>42789.218541666669</v>
      </c>
      <c r="K1549">
        <v>1487240082</v>
      </c>
      <c r="L1549" s="14">
        <f t="shared" si="12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25"/>
        <v>0</v>
      </c>
      <c r="R1549" s="9">
        <v>0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26"/>
        <v>42316.715509259258</v>
      </c>
      <c r="K1550">
        <v>1444425020</v>
      </c>
      <c r="L1550" s="14">
        <f t="shared" si="12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25"/>
        <v>8.5714285714285712</v>
      </c>
      <c r="R1550" s="9">
        <f>E1550/N1550</f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26"/>
        <v>42310.96943287037</v>
      </c>
      <c r="K1551">
        <v>1443928559</v>
      </c>
      <c r="L1551" s="14">
        <f t="shared" si="12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25"/>
        <v>34</v>
      </c>
      <c r="R1551" s="9">
        <f>E1551/N1551</f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26"/>
        <v>42502.24113425926</v>
      </c>
      <c r="K1552">
        <v>1460458034</v>
      </c>
      <c r="L1552" s="14">
        <f t="shared" si="12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25"/>
        <v>13.466666666666665</v>
      </c>
      <c r="R1552" s="9">
        <f>E1552/N1552</f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26"/>
        <v>42151.616192129623</v>
      </c>
      <c r="K1553">
        <v>1430164039</v>
      </c>
      <c r="L1553" s="14">
        <f t="shared" si="12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25"/>
        <v>0</v>
      </c>
      <c r="R1553" s="9">
        <v>0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26"/>
        <v>41912.957638888889</v>
      </c>
      <c r="K1554">
        <v>1410366708</v>
      </c>
      <c r="L1554" s="14">
        <f t="shared" si="12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25"/>
        <v>49.186046511627907</v>
      </c>
      <c r="R1554" s="9">
        <f>E1554/N1554</f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26"/>
        <v>42249.074618055551</v>
      </c>
      <c r="K1555">
        <v>1438584447</v>
      </c>
      <c r="L1555" s="14">
        <f t="shared" si="12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25"/>
        <v>0</v>
      </c>
      <c r="R1555" s="9">
        <v>0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26"/>
        <v>42218.043865740743</v>
      </c>
      <c r="K1556">
        <v>1435903390</v>
      </c>
      <c r="L1556" s="14">
        <f t="shared" si="12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25"/>
        <v>0</v>
      </c>
      <c r="R1556" s="9">
        <v>0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26"/>
        <v>42264.499999999993</v>
      </c>
      <c r="K1557">
        <v>1440513832</v>
      </c>
      <c r="L1557" s="14">
        <f t="shared" si="12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25"/>
        <v>0</v>
      </c>
      <c r="R1557" s="9">
        <v>0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26"/>
        <v>42554.944722222215</v>
      </c>
      <c r="K1558">
        <v>1465011624</v>
      </c>
      <c r="L1558" s="14">
        <f t="shared" si="12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25"/>
        <v>45.133333333333333</v>
      </c>
      <c r="R1558" s="9">
        <f t="shared" ref="R1558:R1563" si="128">E1558/N1558</f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26"/>
        <v>41902.444826388884</v>
      </c>
      <c r="K1559">
        <v>1408549233</v>
      </c>
      <c r="L1559" s="14">
        <f t="shared" si="12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25"/>
        <v>4</v>
      </c>
      <c r="R1559" s="9">
        <f t="shared" si="128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26"/>
        <v>42244.299999999996</v>
      </c>
      <c r="K1560">
        <v>1435656759</v>
      </c>
      <c r="L1560" s="14">
        <f t="shared" si="12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25"/>
        <v>4.666666666666667</v>
      </c>
      <c r="R1560" s="9">
        <f t="shared" si="128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26"/>
        <v>42122.844895833332</v>
      </c>
      <c r="K1561">
        <v>1428974199</v>
      </c>
      <c r="L1561" s="14">
        <f t="shared" si="12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25"/>
        <v>0.33333333333333337</v>
      </c>
      <c r="R1561" s="9">
        <f t="shared" si="128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26"/>
        <v>41955.854085648149</v>
      </c>
      <c r="K1562">
        <v>1414110593</v>
      </c>
      <c r="L1562" s="14">
        <f t="shared" si="12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25"/>
        <v>3.7600000000000002</v>
      </c>
      <c r="R1562" s="9">
        <f t="shared" si="128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26"/>
        <v>41584.875034722216</v>
      </c>
      <c r="K1563">
        <v>1381194003</v>
      </c>
      <c r="L1563" s="14">
        <f t="shared" si="12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25"/>
        <v>0.67</v>
      </c>
      <c r="R1563" s="9">
        <f t="shared" si="128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26"/>
        <v>40148.826388888883</v>
      </c>
      <c r="K1564">
        <v>1253712916</v>
      </c>
      <c r="L1564" s="14">
        <f t="shared" si="12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25"/>
        <v>0</v>
      </c>
      <c r="R1564" s="9">
        <v>0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26"/>
        <v>41712.492488425924</v>
      </c>
      <c r="K1565">
        <v>1389635351</v>
      </c>
      <c r="L1565" s="14">
        <f t="shared" si="12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25"/>
        <v>1.4166666666666665</v>
      </c>
      <c r="R1565" s="9">
        <f t="shared" ref="R1565:R1570" si="129">E1565/N1565</f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26"/>
        <v>42152.628472222219</v>
      </c>
      <c r="K1566">
        <v>1430124509</v>
      </c>
      <c r="L1566" s="14">
        <f t="shared" si="12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25"/>
        <v>0.1</v>
      </c>
      <c r="R1566" s="9">
        <f t="shared" si="12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26"/>
        <v>40702.521539351852</v>
      </c>
      <c r="K1567">
        <v>1304962261</v>
      </c>
      <c r="L1567" s="14">
        <f t="shared" si="12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25"/>
        <v>2.5</v>
      </c>
      <c r="R1567" s="9">
        <f t="shared" si="12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26"/>
        <v>42578.708333333336</v>
      </c>
      <c r="K1568">
        <v>1467151204</v>
      </c>
      <c r="L1568" s="14">
        <f t="shared" si="12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25"/>
        <v>21.25</v>
      </c>
      <c r="R1568" s="9">
        <f t="shared" si="129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26"/>
        <v>41686.791666666664</v>
      </c>
      <c r="K1569">
        <v>1391293745</v>
      </c>
      <c r="L1569" s="14">
        <f t="shared" si="12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25"/>
        <v>4.117647058823529</v>
      </c>
      <c r="R1569" s="9">
        <f t="shared" si="129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26"/>
        <v>41996.853993055549</v>
      </c>
      <c r="K1570">
        <v>1416360585</v>
      </c>
      <c r="L1570" s="14">
        <f t="shared" si="12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25"/>
        <v>13.639999999999999</v>
      </c>
      <c r="R1570" s="9">
        <f t="shared" si="12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26"/>
        <v>41419.471226851849</v>
      </c>
      <c r="K1571">
        <v>1366906714</v>
      </c>
      <c r="L1571" s="14">
        <f t="shared" si="12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25"/>
        <v>0</v>
      </c>
      <c r="R1571" s="9">
        <v>0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26"/>
        <v>42468.56344907407</v>
      </c>
      <c r="K1572">
        <v>1457551882</v>
      </c>
      <c r="L1572" s="14">
        <f t="shared" si="12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25"/>
        <v>41.4</v>
      </c>
      <c r="R1572" s="9">
        <f t="shared" ref="R1572:R1581" si="130">E1572/N1572</f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26"/>
        <v>42174.56114583333</v>
      </c>
      <c r="K1573">
        <v>1432146483</v>
      </c>
      <c r="L1573" s="14">
        <f t="shared" si="12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25"/>
        <v>0.66115702479338845</v>
      </c>
      <c r="R1573" s="9">
        <f t="shared" si="130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26"/>
        <v>42428.790972222218</v>
      </c>
      <c r="K1574">
        <v>1454546859</v>
      </c>
      <c r="L1574" s="14">
        <f t="shared" si="12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25"/>
        <v>5</v>
      </c>
      <c r="R1574" s="9">
        <f t="shared" si="130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26"/>
        <v>42825.957638888889</v>
      </c>
      <c r="K1575">
        <v>1487548802</v>
      </c>
      <c r="L1575" s="14">
        <f t="shared" si="12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25"/>
        <v>2.4777777777777779</v>
      </c>
      <c r="R1575" s="9">
        <f t="shared" si="130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26"/>
        <v>42052.719085648147</v>
      </c>
      <c r="K1576">
        <v>1421187329</v>
      </c>
      <c r="L1576" s="14">
        <f t="shared" si="12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25"/>
        <v>5.0599999999999996</v>
      </c>
      <c r="R1576" s="9">
        <f t="shared" si="130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26"/>
        <v>41829.315925925919</v>
      </c>
      <c r="K1577">
        <v>1402317296</v>
      </c>
      <c r="L1577" s="14">
        <f t="shared" si="12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25"/>
        <v>22.91</v>
      </c>
      <c r="R1577" s="9">
        <f t="shared" si="130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26"/>
        <v>42185.670925925922</v>
      </c>
      <c r="K1578">
        <v>1431810368</v>
      </c>
      <c r="L1578" s="14">
        <f t="shared" si="12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25"/>
        <v>13</v>
      </c>
      <c r="R1578" s="9">
        <f t="shared" si="130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26"/>
        <v>41114.639444444438</v>
      </c>
      <c r="K1579">
        <v>1337977248</v>
      </c>
      <c r="L1579" s="14">
        <f t="shared" si="12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25"/>
        <v>0.54999999999999993</v>
      </c>
      <c r="R1579" s="9">
        <f t="shared" si="130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26"/>
        <v>40422.875</v>
      </c>
      <c r="K1580">
        <v>1281317691</v>
      </c>
      <c r="L1580" s="14">
        <f t="shared" si="12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25"/>
        <v>10.806536636794938</v>
      </c>
      <c r="R1580" s="9">
        <f t="shared" si="130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26"/>
        <v>41514.788090277776</v>
      </c>
      <c r="K1581">
        <v>1374882891</v>
      </c>
      <c r="L1581" s="14">
        <f t="shared" si="12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25"/>
        <v>0.84008400840084008</v>
      </c>
      <c r="R1581" s="9">
        <f t="shared" si="130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26"/>
        <v>41049.841736111106</v>
      </c>
      <c r="K1582">
        <v>1332378726</v>
      </c>
      <c r="L1582" s="14">
        <f t="shared" si="12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25"/>
        <v>0</v>
      </c>
      <c r="R1582" s="9">
        <v>0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26"/>
        <v>42357.240624999999</v>
      </c>
      <c r="K1583">
        <v>1447757190</v>
      </c>
      <c r="L1583" s="14">
        <f t="shared" si="12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25"/>
        <v>0.5</v>
      </c>
      <c r="R1583" s="9">
        <f>E1583/N1583</f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26"/>
        <v>42303.680555555555</v>
      </c>
      <c r="K1584">
        <v>1440961053</v>
      </c>
      <c r="L1584" s="14">
        <f t="shared" si="12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25"/>
        <v>9.3000000000000007</v>
      </c>
      <c r="R1584" s="9">
        <f>E1584/N1584</f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26"/>
        <v>41907.696655092594</v>
      </c>
      <c r="K1585">
        <v>1409089391</v>
      </c>
      <c r="L1585" s="14">
        <f t="shared" si="12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25"/>
        <v>7.4999999999999997E-2</v>
      </c>
      <c r="R1585" s="9">
        <f>E1585/N1585</f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26"/>
        <v>41789.440983796296</v>
      </c>
      <c r="K1586">
        <v>1400600101</v>
      </c>
      <c r="L1586" s="14">
        <f t="shared" si="12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25"/>
        <v>0</v>
      </c>
      <c r="R1586" s="9">
        <v>0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26"/>
        <v>42729.249999999993</v>
      </c>
      <c r="K1587">
        <v>1480800568</v>
      </c>
      <c r="L1587" s="14">
        <f t="shared" si="12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25"/>
        <v>79</v>
      </c>
      <c r="R1587" s="9">
        <f>E1587/N1587</f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26"/>
        <v>42098.854421296295</v>
      </c>
      <c r="K1588">
        <v>1425609022</v>
      </c>
      <c r="L1588" s="14">
        <f t="shared" si="12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25"/>
        <v>0</v>
      </c>
      <c r="R1588" s="9">
        <v>0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26"/>
        <v>41986.742650462962</v>
      </c>
      <c r="K1589">
        <v>1415918965</v>
      </c>
      <c r="L1589" s="14">
        <f t="shared" si="12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25"/>
        <v>1.3333333333333334E-2</v>
      </c>
      <c r="R1589" s="9">
        <f>E1589/N1589</f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26"/>
        <v>42035.633333333331</v>
      </c>
      <c r="K1590">
        <v>1420091999</v>
      </c>
      <c r="L1590" s="14">
        <f t="shared" si="12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25"/>
        <v>0</v>
      </c>
      <c r="R1590" s="9">
        <v>0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26"/>
        <v>42286.776458333326</v>
      </c>
      <c r="K1591">
        <v>1441841886</v>
      </c>
      <c r="L1591" s="14">
        <f t="shared" si="12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25"/>
        <v>0</v>
      </c>
      <c r="R1591" s="9">
        <v>0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26"/>
        <v>42270.648888888885</v>
      </c>
      <c r="K1592">
        <v>1440448464</v>
      </c>
      <c r="L1592" s="14">
        <f t="shared" si="12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25"/>
        <v>1.7000000000000002</v>
      </c>
      <c r="R1592" s="9">
        <f>E1592/N1592</f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26"/>
        <v>42463.476168981484</v>
      </c>
      <c r="K1593">
        <v>1457112341</v>
      </c>
      <c r="L1593" s="14">
        <f t="shared" si="12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25"/>
        <v>29.228571428571428</v>
      </c>
      <c r="R1593" s="9">
        <f>E1593/N1593</f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26"/>
        <v>42090.822743055549</v>
      </c>
      <c r="K1594">
        <v>1423619085</v>
      </c>
      <c r="L1594" s="14">
        <f t="shared" si="12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25"/>
        <v>0</v>
      </c>
      <c r="R1594" s="9">
        <v>0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26"/>
        <v>42063.63721064815</v>
      </c>
      <c r="K1595">
        <v>1422562655</v>
      </c>
      <c r="L1595" s="14">
        <f t="shared" si="12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25"/>
        <v>1.3636363636363637E-2</v>
      </c>
      <c r="R1595" s="9">
        <f>E1595/N1595</f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26"/>
        <v>42505.472916666666</v>
      </c>
      <c r="K1596">
        <v>1458147982</v>
      </c>
      <c r="L1596" s="14">
        <f t="shared" si="12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25"/>
        <v>20.5</v>
      </c>
      <c r="R1596" s="9">
        <f>E1596/N1596</f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26"/>
        <v>41808.634027777771</v>
      </c>
      <c r="K1597">
        <v>1400634728</v>
      </c>
      <c r="L1597" s="14">
        <f t="shared" si="12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25"/>
        <v>0.27999999999999997</v>
      </c>
      <c r="R1597" s="9">
        <f>E1597/N1597</f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26"/>
        <v>41986.26353009259</v>
      </c>
      <c r="K1598">
        <v>1414577969</v>
      </c>
      <c r="L1598" s="14">
        <f t="shared" si="12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25"/>
        <v>2.3076923076923079</v>
      </c>
      <c r="R1598" s="9">
        <f>E1598/N1598</f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26"/>
        <v>42633.145798611113</v>
      </c>
      <c r="K1599">
        <v>1471768197</v>
      </c>
      <c r="L1599" s="14">
        <f t="shared" si="12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25"/>
        <v>0</v>
      </c>
      <c r="R1599" s="9">
        <v>0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26"/>
        <v>42211.459004629629</v>
      </c>
      <c r="K1600">
        <v>1432742458</v>
      </c>
      <c r="L1600" s="14">
        <f t="shared" si="12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25"/>
        <v>0.125</v>
      </c>
      <c r="R1600" s="9">
        <f>E1600/N1600</f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26"/>
        <v>42468.289074074077</v>
      </c>
      <c r="K1601">
        <v>1457528176</v>
      </c>
      <c r="L1601" s="14">
        <f t="shared" si="12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25"/>
        <v>0</v>
      </c>
      <c r="R1601" s="9">
        <v>0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26"/>
        <v>41835.007638888885</v>
      </c>
      <c r="K1602">
        <v>1401585752</v>
      </c>
      <c r="L1602" s="14">
        <f t="shared" si="12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31">(E1602/D1602)*100</f>
        <v>7.3400000000000007</v>
      </c>
      <c r="R1602" s="9">
        <f t="shared" ref="R1602:R1633" si="132">E1602/N1602</f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33">(I1603/86400)+25569+(-5/24)</f>
        <v>40667.884641203702</v>
      </c>
      <c r="K1603">
        <v>1301969633</v>
      </c>
      <c r="L1603" s="14">
        <f t="shared" ref="L1603:L1666" si="134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31"/>
        <v>108.2492</v>
      </c>
      <c r="R1603" s="9">
        <f t="shared" si="132"/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33"/>
        <v>40830.75</v>
      </c>
      <c r="K1604">
        <v>1314947317</v>
      </c>
      <c r="L1604" s="14">
        <f t="shared" si="134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31"/>
        <v>100.16666666666667</v>
      </c>
      <c r="R1604" s="9">
        <f t="shared" si="132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33"/>
        <v>40935.961331018516</v>
      </c>
      <c r="K1605">
        <v>1322539459</v>
      </c>
      <c r="L1605" s="14">
        <f t="shared" si="134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31"/>
        <v>100.03299999999999</v>
      </c>
      <c r="R1605" s="9">
        <f t="shared" si="132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33"/>
        <v>40985.595312500001</v>
      </c>
      <c r="K1606">
        <v>1328559435</v>
      </c>
      <c r="L1606" s="14">
        <f t="shared" si="134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31"/>
        <v>122.10714285714286</v>
      </c>
      <c r="R1606" s="9">
        <f t="shared" si="132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33"/>
        <v>40756.083333333328</v>
      </c>
      <c r="K1607">
        <v>1311380313</v>
      </c>
      <c r="L1607" s="14">
        <f t="shared" si="134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31"/>
        <v>100.69333333333334</v>
      </c>
      <c r="R1607" s="9">
        <f t="shared" si="132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33"/>
        <v>40625.861550925925</v>
      </c>
      <c r="K1608">
        <v>1293158438</v>
      </c>
      <c r="L1608" s="14">
        <f t="shared" si="134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31"/>
        <v>101.004125</v>
      </c>
      <c r="R1608" s="9">
        <f t="shared" si="132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33"/>
        <v>41074.600127314814</v>
      </c>
      <c r="K1609">
        <v>1337887451</v>
      </c>
      <c r="L1609" s="14">
        <f t="shared" si="134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31"/>
        <v>145.11000000000001</v>
      </c>
      <c r="R1609" s="9">
        <f t="shared" si="132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33"/>
        <v>41640.018055555549</v>
      </c>
      <c r="K1610">
        <v>1385754986</v>
      </c>
      <c r="L1610" s="14">
        <f t="shared" si="134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31"/>
        <v>101.25</v>
      </c>
      <c r="R1610" s="9">
        <f t="shared" si="132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33"/>
        <v>40849.125</v>
      </c>
      <c r="K1611">
        <v>1315612909</v>
      </c>
      <c r="L1611" s="14">
        <f t="shared" si="134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31"/>
        <v>118.33333333333333</v>
      </c>
      <c r="R1611" s="9">
        <f t="shared" si="132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33"/>
        <v>41258.716550925921</v>
      </c>
      <c r="K1612">
        <v>1353017510</v>
      </c>
      <c r="L1612" s="14">
        <f t="shared" si="134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31"/>
        <v>271.85000000000002</v>
      </c>
      <c r="R1612" s="9">
        <f t="shared" si="132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33"/>
        <v>41429.792037037034</v>
      </c>
      <c r="K1613">
        <v>1368576032</v>
      </c>
      <c r="L1613" s="14">
        <f t="shared" si="134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31"/>
        <v>125.125</v>
      </c>
      <c r="R1613" s="9">
        <f t="shared" si="132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33"/>
        <v>41276.666481481479</v>
      </c>
      <c r="K1614">
        <v>1354568384</v>
      </c>
      <c r="L1614" s="14">
        <f t="shared" si="134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31"/>
        <v>110.00000000000001</v>
      </c>
      <c r="R1614" s="9">
        <f t="shared" si="132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33"/>
        <v>41111.861134259256</v>
      </c>
      <c r="K1615">
        <v>1340329202</v>
      </c>
      <c r="L1615" s="14">
        <f t="shared" si="134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31"/>
        <v>101.49999999999999</v>
      </c>
      <c r="R1615" s="9">
        <f t="shared" si="132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33"/>
        <v>41854.5</v>
      </c>
      <c r="K1616">
        <v>1401924769</v>
      </c>
      <c r="L1616" s="14">
        <f t="shared" si="134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31"/>
        <v>102.69999999999999</v>
      </c>
      <c r="R1616" s="9">
        <f t="shared" si="132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33"/>
        <v>40889.884212962963</v>
      </c>
      <c r="K1617">
        <v>1319850796</v>
      </c>
      <c r="L1617" s="14">
        <f t="shared" si="134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31"/>
        <v>114.12500000000001</v>
      </c>
      <c r="R1617" s="9">
        <f t="shared" si="132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33"/>
        <v>41235.708333333328</v>
      </c>
      <c r="K1618">
        <v>1350061821</v>
      </c>
      <c r="L1618" s="14">
        <f t="shared" si="134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31"/>
        <v>104.2</v>
      </c>
      <c r="R1618" s="9">
        <f t="shared" si="132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33"/>
        <v>41579.583333333328</v>
      </c>
      <c r="K1619">
        <v>1380470188</v>
      </c>
      <c r="L1619" s="14">
        <f t="shared" si="134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31"/>
        <v>145.85714285714286</v>
      </c>
      <c r="R1619" s="9">
        <f t="shared" si="132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33"/>
        <v>41341.446006944439</v>
      </c>
      <c r="K1620">
        <v>1359301335</v>
      </c>
      <c r="L1620" s="14">
        <f t="shared" si="134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31"/>
        <v>105.06666666666666</v>
      </c>
      <c r="R1620" s="9">
        <f t="shared" si="132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33"/>
        <v>41896.977847222217</v>
      </c>
      <c r="K1621">
        <v>1408940886</v>
      </c>
      <c r="L1621" s="14">
        <f t="shared" si="134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31"/>
        <v>133.33333333333331</v>
      </c>
      <c r="R1621" s="9">
        <f t="shared" si="132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33"/>
        <v>41328.131249999999</v>
      </c>
      <c r="K1622">
        <v>1361002140</v>
      </c>
      <c r="L1622" s="14">
        <f t="shared" si="134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31"/>
        <v>112.99999999999999</v>
      </c>
      <c r="R1622" s="9">
        <f t="shared" si="132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33"/>
        <v>41056.957638888889</v>
      </c>
      <c r="K1623">
        <v>1333550015</v>
      </c>
      <c r="L1623" s="14">
        <f t="shared" si="134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31"/>
        <v>121.2</v>
      </c>
      <c r="R1623" s="9">
        <f t="shared" si="132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33"/>
        <v>41990.124305555553</v>
      </c>
      <c r="K1624">
        <v>1415343874</v>
      </c>
      <c r="L1624" s="14">
        <f t="shared" si="134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31"/>
        <v>101.72463768115942</v>
      </c>
      <c r="R1624" s="9">
        <f t="shared" si="132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33"/>
        <v>41513.480196759258</v>
      </c>
      <c r="K1625">
        <v>1372437089</v>
      </c>
      <c r="L1625" s="14">
        <f t="shared" si="134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31"/>
        <v>101.06666666666666</v>
      </c>
      <c r="R1625" s="9">
        <f t="shared" si="132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33"/>
        <v>41283.158969907403</v>
      </c>
      <c r="K1626">
        <v>1354265335</v>
      </c>
      <c r="L1626" s="14">
        <f t="shared" si="134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31"/>
        <v>118</v>
      </c>
      <c r="R1626" s="9">
        <f t="shared" si="132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33"/>
        <v>41163.491354166668</v>
      </c>
      <c r="K1627">
        <v>1344962853</v>
      </c>
      <c r="L1627" s="14">
        <f t="shared" si="134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31"/>
        <v>155.33333333333331</v>
      </c>
      <c r="R1627" s="9">
        <f t="shared" si="132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33"/>
        <v>41609.681331018517</v>
      </c>
      <c r="K1628">
        <v>1383337267</v>
      </c>
      <c r="L1628" s="14">
        <f t="shared" si="134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31"/>
        <v>101.18750000000001</v>
      </c>
      <c r="R1628" s="9">
        <f t="shared" si="132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33"/>
        <v>41238.999305555553</v>
      </c>
      <c r="K1629">
        <v>1351011489</v>
      </c>
      <c r="L1629" s="14">
        <f t="shared" si="134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31"/>
        <v>117</v>
      </c>
      <c r="R1629" s="9">
        <f t="shared" si="132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33"/>
        <v>41807.528726851851</v>
      </c>
      <c r="K1630">
        <v>1400175682</v>
      </c>
      <c r="L1630" s="14">
        <f t="shared" si="134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31"/>
        <v>100.925</v>
      </c>
      <c r="R1630" s="9">
        <f t="shared" si="132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33"/>
        <v>41690.658946759257</v>
      </c>
      <c r="K1631">
        <v>1389041333</v>
      </c>
      <c r="L1631" s="14">
        <f t="shared" si="134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31"/>
        <v>103.66666666666666</v>
      </c>
      <c r="R1631" s="9">
        <f t="shared" si="132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33"/>
        <v>40970.082638888889</v>
      </c>
      <c r="K1632">
        <v>1328040375</v>
      </c>
      <c r="L1632" s="14">
        <f t="shared" si="134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31"/>
        <v>265.25</v>
      </c>
      <c r="R1632" s="9">
        <f t="shared" si="132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33"/>
        <v>41194.65116898148</v>
      </c>
      <c r="K1633">
        <v>1347482261</v>
      </c>
      <c r="L1633" s="14">
        <f t="shared" si="134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31"/>
        <v>155.91</v>
      </c>
      <c r="R1633" s="9">
        <f t="shared" si="132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33"/>
        <v>40810.132569444446</v>
      </c>
      <c r="K1634">
        <v>1311667854</v>
      </c>
      <c r="L1634" s="14">
        <f t="shared" si="134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31"/>
        <v>101.62500000000001</v>
      </c>
      <c r="R1634" s="9">
        <f t="shared" ref="R1634:R1665" si="135">E1634/N1634</f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33"/>
        <v>40924</v>
      </c>
      <c r="K1635">
        <v>1324329156</v>
      </c>
      <c r="L1635" s="14">
        <f t="shared" si="134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31"/>
        <v>100</v>
      </c>
      <c r="R1635" s="9">
        <f t="shared" si="135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33"/>
        <v>40696.040972222218</v>
      </c>
      <c r="K1636">
        <v>1303706001</v>
      </c>
      <c r="L1636" s="14">
        <f t="shared" si="134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31"/>
        <v>100.49999999999999</v>
      </c>
      <c r="R1636" s="9">
        <f t="shared" si="135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33"/>
        <v>42562.660428240742</v>
      </c>
      <c r="K1637">
        <v>1463086261</v>
      </c>
      <c r="L1637" s="14">
        <f t="shared" si="134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31"/>
        <v>125.29999999999998</v>
      </c>
      <c r="R1637" s="9">
        <f t="shared" si="135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33"/>
        <v>40705.958333333328</v>
      </c>
      <c r="K1638">
        <v>1304129088</v>
      </c>
      <c r="L1638" s="14">
        <f t="shared" si="134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31"/>
        <v>103.55555555555556</v>
      </c>
      <c r="R1638" s="9">
        <f t="shared" si="135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33"/>
        <v>40178.777083333327</v>
      </c>
      <c r="K1639">
        <v>1257444140</v>
      </c>
      <c r="L1639" s="14">
        <f t="shared" si="134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31"/>
        <v>103.8</v>
      </c>
      <c r="R1639" s="9">
        <f t="shared" si="135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33"/>
        <v>41333.684027777774</v>
      </c>
      <c r="K1640">
        <v>1358180968</v>
      </c>
      <c r="L1640" s="14">
        <f t="shared" si="134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31"/>
        <v>105</v>
      </c>
      <c r="R1640" s="9">
        <f t="shared" si="135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33"/>
        <v>40971.444039351853</v>
      </c>
      <c r="K1641">
        <v>1328197165</v>
      </c>
      <c r="L1641" s="14">
        <f t="shared" si="134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31"/>
        <v>100</v>
      </c>
      <c r="R1641" s="9">
        <f t="shared" si="135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33"/>
        <v>40392.874305555553</v>
      </c>
      <c r="K1642">
        <v>1279603955</v>
      </c>
      <c r="L1642" s="14">
        <f t="shared" si="134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31"/>
        <v>169.86</v>
      </c>
      <c r="R1642" s="9">
        <f t="shared" si="135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33"/>
        <v>41992.388240740744</v>
      </c>
      <c r="K1643">
        <v>1416406744</v>
      </c>
      <c r="L1643" s="14">
        <f t="shared" si="134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31"/>
        <v>101.4</v>
      </c>
      <c r="R1643" s="9">
        <f t="shared" si="135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33"/>
        <v>40707.816284722219</v>
      </c>
      <c r="K1644">
        <v>1306283727</v>
      </c>
      <c r="L1644" s="14">
        <f t="shared" si="134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31"/>
        <v>100</v>
      </c>
      <c r="R1644" s="9">
        <f t="shared" si="135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33"/>
        <v>41176.615879629629</v>
      </c>
      <c r="K1645">
        <v>1345924012</v>
      </c>
      <c r="L1645" s="14">
        <f t="shared" si="134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31"/>
        <v>124.70000000000002</v>
      </c>
      <c r="R1645" s="9">
        <f t="shared" si="135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33"/>
        <v>41234.893055555549</v>
      </c>
      <c r="K1646">
        <v>1348363560</v>
      </c>
      <c r="L1646" s="14">
        <f t="shared" si="134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31"/>
        <v>109.5</v>
      </c>
      <c r="R1646" s="9">
        <f t="shared" si="135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33"/>
        <v>41535.40902777778</v>
      </c>
      <c r="K1647">
        <v>1378306140</v>
      </c>
      <c r="L1647" s="14">
        <f t="shared" si="134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31"/>
        <v>110.80000000000001</v>
      </c>
      <c r="R1647" s="9">
        <f t="shared" si="135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33"/>
        <v>41865.549305555549</v>
      </c>
      <c r="K1648">
        <v>1405248503</v>
      </c>
      <c r="L1648" s="14">
        <f t="shared" si="134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31"/>
        <v>110.2</v>
      </c>
      <c r="R1648" s="9">
        <f t="shared" si="135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33"/>
        <v>41069.201122685183</v>
      </c>
      <c r="K1649">
        <v>1336643377</v>
      </c>
      <c r="L1649" s="14">
        <f t="shared" si="134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31"/>
        <v>104.71999999999998</v>
      </c>
      <c r="R1649" s="9">
        <f t="shared" si="135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33"/>
        <v>40622.454652777778</v>
      </c>
      <c r="K1650">
        <v>1298048082</v>
      </c>
      <c r="L1650" s="14">
        <f t="shared" si="134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31"/>
        <v>125.26086956521738</v>
      </c>
      <c r="R1650" s="9">
        <f t="shared" si="135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33"/>
        <v>41782.476331018515</v>
      </c>
      <c r="K1651">
        <v>1396974355</v>
      </c>
      <c r="L1651" s="14">
        <f t="shared" si="134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31"/>
        <v>100.58763157894737</v>
      </c>
      <c r="R1651" s="9">
        <f t="shared" si="135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33"/>
        <v>41556.227280092593</v>
      </c>
      <c r="K1652">
        <v>1378722437</v>
      </c>
      <c r="L1652" s="14">
        <f t="shared" si="134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31"/>
        <v>141.55000000000001</v>
      </c>
      <c r="R1652" s="9">
        <f t="shared" si="135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33"/>
        <v>40659.082638888889</v>
      </c>
      <c r="K1653">
        <v>1300916220</v>
      </c>
      <c r="L1653" s="14">
        <f t="shared" si="134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31"/>
        <v>100.75</v>
      </c>
      <c r="R1653" s="9">
        <f t="shared" si="135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33"/>
        <v>41602.326307870368</v>
      </c>
      <c r="K1654">
        <v>1382701793</v>
      </c>
      <c r="L1654" s="14">
        <f t="shared" si="134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31"/>
        <v>100.66666666666666</v>
      </c>
      <c r="R1654" s="9">
        <f t="shared" si="135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33"/>
        <v>40657.626111111109</v>
      </c>
      <c r="K1655">
        <v>1300996896</v>
      </c>
      <c r="L1655" s="14">
        <f t="shared" si="134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31"/>
        <v>174.2304</v>
      </c>
      <c r="R1655" s="9">
        <f t="shared" si="135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33"/>
        <v>41017.682407407403</v>
      </c>
      <c r="K1656">
        <v>1332192160</v>
      </c>
      <c r="L1656" s="14">
        <f t="shared" si="134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31"/>
        <v>119.90909090909089</v>
      </c>
      <c r="R1656" s="9">
        <f t="shared" si="135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33"/>
        <v>41004.541898148142</v>
      </c>
      <c r="K1657">
        <v>1331060420</v>
      </c>
      <c r="L1657" s="14">
        <f t="shared" si="134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31"/>
        <v>142.86666666666667</v>
      </c>
      <c r="R1657" s="9">
        <f t="shared" si="135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33"/>
        <v>41256.720509259256</v>
      </c>
      <c r="K1658">
        <v>1352845052</v>
      </c>
      <c r="L1658" s="14">
        <f t="shared" si="134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31"/>
        <v>100.33493333333334</v>
      </c>
      <c r="R1658" s="9">
        <f t="shared" si="135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33"/>
        <v>41053.573703703703</v>
      </c>
      <c r="K1659">
        <v>1335293168</v>
      </c>
      <c r="L1659" s="14">
        <f t="shared" si="134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31"/>
        <v>104.93380000000001</v>
      </c>
      <c r="R1659" s="9">
        <f t="shared" si="135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33"/>
        <v>41261.388888888883</v>
      </c>
      <c r="K1660">
        <v>1352524767</v>
      </c>
      <c r="L1660" s="14">
        <f t="shared" si="134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31"/>
        <v>132.23333333333335</v>
      </c>
      <c r="R1660" s="9">
        <f t="shared" si="135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33"/>
        <v>41625.291666666664</v>
      </c>
      <c r="K1661">
        <v>1384811721</v>
      </c>
      <c r="L1661" s="14">
        <f t="shared" si="134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31"/>
        <v>112.79999999999998</v>
      </c>
      <c r="R1661" s="9">
        <f t="shared" si="135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33"/>
        <v>42490.707638888889</v>
      </c>
      <c r="K1662">
        <v>1459355950</v>
      </c>
      <c r="L1662" s="14">
        <f t="shared" si="134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31"/>
        <v>1253.75</v>
      </c>
      <c r="R1662" s="9">
        <f t="shared" si="135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33"/>
        <v>42386.666666666664</v>
      </c>
      <c r="K1663">
        <v>1449359831</v>
      </c>
      <c r="L1663" s="14">
        <f t="shared" si="134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31"/>
        <v>102.50632911392405</v>
      </c>
      <c r="R1663" s="9">
        <f t="shared" si="135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33"/>
        <v>40908.031666666662</v>
      </c>
      <c r="K1664">
        <v>1320122736</v>
      </c>
      <c r="L1664" s="14">
        <f t="shared" si="134"/>
        <v>40847.99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31"/>
        <v>102.6375</v>
      </c>
      <c r="R1664" s="9">
        <f t="shared" si="135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33"/>
        <v>42035.813738425924</v>
      </c>
      <c r="K1665">
        <v>1420158707</v>
      </c>
      <c r="L1665" s="14">
        <f t="shared" si="134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31"/>
        <v>108</v>
      </c>
      <c r="R1665" s="9">
        <f t="shared" si="135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33"/>
        <v>40983.957638888889</v>
      </c>
      <c r="K1666">
        <v>1328033818</v>
      </c>
      <c r="L1666" s="14">
        <f t="shared" si="134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36">(E1666/D1666)*100</f>
        <v>122.40879999999999</v>
      </c>
      <c r="R1666" s="9">
        <f t="shared" ref="R1666:R1683" si="137">E1666/N1666</f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38">(I1667/86400)+25569+(-5/24)</f>
        <v>40595.916666666664</v>
      </c>
      <c r="K1667">
        <v>1295624113</v>
      </c>
      <c r="L1667" s="14">
        <f t="shared" ref="L1667:L1730" si="139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36"/>
        <v>119.45714285714286</v>
      </c>
      <c r="R1667" s="9">
        <f t="shared" si="137"/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38"/>
        <v>41361.003159722219</v>
      </c>
      <c r="K1668">
        <v>1361858673</v>
      </c>
      <c r="L1668" s="14">
        <f t="shared" si="139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36"/>
        <v>160.88</v>
      </c>
      <c r="R1668" s="9">
        <f t="shared" si="13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38"/>
        <v>41709.082638888889</v>
      </c>
      <c r="K1669">
        <v>1392169298</v>
      </c>
      <c r="L1669" s="14">
        <f t="shared" si="139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36"/>
        <v>126.85294117647059</v>
      </c>
      <c r="R1669" s="9">
        <f t="shared" si="13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38"/>
        <v>40874.983090277776</v>
      </c>
      <c r="K1670">
        <v>1319859339</v>
      </c>
      <c r="L1670" s="14">
        <f t="shared" si="139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36"/>
        <v>102.6375</v>
      </c>
      <c r="R1670" s="9">
        <f t="shared" si="13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38"/>
        <v>42521.676805555551</v>
      </c>
      <c r="K1671">
        <v>1459545276</v>
      </c>
      <c r="L1671" s="14">
        <f t="shared" si="139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36"/>
        <v>139.75</v>
      </c>
      <c r="R1671" s="9">
        <f t="shared" si="13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38"/>
        <v>40363.958333333328</v>
      </c>
      <c r="K1672">
        <v>1273961999</v>
      </c>
      <c r="L1672" s="14">
        <f t="shared" si="139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36"/>
        <v>102.60000000000001</v>
      </c>
      <c r="R1672" s="9">
        <f t="shared" si="13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38"/>
        <v>42583.335810185185</v>
      </c>
      <c r="K1673">
        <v>1467464614</v>
      </c>
      <c r="L1673" s="14">
        <f t="shared" si="139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36"/>
        <v>100.67349999999999</v>
      </c>
      <c r="R1673" s="9">
        <f t="shared" si="13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38"/>
        <v>41064.448263888888</v>
      </c>
      <c r="K1674">
        <v>1336232730</v>
      </c>
      <c r="L1674" s="14">
        <f t="shared" si="139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36"/>
        <v>112.94117647058823</v>
      </c>
      <c r="R1674" s="9">
        <f t="shared" si="13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38"/>
        <v>42069.670046296298</v>
      </c>
      <c r="K1675">
        <v>1423083892</v>
      </c>
      <c r="L1675" s="14">
        <f t="shared" si="139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36"/>
        <v>128.09523809523807</v>
      </c>
      <c r="R1675" s="9">
        <f t="shared" si="13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38"/>
        <v>42600.082638888889</v>
      </c>
      <c r="K1676">
        <v>1468852306</v>
      </c>
      <c r="L1676" s="14">
        <f t="shared" si="139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36"/>
        <v>201.7</v>
      </c>
      <c r="R1676" s="9">
        <f t="shared" si="13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38"/>
        <v>40832.710416666661</v>
      </c>
      <c r="K1677">
        <v>1316194540</v>
      </c>
      <c r="L1677" s="14">
        <f t="shared" si="139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36"/>
        <v>137.416</v>
      </c>
      <c r="R1677" s="9">
        <f t="shared" si="13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38"/>
        <v>41019.957638888889</v>
      </c>
      <c r="K1678">
        <v>1330968347</v>
      </c>
      <c r="L1678" s="14">
        <f t="shared" si="139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36"/>
        <v>115.33333333333333</v>
      </c>
      <c r="R1678" s="9">
        <f t="shared" si="13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38"/>
        <v>42476.040972222218</v>
      </c>
      <c r="K1679">
        <v>1455615976</v>
      </c>
      <c r="L1679" s="14">
        <f t="shared" si="139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36"/>
        <v>111.66666666666667</v>
      </c>
      <c r="R1679" s="9">
        <f t="shared" si="13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38"/>
        <v>41676.646655092591</v>
      </c>
      <c r="K1680">
        <v>1390509071</v>
      </c>
      <c r="L1680" s="14">
        <f t="shared" si="139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36"/>
        <v>118.39999999999999</v>
      </c>
      <c r="R1680" s="9">
        <f t="shared" si="13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38"/>
        <v>40745.860474537032</v>
      </c>
      <c r="K1681">
        <v>1309311545</v>
      </c>
      <c r="L1681" s="14">
        <f t="shared" si="139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36"/>
        <v>175</v>
      </c>
      <c r="R1681" s="9">
        <f t="shared" si="13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38"/>
        <v>41832.549386574072</v>
      </c>
      <c r="K1682">
        <v>1402596667</v>
      </c>
      <c r="L1682" s="14">
        <f t="shared" si="139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36"/>
        <v>117.5</v>
      </c>
      <c r="R1682" s="9">
        <f t="shared" si="13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38"/>
        <v>42822.874999999993</v>
      </c>
      <c r="K1683">
        <v>1486522484</v>
      </c>
      <c r="L1683" s="14">
        <f t="shared" si="139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36"/>
        <v>101.42212307692309</v>
      </c>
      <c r="R1683" s="9">
        <f t="shared" si="137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38"/>
        <v>42838.963657407403</v>
      </c>
      <c r="K1684">
        <v>1486962460</v>
      </c>
      <c r="L1684" s="14">
        <f t="shared" si="139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36"/>
        <v>0</v>
      </c>
      <c r="R1684" s="9">
        <v>0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38"/>
        <v>42832.57335648148</v>
      </c>
      <c r="K1685">
        <v>1489517138</v>
      </c>
      <c r="L1685" s="14">
        <f t="shared" si="139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36"/>
        <v>21.714285714285715</v>
      </c>
      <c r="R1685" s="9">
        <f t="shared" ref="R1685:R1697" si="140">E1685/N1685</f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38"/>
        <v>42811.565289351849</v>
      </c>
      <c r="K1686">
        <v>1487360041</v>
      </c>
      <c r="L1686" s="14">
        <f t="shared" si="139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36"/>
        <v>109.125</v>
      </c>
      <c r="R1686" s="9">
        <f t="shared" si="140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38"/>
        <v>42818.0002662037</v>
      </c>
      <c r="K1687">
        <v>1487743223</v>
      </c>
      <c r="L1687" s="14">
        <f t="shared" si="139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36"/>
        <v>102.85714285714285</v>
      </c>
      <c r="R1687" s="9">
        <f t="shared" si="140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38"/>
        <v>42852.593969907401</v>
      </c>
      <c r="K1688">
        <v>1488140119</v>
      </c>
      <c r="L1688" s="14">
        <f t="shared" si="139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36"/>
        <v>0.36</v>
      </c>
      <c r="R1688" s="9">
        <f t="shared" si="140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38"/>
        <v>42835.635416666664</v>
      </c>
      <c r="K1689">
        <v>1488935245</v>
      </c>
      <c r="L1689" s="14">
        <f t="shared" si="139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36"/>
        <v>31.25</v>
      </c>
      <c r="R1689" s="9">
        <f t="shared" si="140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38"/>
        <v>42834.28465277778</v>
      </c>
      <c r="K1690">
        <v>1489150194</v>
      </c>
      <c r="L1690" s="14">
        <f t="shared" si="139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36"/>
        <v>44.3</v>
      </c>
      <c r="R1690" s="9">
        <f t="shared" si="140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38"/>
        <v>42810.692476851851</v>
      </c>
      <c r="K1691">
        <v>1487111830</v>
      </c>
      <c r="L1691" s="14">
        <f t="shared" si="139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36"/>
        <v>100</v>
      </c>
      <c r="R1691" s="9">
        <f t="shared" si="140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38"/>
        <v>42831.181041666663</v>
      </c>
      <c r="K1692">
        <v>1488882042</v>
      </c>
      <c r="L1692" s="14">
        <f t="shared" si="139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36"/>
        <v>25.4</v>
      </c>
      <c r="R1692" s="9">
        <f t="shared" si="140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38"/>
        <v>42827.833333333336</v>
      </c>
      <c r="K1693">
        <v>1488387008</v>
      </c>
      <c r="L1693" s="14">
        <f t="shared" si="139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36"/>
        <v>33.473333333333329</v>
      </c>
      <c r="R1693" s="9">
        <f t="shared" si="140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38"/>
        <v>42820.790972222218</v>
      </c>
      <c r="K1694">
        <v>1487734667</v>
      </c>
      <c r="L1694" s="14">
        <f t="shared" si="139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36"/>
        <v>47.8</v>
      </c>
      <c r="R1694" s="9">
        <f t="shared" si="140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38"/>
        <v>42834.624999999993</v>
      </c>
      <c r="K1695">
        <v>1489097112</v>
      </c>
      <c r="L1695" s="14">
        <f t="shared" si="139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36"/>
        <v>9.3333333333333339</v>
      </c>
      <c r="R1695" s="9">
        <f t="shared" si="140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38"/>
        <v>42820.98333333333</v>
      </c>
      <c r="K1696">
        <v>1488038674</v>
      </c>
      <c r="L1696" s="14">
        <f t="shared" si="139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36"/>
        <v>0.05</v>
      </c>
      <c r="R1696" s="9">
        <f t="shared" si="140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38"/>
        <v>42834.833333333336</v>
      </c>
      <c r="K1697">
        <v>1488847514</v>
      </c>
      <c r="L1697" s="14">
        <f t="shared" si="139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36"/>
        <v>11.708333333333334</v>
      </c>
      <c r="R1697" s="9">
        <f t="shared" si="140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38"/>
        <v>42825.819571759253</v>
      </c>
      <c r="K1698">
        <v>1488418811</v>
      </c>
      <c r="L1698" s="14">
        <f t="shared" si="139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36"/>
        <v>0</v>
      </c>
      <c r="R1698" s="9">
        <v>0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38"/>
        <v>42834.782962962963</v>
      </c>
      <c r="K1699">
        <v>1489193248</v>
      </c>
      <c r="L1699" s="14">
        <f t="shared" si="139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36"/>
        <v>20.208000000000002</v>
      </c>
      <c r="R1699" s="9">
        <f>E1699/N1699</f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38"/>
        <v>42819.939583333333</v>
      </c>
      <c r="K1700">
        <v>1488430760</v>
      </c>
      <c r="L1700" s="14">
        <f t="shared" si="139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36"/>
        <v>0</v>
      </c>
      <c r="R1700" s="9">
        <v>0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38"/>
        <v>42836.655613425923</v>
      </c>
      <c r="K1701">
        <v>1489351445</v>
      </c>
      <c r="L1701" s="14">
        <f t="shared" si="139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36"/>
        <v>4.2311459353574925</v>
      </c>
      <c r="R1701" s="9">
        <f t="shared" ref="R1701:R1706" si="141">E1701/N1701</f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38"/>
        <v>42825.958333333336</v>
      </c>
      <c r="K1702">
        <v>1488418990</v>
      </c>
      <c r="L1702" s="14">
        <f t="shared" si="139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36"/>
        <v>26.06</v>
      </c>
      <c r="R1702" s="9">
        <f t="shared" si="141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38"/>
        <v>42019.456076388888</v>
      </c>
      <c r="K1703">
        <v>1418745405</v>
      </c>
      <c r="L1703" s="14">
        <f t="shared" si="139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36"/>
        <v>0.19801980198019803</v>
      </c>
      <c r="R1703" s="9">
        <f t="shared" si="141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38"/>
        <v>42093.619791666664</v>
      </c>
      <c r="K1704">
        <v>1425156750</v>
      </c>
      <c r="L1704" s="14">
        <f t="shared" si="139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36"/>
        <v>6.0606060606060606E-3</v>
      </c>
      <c r="R1704" s="9">
        <f t="shared" si="141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38"/>
        <v>42247.073344907403</v>
      </c>
      <c r="K1705">
        <v>1435819537</v>
      </c>
      <c r="L1705" s="14">
        <f t="shared" si="139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36"/>
        <v>1.02</v>
      </c>
      <c r="R1705" s="9">
        <f t="shared" si="141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38"/>
        <v>42050.931400462963</v>
      </c>
      <c r="K1706">
        <v>1421464873</v>
      </c>
      <c r="L1706" s="14">
        <f t="shared" si="139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36"/>
        <v>65.100000000000009</v>
      </c>
      <c r="R1706" s="9">
        <f t="shared" si="141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38"/>
        <v>42256.458333333336</v>
      </c>
      <c r="K1707">
        <v>1440807846</v>
      </c>
      <c r="L1707" s="14">
        <f t="shared" si="139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36"/>
        <v>0</v>
      </c>
      <c r="R1707" s="9">
        <v>0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38"/>
        <v>42239.098055555551</v>
      </c>
      <c r="K1708">
        <v>1435130472</v>
      </c>
      <c r="L1708" s="14">
        <f t="shared" si="139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36"/>
        <v>0</v>
      </c>
      <c r="R1708" s="9">
        <v>0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38"/>
        <v>42457.471006944441</v>
      </c>
      <c r="K1709">
        <v>1456593495</v>
      </c>
      <c r="L1709" s="14">
        <f t="shared" si="139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36"/>
        <v>9.74</v>
      </c>
      <c r="R1709" s="9">
        <f>E1709/N1709</f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38"/>
        <v>42491.658634259256</v>
      </c>
      <c r="K1710">
        <v>1458679706</v>
      </c>
      <c r="L1710" s="14">
        <f t="shared" si="139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36"/>
        <v>0</v>
      </c>
      <c r="R1710" s="9">
        <v>0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38"/>
        <v>41882.610416666663</v>
      </c>
      <c r="K1711">
        <v>1405949514</v>
      </c>
      <c r="L1711" s="14">
        <f t="shared" si="139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36"/>
        <v>4.8571428571428568</v>
      </c>
      <c r="R1711" s="9">
        <f>E1711/N1711</f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38"/>
        <v>42387.333333333336</v>
      </c>
      <c r="K1712">
        <v>1449151888</v>
      </c>
      <c r="L1712" s="14">
        <f t="shared" si="139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36"/>
        <v>0.67999999999999994</v>
      </c>
      <c r="R1712" s="9">
        <f>E1712/N1712</f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38"/>
        <v>41883.437893518516</v>
      </c>
      <c r="K1713">
        <v>1406907034</v>
      </c>
      <c r="L1713" s="14">
        <f t="shared" si="139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36"/>
        <v>10.5</v>
      </c>
      <c r="R1713" s="9">
        <f>E1713/N1713</f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38"/>
        <v>42185.705474537033</v>
      </c>
      <c r="K1714">
        <v>1430517353</v>
      </c>
      <c r="L1714" s="14">
        <f t="shared" si="139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36"/>
        <v>0</v>
      </c>
      <c r="R1714" s="9">
        <v>0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38"/>
        <v>41917.592731481483</v>
      </c>
      <c r="K1715">
        <v>1409944412</v>
      </c>
      <c r="L1715" s="14">
        <f t="shared" si="139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36"/>
        <v>1.6666666666666667</v>
      </c>
      <c r="R1715" s="9">
        <f t="shared" ref="R1715:R1722" si="142">E1715/N1715</f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38"/>
        <v>42125.710196759253</v>
      </c>
      <c r="K1716">
        <v>1427925761</v>
      </c>
      <c r="L1716" s="14">
        <f t="shared" si="139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36"/>
        <v>7.8680000000000003</v>
      </c>
      <c r="R1716" s="9">
        <f t="shared" si="142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38"/>
        <v>42093.931944444441</v>
      </c>
      <c r="K1717">
        <v>1425186785</v>
      </c>
      <c r="L1717" s="14">
        <f t="shared" si="139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36"/>
        <v>0.22</v>
      </c>
      <c r="R1717" s="9">
        <f t="shared" si="142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38"/>
        <v>42713.410868055558</v>
      </c>
      <c r="K1718">
        <v>1477835499</v>
      </c>
      <c r="L1718" s="14">
        <f t="shared" si="139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36"/>
        <v>7.5</v>
      </c>
      <c r="R1718" s="9">
        <f t="shared" si="142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38"/>
        <v>42480.958333333336</v>
      </c>
      <c r="K1719">
        <v>1459467238</v>
      </c>
      <c r="L1719" s="14">
        <f t="shared" si="139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36"/>
        <v>42.725880551301685</v>
      </c>
      <c r="R1719" s="9">
        <f t="shared" si="142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38"/>
        <v>42503.999305555553</v>
      </c>
      <c r="K1720">
        <v>1459435149</v>
      </c>
      <c r="L1720" s="14">
        <f t="shared" si="139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36"/>
        <v>0.2142857142857143</v>
      </c>
      <c r="R1720" s="9">
        <f t="shared" si="142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38"/>
        <v>41899.326284722221</v>
      </c>
      <c r="K1721">
        <v>1408366191</v>
      </c>
      <c r="L1721" s="14">
        <f t="shared" si="139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36"/>
        <v>0.87500000000000011</v>
      </c>
      <c r="R1721" s="9">
        <f t="shared" si="142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38"/>
        <v>41952.616562499999</v>
      </c>
      <c r="K1722">
        <v>1412966871</v>
      </c>
      <c r="L1722" s="14">
        <f t="shared" si="139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36"/>
        <v>5.625</v>
      </c>
      <c r="R1722" s="9">
        <f t="shared" si="142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38"/>
        <v>42349.25304398148</v>
      </c>
      <c r="K1723">
        <v>1447239863</v>
      </c>
      <c r="L1723" s="14">
        <f t="shared" si="139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36"/>
        <v>0</v>
      </c>
      <c r="R1723" s="9">
        <v>0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38"/>
        <v>42462.798611111109</v>
      </c>
      <c r="K1724">
        <v>1456441429</v>
      </c>
      <c r="L1724" s="14">
        <f t="shared" si="139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36"/>
        <v>3.4722222222222224E-2</v>
      </c>
      <c r="R1724" s="9">
        <f t="shared" ref="R1724:R1730" si="143">E1724/N1724</f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38"/>
        <v>42186.041666666664</v>
      </c>
      <c r="K1725">
        <v>1430855315</v>
      </c>
      <c r="L1725" s="14">
        <f t="shared" si="139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36"/>
        <v>6.5</v>
      </c>
      <c r="R1725" s="9">
        <f t="shared" si="143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38"/>
        <v>41942.724097222221</v>
      </c>
      <c r="K1726">
        <v>1412115762</v>
      </c>
      <c r="L1726" s="14">
        <f t="shared" si="139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36"/>
        <v>0.58333333333333337</v>
      </c>
      <c r="R1726" s="9">
        <f t="shared" si="143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38"/>
        <v>41875.759826388887</v>
      </c>
      <c r="K1727">
        <v>1406330049</v>
      </c>
      <c r="L1727" s="14">
        <f t="shared" si="139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36"/>
        <v>10.181818181818182</v>
      </c>
      <c r="R1727" s="9">
        <f t="shared" si="143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38"/>
        <v>41817.711388888885</v>
      </c>
      <c r="K1728">
        <v>1401401064</v>
      </c>
      <c r="L1728" s="14">
        <f t="shared" si="139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36"/>
        <v>33.784615384615385</v>
      </c>
      <c r="R1728" s="9">
        <f t="shared" si="143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38"/>
        <v>42099.249999999993</v>
      </c>
      <c r="K1729">
        <v>1423520177</v>
      </c>
      <c r="L1729" s="14">
        <f t="shared" si="139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36"/>
        <v>3.3333333333333333E-2</v>
      </c>
      <c r="R1729" s="9">
        <f t="shared" si="143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38"/>
        <v>42298.417523148142</v>
      </c>
      <c r="K1730">
        <v>1442847674</v>
      </c>
      <c r="L1730" s="14">
        <f t="shared" si="139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44">(E1730/D1730)*100</f>
        <v>68.400000000000006</v>
      </c>
      <c r="R1730" s="9">
        <f t="shared" si="143"/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45">(I1731/86400)+25569+(-5/24)</f>
        <v>42530.843819444439</v>
      </c>
      <c r="K1731">
        <v>1460337306</v>
      </c>
      <c r="L1731" s="14">
        <f t="shared" ref="L1731:L1794" si="146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44"/>
        <v>0</v>
      </c>
      <c r="R1731" s="9">
        <v>0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45"/>
        <v>42301.879432870366</v>
      </c>
      <c r="K1732">
        <v>1443146783</v>
      </c>
      <c r="L1732" s="14">
        <f t="shared" si="146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44"/>
        <v>0</v>
      </c>
      <c r="R1732" s="9">
        <v>0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45"/>
        <v>42166.416666666664</v>
      </c>
      <c r="K1733">
        <v>1432849552</v>
      </c>
      <c r="L1733" s="14">
        <f t="shared" si="146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44"/>
        <v>0</v>
      </c>
      <c r="R1733" s="9">
        <v>0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45"/>
        <v>42384.999999999993</v>
      </c>
      <c r="K1734">
        <v>1447777481</v>
      </c>
      <c r="L1734" s="14">
        <f t="shared" si="146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44"/>
        <v>0</v>
      </c>
      <c r="R1734" s="9">
        <v>0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45"/>
        <v>42626.687499999993</v>
      </c>
      <c r="K1735">
        <v>1472746374</v>
      </c>
      <c r="L1735" s="14">
        <f t="shared" si="146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44"/>
        <v>0</v>
      </c>
      <c r="R1735" s="9">
        <v>0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45"/>
        <v>42131.828194444439</v>
      </c>
      <c r="K1736">
        <v>1428454356</v>
      </c>
      <c r="L1736" s="14">
        <f t="shared" si="146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44"/>
        <v>2.2222222222222223E-2</v>
      </c>
      <c r="R1736" s="9">
        <f t="shared" ref="R1736:R1741" si="147">E1736/N1736</f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45"/>
        <v>42589.605844907404</v>
      </c>
      <c r="K1737">
        <v>1468006345</v>
      </c>
      <c r="L1737" s="14">
        <f t="shared" si="146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44"/>
        <v>11</v>
      </c>
      <c r="R1737" s="9">
        <f t="shared" si="147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45"/>
        <v>42316.694826388884</v>
      </c>
      <c r="K1738">
        <v>1444423233</v>
      </c>
      <c r="L1738" s="14">
        <f t="shared" si="146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44"/>
        <v>0.73333333333333328</v>
      </c>
      <c r="R1738" s="9">
        <f t="shared" si="147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45"/>
        <v>42205.740648148145</v>
      </c>
      <c r="K1739">
        <v>1434840392</v>
      </c>
      <c r="L1739" s="14">
        <f t="shared" si="146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44"/>
        <v>21.25</v>
      </c>
      <c r="R1739" s="9">
        <f t="shared" si="147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45"/>
        <v>41914.665995370371</v>
      </c>
      <c r="K1740">
        <v>1409691542</v>
      </c>
      <c r="L1740" s="14">
        <f t="shared" si="146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44"/>
        <v>0.4</v>
      </c>
      <c r="R1740" s="9">
        <f t="shared" si="147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45"/>
        <v>42494.624212962961</v>
      </c>
      <c r="K1741">
        <v>1457297932</v>
      </c>
      <c r="L1741" s="14">
        <f t="shared" si="146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44"/>
        <v>0.1</v>
      </c>
      <c r="R1741" s="9">
        <f t="shared" si="147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45"/>
        <v>42201.609050925923</v>
      </c>
      <c r="K1742">
        <v>1434483422</v>
      </c>
      <c r="L1742" s="14">
        <f t="shared" si="146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44"/>
        <v>0</v>
      </c>
      <c r="R1742" s="9">
        <v>0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45"/>
        <v>42165.419803240737</v>
      </c>
      <c r="K1743">
        <v>1430060671</v>
      </c>
      <c r="L1743" s="14">
        <f t="shared" si="146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44"/>
        <v>110.83333333333334</v>
      </c>
      <c r="R1743" s="9">
        <f t="shared" ref="R1743:R1767" si="148">E1743/N1743</f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45"/>
        <v>42742.666666666664</v>
      </c>
      <c r="K1744">
        <v>1481058170</v>
      </c>
      <c r="L1744" s="14">
        <f t="shared" si="146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44"/>
        <v>108.74999999999999</v>
      </c>
      <c r="R1744" s="9">
        <f t="shared" si="148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45"/>
        <v>42608.957638888889</v>
      </c>
      <c r="K1745">
        <v>1470348775</v>
      </c>
      <c r="L1745" s="14">
        <f t="shared" si="146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44"/>
        <v>100.41666666666667</v>
      </c>
      <c r="R1745" s="9">
        <f t="shared" si="148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45"/>
        <v>42071.355057870365</v>
      </c>
      <c r="K1746">
        <v>1421937077</v>
      </c>
      <c r="L1746" s="14">
        <f t="shared" si="146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44"/>
        <v>118.45454545454545</v>
      </c>
      <c r="R1746" s="9">
        <f t="shared" si="148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45"/>
        <v>42725.874999999993</v>
      </c>
      <c r="K1747">
        <v>1479276838</v>
      </c>
      <c r="L1747" s="14">
        <f t="shared" si="146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44"/>
        <v>114.01428571428571</v>
      </c>
      <c r="R1747" s="9">
        <f t="shared" si="148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45"/>
        <v>42697.874999999993</v>
      </c>
      <c r="K1748">
        <v>1477368867</v>
      </c>
      <c r="L1748" s="14">
        <f t="shared" si="146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44"/>
        <v>148.10000000000002</v>
      </c>
      <c r="R1748" s="9">
        <f t="shared" si="148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45"/>
        <v>42321.416666666664</v>
      </c>
      <c r="K1749">
        <v>1444904830</v>
      </c>
      <c r="L1749" s="14">
        <f t="shared" si="146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44"/>
        <v>104.95555555555556</v>
      </c>
      <c r="R1749" s="9">
        <f t="shared" si="148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45"/>
        <v>42249.742395833331</v>
      </c>
      <c r="K1750">
        <v>1438642143</v>
      </c>
      <c r="L1750" s="14">
        <f t="shared" si="146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44"/>
        <v>129.94800000000001</v>
      </c>
      <c r="R1750" s="9">
        <f t="shared" si="148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45"/>
        <v>42795.583333333336</v>
      </c>
      <c r="K1751">
        <v>1485213921</v>
      </c>
      <c r="L1751" s="14">
        <f t="shared" si="146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44"/>
        <v>123.48756218905473</v>
      </c>
      <c r="R1751" s="9">
        <f t="shared" si="148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45"/>
        <v>42479.628518518519</v>
      </c>
      <c r="K1752">
        <v>1458936304</v>
      </c>
      <c r="L1752" s="14">
        <f t="shared" si="146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44"/>
        <v>201.62</v>
      </c>
      <c r="R1752" s="9">
        <f t="shared" si="148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45"/>
        <v>42082.5315162037</v>
      </c>
      <c r="K1753">
        <v>1424198723</v>
      </c>
      <c r="L1753" s="14">
        <f t="shared" si="146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44"/>
        <v>102.89999999999999</v>
      </c>
      <c r="R1753" s="9">
        <f t="shared" si="148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45"/>
        <v>42657.044930555552</v>
      </c>
      <c r="K1754">
        <v>1473833082</v>
      </c>
      <c r="L1754" s="14">
        <f t="shared" si="146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44"/>
        <v>260.16666666666663</v>
      </c>
      <c r="R1754" s="9">
        <f t="shared" si="148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45"/>
        <v>42450.499629629623</v>
      </c>
      <c r="K1755">
        <v>1455991168</v>
      </c>
      <c r="L1755" s="14">
        <f t="shared" si="146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44"/>
        <v>108</v>
      </c>
      <c r="R1755" s="9">
        <f t="shared" si="148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45"/>
        <v>42097.626770833333</v>
      </c>
      <c r="K1756">
        <v>1425502953</v>
      </c>
      <c r="L1756" s="14">
        <f t="shared" si="146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44"/>
        <v>110.52941176470587</v>
      </c>
      <c r="R1756" s="9">
        <f t="shared" si="148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45"/>
        <v>42282.580567129626</v>
      </c>
      <c r="K1757">
        <v>1441479361</v>
      </c>
      <c r="L1757" s="14">
        <f t="shared" si="146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44"/>
        <v>120</v>
      </c>
      <c r="R1757" s="9">
        <f t="shared" si="148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45"/>
        <v>42610.959131944437</v>
      </c>
      <c r="K1758">
        <v>1468987269</v>
      </c>
      <c r="L1758" s="14">
        <f t="shared" si="146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44"/>
        <v>102.82909090909091</v>
      </c>
      <c r="R1758" s="9">
        <f t="shared" si="148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45"/>
        <v>42763.603472222218</v>
      </c>
      <c r="K1759">
        <v>1483041083</v>
      </c>
      <c r="L1759" s="14">
        <f t="shared" si="146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44"/>
        <v>115.99999999999999</v>
      </c>
      <c r="R1759" s="9">
        <f t="shared" si="148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45"/>
        <v>42565.74759259259</v>
      </c>
      <c r="K1760">
        <v>1463352992</v>
      </c>
      <c r="L1760" s="14">
        <f t="shared" si="146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44"/>
        <v>114.7</v>
      </c>
      <c r="R1760" s="9">
        <f t="shared" si="148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45"/>
        <v>42088.579039351847</v>
      </c>
      <c r="K1761">
        <v>1425585229</v>
      </c>
      <c r="L1761" s="14">
        <f t="shared" si="146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44"/>
        <v>106.60000000000001</v>
      </c>
      <c r="R1761" s="9">
        <f t="shared" si="148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45"/>
        <v>42425.464270833334</v>
      </c>
      <c r="K1762">
        <v>1454688513</v>
      </c>
      <c r="L1762" s="14">
        <f t="shared" si="146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44"/>
        <v>165.44</v>
      </c>
      <c r="R1762" s="9">
        <f t="shared" si="148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45"/>
        <v>42259.359490740739</v>
      </c>
      <c r="K1763">
        <v>1437745060</v>
      </c>
      <c r="L1763" s="14">
        <f t="shared" si="146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44"/>
        <v>155</v>
      </c>
      <c r="R1763" s="9">
        <f t="shared" si="148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45"/>
        <v>42440.773668981477</v>
      </c>
      <c r="K1764">
        <v>1455147245</v>
      </c>
      <c r="L1764" s="14">
        <f t="shared" si="146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44"/>
        <v>885</v>
      </c>
      <c r="R1764" s="9">
        <f t="shared" si="148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45"/>
        <v>42666.660185185181</v>
      </c>
      <c r="K1765">
        <v>1474663840</v>
      </c>
      <c r="L1765" s="14">
        <f t="shared" si="146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44"/>
        <v>101.90833333333333</v>
      </c>
      <c r="R1765" s="9">
        <f t="shared" si="148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45"/>
        <v>41854.27753472222</v>
      </c>
      <c r="K1766">
        <v>1404560379</v>
      </c>
      <c r="L1766" s="14">
        <f t="shared" si="146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44"/>
        <v>19.600000000000001</v>
      </c>
      <c r="R1766" s="9">
        <f t="shared" si="148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45"/>
        <v>41864.772129629629</v>
      </c>
      <c r="K1767">
        <v>1405380712</v>
      </c>
      <c r="L1767" s="14">
        <f t="shared" si="146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44"/>
        <v>59.467839999999995</v>
      </c>
      <c r="R1767" s="9">
        <f t="shared" si="148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45"/>
        <v>41876.65148148148</v>
      </c>
      <c r="K1768">
        <v>1407184688</v>
      </c>
      <c r="L1768" s="14">
        <f t="shared" si="146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44"/>
        <v>0</v>
      </c>
      <c r="R1768" s="9">
        <v>0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45"/>
        <v>41854.450046296297</v>
      </c>
      <c r="K1769">
        <v>1404488884</v>
      </c>
      <c r="L1769" s="14">
        <f t="shared" si="146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44"/>
        <v>45.72</v>
      </c>
      <c r="R1769" s="9">
        <f t="shared" ref="R1769:R1814" si="149">E1769/N1769</f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45"/>
        <v>41909.352361111109</v>
      </c>
      <c r="K1770">
        <v>1406640444</v>
      </c>
      <c r="L1770" s="14">
        <f t="shared" si="146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44"/>
        <v>3.74</v>
      </c>
      <c r="R1770" s="9">
        <f t="shared" si="149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45"/>
        <v>42017.610636574071</v>
      </c>
      <c r="K1771">
        <v>1418585959</v>
      </c>
      <c r="L1771" s="14">
        <f t="shared" si="146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44"/>
        <v>2.7025000000000001</v>
      </c>
      <c r="R1771" s="9">
        <f t="shared" si="149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45"/>
        <v>41926.571689814817</v>
      </c>
      <c r="K1772">
        <v>1410288194</v>
      </c>
      <c r="L1772" s="14">
        <f t="shared" si="146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44"/>
        <v>56.51428571428572</v>
      </c>
      <c r="R1772" s="9">
        <f t="shared" si="149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45"/>
        <v>41935.771296296291</v>
      </c>
      <c r="K1773">
        <v>1411515040</v>
      </c>
      <c r="L1773" s="14">
        <f t="shared" si="146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44"/>
        <v>21.30952380952381</v>
      </c>
      <c r="R1773" s="9">
        <f t="shared" si="149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45"/>
        <v>41826.509675925925</v>
      </c>
      <c r="K1774">
        <v>1399482836</v>
      </c>
      <c r="L1774" s="14">
        <f t="shared" si="146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44"/>
        <v>15.6</v>
      </c>
      <c r="R1774" s="9">
        <f t="shared" si="149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45"/>
        <v>42023.552060185182</v>
      </c>
      <c r="K1775">
        <v>1417803298</v>
      </c>
      <c r="L1775" s="14">
        <f t="shared" si="146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44"/>
        <v>6.2566666666666677</v>
      </c>
      <c r="R1775" s="9">
        <f t="shared" si="149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45"/>
        <v>41972.415972222218</v>
      </c>
      <c r="K1776">
        <v>1413609292</v>
      </c>
      <c r="L1776" s="14">
        <f t="shared" si="146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44"/>
        <v>45.92</v>
      </c>
      <c r="R1776" s="9">
        <f t="shared" si="149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45"/>
        <v>41936.768055555549</v>
      </c>
      <c r="K1777">
        <v>1410305160</v>
      </c>
      <c r="L1777" s="14">
        <f t="shared" si="146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44"/>
        <v>65.101538461538468</v>
      </c>
      <c r="R1777" s="9">
        <f t="shared" si="149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45"/>
        <v>41941.748506944445</v>
      </c>
      <c r="K1778">
        <v>1411513071</v>
      </c>
      <c r="L1778" s="14">
        <f t="shared" si="146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44"/>
        <v>6.7</v>
      </c>
      <c r="R1778" s="9">
        <f t="shared" si="149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45"/>
        <v>42055.14876157407</v>
      </c>
      <c r="K1779">
        <v>1421829253</v>
      </c>
      <c r="L1779" s="14">
        <f t="shared" si="146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44"/>
        <v>13.5625</v>
      </c>
      <c r="R1779" s="9">
        <f t="shared" si="149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45"/>
        <v>42090.613368055558</v>
      </c>
      <c r="K1780">
        <v>1423600995</v>
      </c>
      <c r="L1780" s="14">
        <f t="shared" si="146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44"/>
        <v>1.9900000000000002</v>
      </c>
      <c r="R1780" s="9">
        <f t="shared" si="149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45"/>
        <v>42615.483564814807</v>
      </c>
      <c r="K1781">
        <v>1470242180</v>
      </c>
      <c r="L1781" s="14">
        <f t="shared" si="146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44"/>
        <v>36.236363636363642</v>
      </c>
      <c r="R1781" s="9">
        <f t="shared" si="149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45"/>
        <v>42553.392476851848</v>
      </c>
      <c r="K1782">
        <v>1462285510</v>
      </c>
      <c r="L1782" s="14">
        <f t="shared" si="146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44"/>
        <v>39.743333333333339</v>
      </c>
      <c r="R1782" s="9">
        <f t="shared" si="149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45"/>
        <v>42628.409085648142</v>
      </c>
      <c r="K1783">
        <v>1471272545</v>
      </c>
      <c r="L1783" s="14">
        <f t="shared" si="146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44"/>
        <v>25.763636363636365</v>
      </c>
      <c r="R1783" s="9">
        <f t="shared" si="149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45"/>
        <v>42421.366770833331</v>
      </c>
      <c r="K1784">
        <v>1453211289</v>
      </c>
      <c r="L1784" s="14">
        <f t="shared" si="146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44"/>
        <v>15.491428571428573</v>
      </c>
      <c r="R1784" s="9">
        <f t="shared" si="149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45"/>
        <v>42145.741643518515</v>
      </c>
      <c r="K1785">
        <v>1429656478</v>
      </c>
      <c r="L1785" s="14">
        <f t="shared" si="146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44"/>
        <v>23.692499999999999</v>
      </c>
      <c r="R1785" s="9">
        <f t="shared" si="149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45"/>
        <v>42034.934027777774</v>
      </c>
      <c r="K1786">
        <v>1419954240</v>
      </c>
      <c r="L1786" s="14">
        <f t="shared" si="146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44"/>
        <v>39.76</v>
      </c>
      <c r="R1786" s="9">
        <f t="shared" si="149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45"/>
        <v>41927.791666666664</v>
      </c>
      <c r="K1787">
        <v>1410750855</v>
      </c>
      <c r="L1787" s="14">
        <f t="shared" si="146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44"/>
        <v>20.220833333333331</v>
      </c>
      <c r="R1787" s="9">
        <f t="shared" si="149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45"/>
        <v>41988.342326388891</v>
      </c>
      <c r="K1788">
        <v>1416057177</v>
      </c>
      <c r="L1788" s="14">
        <f t="shared" si="146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44"/>
        <v>47.631578947368418</v>
      </c>
      <c r="R1788" s="9">
        <f t="shared" si="149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45"/>
        <v>42098.40552083333</v>
      </c>
      <c r="K1789">
        <v>1425570237</v>
      </c>
      <c r="L1789" s="14">
        <f t="shared" si="146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44"/>
        <v>15.329999999999998</v>
      </c>
      <c r="R1789" s="9">
        <f t="shared" si="149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45"/>
        <v>41943.740069444444</v>
      </c>
      <c r="K1790">
        <v>1412203542</v>
      </c>
      <c r="L1790" s="14">
        <f t="shared" si="146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44"/>
        <v>1.3818181818181818</v>
      </c>
      <c r="R1790" s="9">
        <f t="shared" si="149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45"/>
        <v>42016.041701388887</v>
      </c>
      <c r="K1791">
        <v>1415858403</v>
      </c>
      <c r="L1791" s="14">
        <f t="shared" si="146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44"/>
        <v>0.5</v>
      </c>
      <c r="R1791" s="9">
        <f t="shared" si="149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45"/>
        <v>42040.466180555552</v>
      </c>
      <c r="K1792">
        <v>1420560678</v>
      </c>
      <c r="L1792" s="14">
        <f t="shared" si="146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44"/>
        <v>4.957575757575758</v>
      </c>
      <c r="R1792" s="9">
        <f t="shared" si="149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45"/>
        <v>42033.532002314816</v>
      </c>
      <c r="K1793">
        <v>1417369565</v>
      </c>
      <c r="L1793" s="14">
        <f t="shared" si="146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44"/>
        <v>3.5666666666666664</v>
      </c>
      <c r="R1793" s="9">
        <f t="shared" si="149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45"/>
        <v>42226.082638888889</v>
      </c>
      <c r="K1794">
        <v>1435970682</v>
      </c>
      <c r="L1794" s="14">
        <f t="shared" si="146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50">(E1794/D1794)*100</f>
        <v>61.124000000000002</v>
      </c>
      <c r="R1794" s="9">
        <f t="shared" si="149"/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51">(I1795/86400)+25569+(-5/24)</f>
        <v>41970.724999999999</v>
      </c>
      <c r="K1795">
        <v>1414531440</v>
      </c>
      <c r="L1795" s="14">
        <f t="shared" ref="L1795:L1858" si="152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50"/>
        <v>1.3333333333333335</v>
      </c>
      <c r="R1795" s="9">
        <f t="shared" si="149"/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51"/>
        <v>42046.342847222222</v>
      </c>
      <c r="K1796">
        <v>1420636422</v>
      </c>
      <c r="L1796" s="14">
        <f t="shared" si="152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50"/>
        <v>11.077777777777778</v>
      </c>
      <c r="R1796" s="9">
        <f t="shared" si="149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51"/>
        <v>42657.458333333336</v>
      </c>
      <c r="K1797">
        <v>1473922541</v>
      </c>
      <c r="L1797" s="14">
        <f t="shared" si="152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50"/>
        <v>38.735714285714288</v>
      </c>
      <c r="R1797" s="9">
        <f t="shared" si="149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51"/>
        <v>42575.231087962959</v>
      </c>
      <c r="K1798">
        <v>1464172366</v>
      </c>
      <c r="L1798" s="14">
        <f t="shared" si="152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50"/>
        <v>22.05263157894737</v>
      </c>
      <c r="R1798" s="9">
        <f t="shared" si="149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51"/>
        <v>42719.360983796294</v>
      </c>
      <c r="K1799">
        <v>1479217189</v>
      </c>
      <c r="L1799" s="14">
        <f t="shared" si="152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50"/>
        <v>67.55</v>
      </c>
      <c r="R1799" s="9">
        <f t="shared" si="149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51"/>
        <v>42404.118437499994</v>
      </c>
      <c r="K1800">
        <v>1449388233</v>
      </c>
      <c r="L1800" s="14">
        <f t="shared" si="152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50"/>
        <v>13.637499999999999</v>
      </c>
      <c r="R1800" s="9">
        <f t="shared" si="149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51"/>
        <v>41954.676018518519</v>
      </c>
      <c r="K1801">
        <v>1414008808</v>
      </c>
      <c r="L1801" s="14">
        <f t="shared" si="152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50"/>
        <v>1.7457500000000001</v>
      </c>
      <c r="R1801" s="9">
        <f t="shared" si="149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51"/>
        <v>42653.397800925923</v>
      </c>
      <c r="K1802">
        <v>1473517970</v>
      </c>
      <c r="L1802" s="14">
        <f t="shared" si="152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50"/>
        <v>20.44963251188932</v>
      </c>
      <c r="R1802" s="9">
        <f t="shared" si="149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51"/>
        <v>42353.298611111109</v>
      </c>
      <c r="K1803">
        <v>1447429868</v>
      </c>
      <c r="L1803" s="14">
        <f t="shared" si="152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50"/>
        <v>13.852941176470587</v>
      </c>
      <c r="R1803" s="9">
        <f t="shared" si="149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51"/>
        <v>42182.707638888889</v>
      </c>
      <c r="K1804">
        <v>1433416830</v>
      </c>
      <c r="L1804" s="14">
        <f t="shared" si="152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50"/>
        <v>48.485714285714288</v>
      </c>
      <c r="R1804" s="9">
        <f t="shared" si="149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51"/>
        <v>42048.863217592589</v>
      </c>
      <c r="K1805">
        <v>1421199782</v>
      </c>
      <c r="L1805" s="14">
        <f t="shared" si="152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50"/>
        <v>30.8</v>
      </c>
      <c r="R1805" s="9">
        <f t="shared" si="149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51"/>
        <v>42322.511620370373</v>
      </c>
      <c r="K1806">
        <v>1444061804</v>
      </c>
      <c r="L1806" s="14">
        <f t="shared" si="152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50"/>
        <v>35.174193548387095</v>
      </c>
      <c r="R1806" s="9">
        <f t="shared" si="149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51"/>
        <v>42279.541666666664</v>
      </c>
      <c r="K1807">
        <v>1441048658</v>
      </c>
      <c r="L1807" s="14">
        <f t="shared" si="152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50"/>
        <v>36.404444444444444</v>
      </c>
      <c r="R1807" s="9">
        <f t="shared" si="149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51"/>
        <v>41912.429965277777</v>
      </c>
      <c r="K1808">
        <v>1409066349</v>
      </c>
      <c r="L1808" s="14">
        <f t="shared" si="152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50"/>
        <v>2.9550000000000001</v>
      </c>
      <c r="R1808" s="9">
        <f t="shared" si="149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51"/>
        <v>41909.860104166662</v>
      </c>
      <c r="K1809">
        <v>1409276313</v>
      </c>
      <c r="L1809" s="14">
        <f t="shared" si="152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50"/>
        <v>11.06</v>
      </c>
      <c r="R1809" s="9">
        <f t="shared" si="149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51"/>
        <v>42777.472569444442</v>
      </c>
      <c r="K1810">
        <v>1483806030</v>
      </c>
      <c r="L1810" s="14">
        <f t="shared" si="152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50"/>
        <v>41.407142857142858</v>
      </c>
      <c r="R1810" s="9">
        <f t="shared" si="149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51"/>
        <v>42064.699525462966</v>
      </c>
      <c r="K1811">
        <v>1422222439</v>
      </c>
      <c r="L1811" s="14">
        <f t="shared" si="152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50"/>
        <v>10.857142857142858</v>
      </c>
      <c r="R1811" s="9">
        <f t="shared" si="149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51"/>
        <v>41872.701689814814</v>
      </c>
      <c r="K1812">
        <v>1407621026</v>
      </c>
      <c r="L1812" s="14">
        <f t="shared" si="152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50"/>
        <v>3.3333333333333335</v>
      </c>
      <c r="R1812" s="9">
        <f t="shared" si="149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51"/>
        <v>41935.958333333328</v>
      </c>
      <c r="K1813">
        <v>1408962270</v>
      </c>
      <c r="L1813" s="14">
        <f t="shared" si="152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50"/>
        <v>7.407407407407407E-2</v>
      </c>
      <c r="R1813" s="9">
        <f t="shared" si="149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51"/>
        <v>42554.110370370363</v>
      </c>
      <c r="K1814">
        <v>1464939536</v>
      </c>
      <c r="L1814" s="14">
        <f t="shared" si="152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50"/>
        <v>13.307692307692307</v>
      </c>
      <c r="R1814" s="9">
        <f t="shared" si="149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51"/>
        <v>41859.68069444444</v>
      </c>
      <c r="K1815">
        <v>1404940812</v>
      </c>
      <c r="L1815" s="14">
        <f t="shared" si="152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50"/>
        <v>0</v>
      </c>
      <c r="R1815" s="9">
        <v>0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51"/>
        <v>42063.105740740742</v>
      </c>
      <c r="K1816">
        <v>1422516736</v>
      </c>
      <c r="L1816" s="14">
        <f t="shared" si="152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50"/>
        <v>49.183333333333337</v>
      </c>
      <c r="R1816" s="9">
        <f>E1816/N1816</f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51"/>
        <v>42186.698344907403</v>
      </c>
      <c r="K1817">
        <v>1434577537</v>
      </c>
      <c r="L1817" s="14">
        <f t="shared" si="152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50"/>
        <v>0</v>
      </c>
      <c r="R1817" s="9">
        <v>0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51"/>
        <v>42576.583333333336</v>
      </c>
      <c r="K1818">
        <v>1467061303</v>
      </c>
      <c r="L1818" s="14">
        <f t="shared" si="152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50"/>
        <v>2.036</v>
      </c>
      <c r="R1818" s="9">
        <f>E1818/N1818</f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51"/>
        <v>42765.082638888889</v>
      </c>
      <c r="K1819">
        <v>1480607607</v>
      </c>
      <c r="L1819" s="14">
        <f t="shared" si="152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50"/>
        <v>52.327777777777776</v>
      </c>
      <c r="R1819" s="9">
        <f>E1819/N1819</f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51"/>
        <v>42096.984374999993</v>
      </c>
      <c r="K1820">
        <v>1425447450</v>
      </c>
      <c r="L1820" s="14">
        <f t="shared" si="152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50"/>
        <v>0</v>
      </c>
      <c r="R1820" s="9">
        <v>0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51"/>
        <v>41850.543935185182</v>
      </c>
      <c r="K1821">
        <v>1404151396</v>
      </c>
      <c r="L1821" s="14">
        <f t="shared" si="152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50"/>
        <v>2.083333333333333</v>
      </c>
      <c r="R1821" s="9">
        <f t="shared" ref="R1821:R1862" si="153">E1821/N1821</f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51"/>
        <v>42094.834374999999</v>
      </c>
      <c r="K1822">
        <v>1425261690</v>
      </c>
      <c r="L1822" s="14">
        <f t="shared" si="152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50"/>
        <v>6.565384615384616</v>
      </c>
      <c r="R1822" s="9">
        <f t="shared" si="153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51"/>
        <v>40971.110729166663</v>
      </c>
      <c r="K1823">
        <v>1326872367</v>
      </c>
      <c r="L1823" s="14">
        <f t="shared" si="152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50"/>
        <v>134.88999999999999</v>
      </c>
      <c r="R1823" s="9">
        <f t="shared" si="153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51"/>
        <v>41670.584027777775</v>
      </c>
      <c r="K1824">
        <v>1388084862</v>
      </c>
      <c r="L1824" s="14">
        <f t="shared" si="152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50"/>
        <v>100</v>
      </c>
      <c r="R1824" s="9">
        <f t="shared" si="153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51"/>
        <v>41206.47657407407</v>
      </c>
      <c r="K1825">
        <v>1348503976</v>
      </c>
      <c r="L1825" s="14">
        <f t="shared" si="152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50"/>
        <v>115.85714285714286</v>
      </c>
      <c r="R1825" s="9">
        <f t="shared" si="153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51"/>
        <v>41646.880555555552</v>
      </c>
      <c r="K1826">
        <v>1387403967</v>
      </c>
      <c r="L1826" s="14">
        <f t="shared" si="152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50"/>
        <v>100.06666666666666</v>
      </c>
      <c r="R1826" s="9">
        <f t="shared" si="153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51"/>
        <v>41466.626192129625</v>
      </c>
      <c r="K1827">
        <v>1371585703</v>
      </c>
      <c r="L1827" s="14">
        <f t="shared" si="152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50"/>
        <v>105.05</v>
      </c>
      <c r="R1827" s="9">
        <f t="shared" si="153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51"/>
        <v>41687.715474537035</v>
      </c>
      <c r="K1828">
        <v>1390083017</v>
      </c>
      <c r="L1828" s="14">
        <f t="shared" si="152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50"/>
        <v>101</v>
      </c>
      <c r="R1828" s="9">
        <f t="shared" si="153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51"/>
        <v>40605.117604166662</v>
      </c>
      <c r="K1829">
        <v>1294818561</v>
      </c>
      <c r="L1829" s="14">
        <f t="shared" si="152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50"/>
        <v>100.66250000000001</v>
      </c>
      <c r="R1829" s="9">
        <f t="shared" si="153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51"/>
        <v>41768.708333333328</v>
      </c>
      <c r="K1830">
        <v>1396906530</v>
      </c>
      <c r="L1830" s="14">
        <f t="shared" si="152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50"/>
        <v>100.16000000000001</v>
      </c>
      <c r="R1830" s="9">
        <f t="shared" si="153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51"/>
        <v>40564.708333333328</v>
      </c>
      <c r="K1831">
        <v>1291428371</v>
      </c>
      <c r="L1831" s="14">
        <f t="shared" si="152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50"/>
        <v>166.68333333333334</v>
      </c>
      <c r="R1831" s="9">
        <f t="shared" si="153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51"/>
        <v>41694.475775462961</v>
      </c>
      <c r="K1832">
        <v>1390667107</v>
      </c>
      <c r="L1832" s="14">
        <f t="shared" si="152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50"/>
        <v>101.53333333333335</v>
      </c>
      <c r="R1832" s="9">
        <f t="shared" si="153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51"/>
        <v>41041.787766203699</v>
      </c>
      <c r="K1833">
        <v>1335570863</v>
      </c>
      <c r="L1833" s="14">
        <f t="shared" si="152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50"/>
        <v>103</v>
      </c>
      <c r="R1833" s="9">
        <f t="shared" si="153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51"/>
        <v>40606.331331018519</v>
      </c>
      <c r="K1834">
        <v>1296651427</v>
      </c>
      <c r="L1834" s="14">
        <f t="shared" si="152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50"/>
        <v>142.85714285714286</v>
      </c>
      <c r="R1834" s="9">
        <f t="shared" si="153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51"/>
        <v>41335.124305555553</v>
      </c>
      <c r="K1835">
        <v>1359421403</v>
      </c>
      <c r="L1835" s="14">
        <f t="shared" si="152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50"/>
        <v>262.5</v>
      </c>
      <c r="R1835" s="9">
        <f t="shared" si="153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51"/>
        <v>42028.755729166667</v>
      </c>
      <c r="K1836">
        <v>1418684895</v>
      </c>
      <c r="L1836" s="14">
        <f t="shared" si="152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50"/>
        <v>118.05000000000001</v>
      </c>
      <c r="R1836" s="9">
        <f t="shared" si="153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51"/>
        <v>42460.452210648145</v>
      </c>
      <c r="K1837">
        <v>1456851071</v>
      </c>
      <c r="L1837" s="14">
        <f t="shared" si="152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50"/>
        <v>104</v>
      </c>
      <c r="R1837" s="9">
        <f t="shared" si="153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51"/>
        <v>41322.601030092592</v>
      </c>
      <c r="K1838">
        <v>1359660329</v>
      </c>
      <c r="L1838" s="14">
        <f t="shared" si="152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50"/>
        <v>200.34</v>
      </c>
      <c r="R1838" s="9">
        <f t="shared" si="153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51"/>
        <v>40985.797858796293</v>
      </c>
      <c r="K1839">
        <v>1326848935</v>
      </c>
      <c r="L1839" s="14">
        <f t="shared" si="152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50"/>
        <v>306.83333333333331</v>
      </c>
      <c r="R1839" s="9">
        <f t="shared" si="153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51"/>
        <v>40816.916666666664</v>
      </c>
      <c r="K1840">
        <v>1314989557</v>
      </c>
      <c r="L1840" s="14">
        <f t="shared" si="152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50"/>
        <v>100.149</v>
      </c>
      <c r="R1840" s="9">
        <f t="shared" si="153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51"/>
        <v>42644.513680555552</v>
      </c>
      <c r="K1841">
        <v>1472750382</v>
      </c>
      <c r="L1841" s="14">
        <f t="shared" si="152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50"/>
        <v>205.29999999999998</v>
      </c>
      <c r="R1841" s="9">
        <f t="shared" si="153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51"/>
        <v>41400.999305555553</v>
      </c>
      <c r="K1842">
        <v>1366251510</v>
      </c>
      <c r="L1842" s="14">
        <f t="shared" si="152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50"/>
        <v>108.88888888888889</v>
      </c>
      <c r="R1842" s="9">
        <f t="shared" si="153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51"/>
        <v>41778.999305555553</v>
      </c>
      <c r="K1843">
        <v>1397679445</v>
      </c>
      <c r="L1843" s="14">
        <f t="shared" si="152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50"/>
        <v>101.75</v>
      </c>
      <c r="R1843" s="9">
        <f t="shared" si="153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51"/>
        <v>42065.040972222218</v>
      </c>
      <c r="K1844">
        <v>1422371381</v>
      </c>
      <c r="L1844" s="14">
        <f t="shared" si="152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50"/>
        <v>125.25</v>
      </c>
      <c r="R1844" s="9">
        <f t="shared" si="153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51"/>
        <v>40594.786504629628</v>
      </c>
      <c r="K1845">
        <v>1295653954</v>
      </c>
      <c r="L1845" s="14">
        <f t="shared" si="152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50"/>
        <v>124.0061</v>
      </c>
      <c r="R1845" s="9">
        <f t="shared" si="153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51"/>
        <v>40704.916666666664</v>
      </c>
      <c r="K1846">
        <v>1304464914</v>
      </c>
      <c r="L1846" s="14">
        <f t="shared" si="152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50"/>
        <v>101.4</v>
      </c>
      <c r="R1846" s="9">
        <f t="shared" si="153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51"/>
        <v>42537.996527777774</v>
      </c>
      <c r="K1847">
        <v>1464854398</v>
      </c>
      <c r="L1847" s="14">
        <f t="shared" si="152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50"/>
        <v>100</v>
      </c>
      <c r="R1847" s="9">
        <f t="shared" si="153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51"/>
        <v>41258.441863425927</v>
      </c>
      <c r="K1848">
        <v>1352993777</v>
      </c>
      <c r="L1848" s="14">
        <f t="shared" si="152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50"/>
        <v>137.92666666666668</v>
      </c>
      <c r="R1848" s="9">
        <f t="shared" si="153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51"/>
        <v>42115.028148148143</v>
      </c>
      <c r="K1849">
        <v>1427780432</v>
      </c>
      <c r="L1849" s="14">
        <f t="shared" si="152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50"/>
        <v>120.88000000000001</v>
      </c>
      <c r="R1849" s="9">
        <f t="shared" si="153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51"/>
        <v>40755.082638888889</v>
      </c>
      <c r="K1850">
        <v>1306608888</v>
      </c>
      <c r="L1850" s="14">
        <f t="shared" si="152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50"/>
        <v>107.36666666666667</v>
      </c>
      <c r="R1850" s="9">
        <f t="shared" si="153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51"/>
        <v>41199.637256944443</v>
      </c>
      <c r="K1851">
        <v>1347913059</v>
      </c>
      <c r="L1851" s="14">
        <f t="shared" si="152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50"/>
        <v>100.33333333333334</v>
      </c>
      <c r="R1851" s="9">
        <f t="shared" si="153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51"/>
        <v>41830.751157407409</v>
      </c>
      <c r="K1852">
        <v>1402441300</v>
      </c>
      <c r="L1852" s="14">
        <f t="shared" si="152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50"/>
        <v>101.52222222222223</v>
      </c>
      <c r="R1852" s="9">
        <f t="shared" si="153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51"/>
        <v>41847.833333333328</v>
      </c>
      <c r="K1853">
        <v>1404769538</v>
      </c>
      <c r="L1853" s="14">
        <f t="shared" si="152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50"/>
        <v>100.07692307692308</v>
      </c>
      <c r="R1853" s="9">
        <f t="shared" si="153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51"/>
        <v>42118.791666666664</v>
      </c>
      <c r="K1854">
        <v>1426703452</v>
      </c>
      <c r="L1854" s="14">
        <f t="shared" si="152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50"/>
        <v>116.96666666666667</v>
      </c>
      <c r="R1854" s="9">
        <f t="shared" si="153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51"/>
        <v>41226.893715277773</v>
      </c>
      <c r="K1855">
        <v>1348536417</v>
      </c>
      <c r="L1855" s="14">
        <f t="shared" si="152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50"/>
        <v>101.875</v>
      </c>
      <c r="R1855" s="9">
        <f t="shared" si="153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51"/>
        <v>41417.812928240739</v>
      </c>
      <c r="K1856">
        <v>1366763437</v>
      </c>
      <c r="L1856" s="14">
        <f t="shared" si="152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50"/>
        <v>102.12366666666665</v>
      </c>
      <c r="R1856" s="9">
        <f t="shared" si="153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51"/>
        <v>41645.330324074072</v>
      </c>
      <c r="K1857">
        <v>1385124940</v>
      </c>
      <c r="L1857" s="14">
        <f t="shared" si="152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50"/>
        <v>154.05897142857143</v>
      </c>
      <c r="R1857" s="9">
        <f t="shared" si="153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51"/>
        <v>41838.64666666666</v>
      </c>
      <c r="K1858">
        <v>1403901072</v>
      </c>
      <c r="L1858" s="14">
        <f t="shared" si="152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54">(E1858/D1858)*100</f>
        <v>101.25</v>
      </c>
      <c r="R1858" s="9">
        <f t="shared" si="153"/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55">(I1859/86400)+25569+(-5/24)</f>
        <v>41894.560335648144</v>
      </c>
      <c r="K1859">
        <v>1407954413</v>
      </c>
      <c r="L1859" s="14">
        <f t="shared" ref="L1859:L1922" si="156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54"/>
        <v>100</v>
      </c>
      <c r="R1859" s="9">
        <f t="shared" si="153"/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55"/>
        <v>40893.033807870372</v>
      </c>
      <c r="K1860">
        <v>1318826921</v>
      </c>
      <c r="L1860" s="14">
        <f t="shared" si="156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54"/>
        <v>108.74800874800874</v>
      </c>
      <c r="R1860" s="9">
        <f t="shared" si="153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55"/>
        <v>40808.561678240738</v>
      </c>
      <c r="K1861">
        <v>1314124129</v>
      </c>
      <c r="L1861" s="14">
        <f t="shared" si="156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54"/>
        <v>131.83333333333334</v>
      </c>
      <c r="R1861" s="9">
        <f t="shared" si="153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55"/>
        <v>41676.500972222224</v>
      </c>
      <c r="K1862">
        <v>1389891684</v>
      </c>
      <c r="L1862" s="14">
        <f t="shared" si="156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54"/>
        <v>133.46666666666667</v>
      </c>
      <c r="R1862" s="9">
        <f t="shared" si="153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55"/>
        <v>42030.091909722221</v>
      </c>
      <c r="K1863">
        <v>1419664341</v>
      </c>
      <c r="L1863" s="14">
        <f t="shared" si="156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54"/>
        <v>0</v>
      </c>
      <c r="R1863" s="9">
        <v>0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55"/>
        <v>42802.104166666664</v>
      </c>
      <c r="K1864">
        <v>1484912974</v>
      </c>
      <c r="L1864" s="14">
        <f t="shared" si="156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54"/>
        <v>8.0833333333333321</v>
      </c>
      <c r="R1864" s="9">
        <f t="shared" ref="R1864:R1870" si="157">E1864/N1864</f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55"/>
        <v>41802.588946759257</v>
      </c>
      <c r="K1865">
        <v>1400008085</v>
      </c>
      <c r="L1865" s="14">
        <f t="shared" si="156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54"/>
        <v>0.4</v>
      </c>
      <c r="R1865" s="9">
        <f t="shared" si="157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55"/>
        <v>41763.508101851847</v>
      </c>
      <c r="K1866">
        <v>1396631500</v>
      </c>
      <c r="L1866" s="14">
        <f t="shared" si="156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54"/>
        <v>42.892307692307689</v>
      </c>
      <c r="R1866" s="9">
        <f t="shared" si="157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55"/>
        <v>42680.200775462959</v>
      </c>
      <c r="K1867">
        <v>1475398147</v>
      </c>
      <c r="L1867" s="14">
        <f t="shared" si="156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54"/>
        <v>3.6363636363636364E-3</v>
      </c>
      <c r="R1867" s="9">
        <f t="shared" si="157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55"/>
        <v>42794.958333333336</v>
      </c>
      <c r="K1868">
        <v>1483768497</v>
      </c>
      <c r="L1868" s="14">
        <f t="shared" si="156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54"/>
        <v>0.5</v>
      </c>
      <c r="R1868" s="9">
        <f t="shared" si="157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55"/>
        <v>42679.716574074067</v>
      </c>
      <c r="K1869">
        <v>1475791912</v>
      </c>
      <c r="L1869" s="14">
        <f t="shared" si="156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54"/>
        <v>0.05</v>
      </c>
      <c r="R1869" s="9">
        <f t="shared" si="157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55"/>
        <v>42353.124305555553</v>
      </c>
      <c r="K1870">
        <v>1448044925</v>
      </c>
      <c r="L1870" s="14">
        <f t="shared" si="156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54"/>
        <v>4.8680000000000003</v>
      </c>
      <c r="R1870" s="9">
        <f t="shared" si="157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55"/>
        <v>42738.794548611106</v>
      </c>
      <c r="K1871">
        <v>1480896249</v>
      </c>
      <c r="L1871" s="14">
        <f t="shared" si="156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54"/>
        <v>0</v>
      </c>
      <c r="R1871" s="9">
        <v>0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55"/>
        <v>42399.970138888886</v>
      </c>
      <c r="K1872">
        <v>1451723535</v>
      </c>
      <c r="L1872" s="14">
        <f t="shared" si="156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54"/>
        <v>10.314285714285715</v>
      </c>
      <c r="R1872" s="9">
        <f t="shared" ref="R1872:R1877" si="158">E1872/N1872</f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55"/>
        <v>41963.616909722223</v>
      </c>
      <c r="K1873">
        <v>1413053301</v>
      </c>
      <c r="L1873" s="14">
        <f t="shared" si="156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54"/>
        <v>71.784615384615378</v>
      </c>
      <c r="R1873" s="9">
        <f t="shared" si="158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55"/>
        <v>42184.921319444438</v>
      </c>
      <c r="K1874">
        <v>1433041602</v>
      </c>
      <c r="L1874" s="14">
        <f t="shared" si="156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54"/>
        <v>1.06</v>
      </c>
      <c r="R1874" s="9">
        <f t="shared" si="158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55"/>
        <v>42193.489583333336</v>
      </c>
      <c r="K1875">
        <v>1433861210</v>
      </c>
      <c r="L1875" s="14">
        <f t="shared" si="156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54"/>
        <v>0.44999999999999996</v>
      </c>
      <c r="R1875" s="9">
        <f t="shared" si="158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55"/>
        <v>42549.760798611103</v>
      </c>
      <c r="K1876">
        <v>1465427733</v>
      </c>
      <c r="L1876" s="14">
        <f t="shared" si="156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54"/>
        <v>1.6250000000000001E-2</v>
      </c>
      <c r="R1876" s="9">
        <f t="shared" si="158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55"/>
        <v>42588.691064814811</v>
      </c>
      <c r="K1877">
        <v>1465335308</v>
      </c>
      <c r="L1877" s="14">
        <f t="shared" si="156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54"/>
        <v>0.51</v>
      </c>
      <c r="R1877" s="9">
        <f t="shared" si="158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55"/>
        <v>41806.07644675926</v>
      </c>
      <c r="K1878">
        <v>1400309405</v>
      </c>
      <c r="L1878" s="14">
        <f t="shared" si="156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54"/>
        <v>0</v>
      </c>
      <c r="R1878" s="9">
        <v>0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55"/>
        <v>42063.820891203701</v>
      </c>
      <c r="K1879">
        <v>1422664925</v>
      </c>
      <c r="L1879" s="14">
        <f t="shared" si="156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54"/>
        <v>0</v>
      </c>
      <c r="R1879" s="9">
        <v>0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55"/>
        <v>41802.800405092588</v>
      </c>
      <c r="K1880">
        <v>1400026355</v>
      </c>
      <c r="L1880" s="14">
        <f t="shared" si="156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54"/>
        <v>0</v>
      </c>
      <c r="R1880" s="9">
        <v>0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55"/>
        <v>42443.399641203701</v>
      </c>
      <c r="K1881">
        <v>1455377729</v>
      </c>
      <c r="L1881" s="14">
        <f t="shared" si="156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54"/>
        <v>0.12</v>
      </c>
      <c r="R1881" s="9">
        <f t="shared" ref="R1881:R1912" si="159">E1881/N1881</f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55"/>
        <v>42459.31689814815</v>
      </c>
      <c r="K1882">
        <v>1456839380</v>
      </c>
      <c r="L1882" s="14">
        <f t="shared" si="156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54"/>
        <v>20.080000000000002</v>
      </c>
      <c r="R1882" s="9">
        <f t="shared" si="15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55"/>
        <v>42072.902650462966</v>
      </c>
      <c r="K1883">
        <v>1423366789</v>
      </c>
      <c r="L1883" s="14">
        <f t="shared" si="156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54"/>
        <v>172.68449999999999</v>
      </c>
      <c r="R1883" s="9">
        <f t="shared" si="15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55"/>
        <v>41100.783333333333</v>
      </c>
      <c r="K1884">
        <v>1339109212</v>
      </c>
      <c r="L1884" s="14">
        <f t="shared" si="156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54"/>
        <v>100.8955223880597</v>
      </c>
      <c r="R1884" s="9">
        <f t="shared" si="15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55"/>
        <v>41007.698009259257</v>
      </c>
      <c r="K1885">
        <v>1331333108</v>
      </c>
      <c r="L1885" s="14">
        <f t="shared" si="156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54"/>
        <v>104.8048048048048</v>
      </c>
      <c r="R1885" s="9">
        <f t="shared" si="15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55"/>
        <v>41240.291666666664</v>
      </c>
      <c r="K1886">
        <v>1350967535</v>
      </c>
      <c r="L1886" s="14">
        <f t="shared" si="156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54"/>
        <v>135.1</v>
      </c>
      <c r="R1886" s="9">
        <f t="shared" si="15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55"/>
        <v>41131.708333333328</v>
      </c>
      <c r="K1887">
        <v>1341800110</v>
      </c>
      <c r="L1887" s="14">
        <f t="shared" si="156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54"/>
        <v>116.32786885245903</v>
      </c>
      <c r="R1887" s="9">
        <f t="shared" si="15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55"/>
        <v>41955.740023148144</v>
      </c>
      <c r="K1888">
        <v>1413236738</v>
      </c>
      <c r="L1888" s="14">
        <f t="shared" si="156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54"/>
        <v>102.08333333333333</v>
      </c>
      <c r="R1888" s="9">
        <f t="shared" si="15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55"/>
        <v>42341.687499999993</v>
      </c>
      <c r="K1889">
        <v>1447614732</v>
      </c>
      <c r="L1889" s="14">
        <f t="shared" si="156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54"/>
        <v>111.16666666666666</v>
      </c>
      <c r="R1889" s="9">
        <f t="shared" si="15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55"/>
        <v>40329.999305555553</v>
      </c>
      <c r="K1890">
        <v>1272692732</v>
      </c>
      <c r="L1890" s="14">
        <f t="shared" si="156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54"/>
        <v>166.08</v>
      </c>
      <c r="R1890" s="9">
        <f t="shared" si="15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55"/>
        <v>41344.543356481481</v>
      </c>
      <c r="K1891">
        <v>1359140546</v>
      </c>
      <c r="L1891" s="14">
        <f t="shared" si="156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54"/>
        <v>106.60000000000001</v>
      </c>
      <c r="R1891" s="9">
        <f t="shared" si="15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55"/>
        <v>41258.577870370369</v>
      </c>
      <c r="K1892">
        <v>1353005528</v>
      </c>
      <c r="L1892" s="14">
        <f t="shared" si="156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54"/>
        <v>144.58441666666667</v>
      </c>
      <c r="R1892" s="9">
        <f t="shared" si="15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55"/>
        <v>40381.041666666664</v>
      </c>
      <c r="K1893">
        <v>1275851354</v>
      </c>
      <c r="L1893" s="14">
        <f t="shared" si="156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54"/>
        <v>105.55000000000001</v>
      </c>
      <c r="R1893" s="9">
        <f t="shared" si="15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55"/>
        <v>40701.429178240738</v>
      </c>
      <c r="K1894">
        <v>1304867881</v>
      </c>
      <c r="L1894" s="14">
        <f t="shared" si="156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54"/>
        <v>136.60000000000002</v>
      </c>
      <c r="R1894" s="9">
        <f t="shared" si="15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55"/>
        <v>40648.957638888889</v>
      </c>
      <c r="K1895">
        <v>1301524585</v>
      </c>
      <c r="L1895" s="14">
        <f t="shared" si="156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54"/>
        <v>104</v>
      </c>
      <c r="R1895" s="9">
        <f t="shared" si="15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55"/>
        <v>40951.696562499994</v>
      </c>
      <c r="K1896">
        <v>1326404583</v>
      </c>
      <c r="L1896" s="14">
        <f t="shared" si="156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54"/>
        <v>114.5</v>
      </c>
      <c r="R1896" s="9">
        <f t="shared" si="15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55"/>
        <v>42297.538449074076</v>
      </c>
      <c r="K1897">
        <v>1442771722</v>
      </c>
      <c r="L1897" s="14">
        <f t="shared" si="156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54"/>
        <v>101.71957671957672</v>
      </c>
      <c r="R1897" s="9">
        <f t="shared" si="15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55"/>
        <v>41011.501909722218</v>
      </c>
      <c r="K1898">
        <v>1331658165</v>
      </c>
      <c r="L1898" s="14">
        <f t="shared" si="156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54"/>
        <v>123.94678492239468</v>
      </c>
      <c r="R1898" s="9">
        <f t="shared" si="15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55"/>
        <v>41702.666666666664</v>
      </c>
      <c r="K1899">
        <v>1392040806</v>
      </c>
      <c r="L1899" s="14">
        <f t="shared" si="156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54"/>
        <v>102.45669291338582</v>
      </c>
      <c r="R1899" s="9">
        <f t="shared" si="15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55"/>
        <v>42401.541666666664</v>
      </c>
      <c r="K1900">
        <v>1451277473</v>
      </c>
      <c r="L1900" s="14">
        <f t="shared" si="156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54"/>
        <v>144.5</v>
      </c>
      <c r="R1900" s="9">
        <f t="shared" si="15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55"/>
        <v>42088.691736111105</v>
      </c>
      <c r="K1901">
        <v>1424730966</v>
      </c>
      <c r="L1901" s="14">
        <f t="shared" si="156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54"/>
        <v>133.33333333333331</v>
      </c>
      <c r="R1901" s="9">
        <f t="shared" si="15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55"/>
        <v>41188.207638888889</v>
      </c>
      <c r="K1902">
        <v>1347137731</v>
      </c>
      <c r="L1902" s="14">
        <f t="shared" si="156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54"/>
        <v>109.3644</v>
      </c>
      <c r="R1902" s="9">
        <f t="shared" si="15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55"/>
        <v>42146.333333333336</v>
      </c>
      <c r="K1903">
        <v>1429707729</v>
      </c>
      <c r="L1903" s="14">
        <f t="shared" si="156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54"/>
        <v>2.6969696969696968</v>
      </c>
      <c r="R1903" s="9">
        <f t="shared" si="15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55"/>
        <v>42067.581562499996</v>
      </c>
      <c r="K1904">
        <v>1422903447</v>
      </c>
      <c r="L1904" s="14">
        <f t="shared" si="156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54"/>
        <v>1.2</v>
      </c>
      <c r="R1904" s="9">
        <f t="shared" si="15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55"/>
        <v>42762.562395833331</v>
      </c>
      <c r="K1905">
        <v>1480357791</v>
      </c>
      <c r="L1905" s="14">
        <f t="shared" si="156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54"/>
        <v>46.6</v>
      </c>
      <c r="R1905" s="9">
        <f t="shared" si="15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55"/>
        <v>42371.477094907408</v>
      </c>
      <c r="K1906">
        <v>1447864021</v>
      </c>
      <c r="L1906" s="14">
        <f t="shared" si="156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54"/>
        <v>0.1</v>
      </c>
      <c r="R1906" s="9">
        <f t="shared" si="15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55"/>
        <v>41889.717523148145</v>
      </c>
      <c r="K1907">
        <v>1407535994</v>
      </c>
      <c r="L1907" s="14">
        <f t="shared" si="156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54"/>
        <v>0.16800000000000001</v>
      </c>
      <c r="R1907" s="9">
        <f t="shared" si="15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55"/>
        <v>42544.462766203702</v>
      </c>
      <c r="K1908">
        <v>1464105983</v>
      </c>
      <c r="L1908" s="14">
        <f t="shared" si="156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54"/>
        <v>42.76</v>
      </c>
      <c r="R1908" s="9">
        <f t="shared" si="15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55"/>
        <v>41782.378761574073</v>
      </c>
      <c r="K1909">
        <v>1399557925</v>
      </c>
      <c r="L1909" s="14">
        <f t="shared" si="156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54"/>
        <v>0.28333333333333333</v>
      </c>
      <c r="R1909" s="9">
        <f t="shared" si="15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55"/>
        <v>42733.709490740737</v>
      </c>
      <c r="K1910">
        <v>1480456900</v>
      </c>
      <c r="L1910" s="14">
        <f t="shared" si="156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54"/>
        <v>1.7319999999999998</v>
      </c>
      <c r="R1910" s="9">
        <f t="shared" si="15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55"/>
        <v>41935.220821759256</v>
      </c>
      <c r="K1911">
        <v>1411467479</v>
      </c>
      <c r="L1911" s="14">
        <f t="shared" si="156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54"/>
        <v>14.111428571428572</v>
      </c>
      <c r="R1911" s="9">
        <f t="shared" si="15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55"/>
        <v>42308.739583333336</v>
      </c>
      <c r="K1912">
        <v>1442531217</v>
      </c>
      <c r="L1912" s="14">
        <f t="shared" si="156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54"/>
        <v>39.395294117647055</v>
      </c>
      <c r="R1912" s="9">
        <f t="shared" si="15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55"/>
        <v>41859.825624999998</v>
      </c>
      <c r="K1913">
        <v>1404953334</v>
      </c>
      <c r="L1913" s="14">
        <f t="shared" si="156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54"/>
        <v>2.3529411764705882E-2</v>
      </c>
      <c r="R1913" s="9">
        <f t="shared" ref="R1913:R1944" si="160">E1913/N1913</f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55"/>
        <v>42159.018055555549</v>
      </c>
      <c r="K1914">
        <v>1430803560</v>
      </c>
      <c r="L1914" s="14">
        <f t="shared" si="156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54"/>
        <v>59.3</v>
      </c>
      <c r="R1914" s="9">
        <f t="shared" si="160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55"/>
        <v>41920.302986111106</v>
      </c>
      <c r="K1915">
        <v>1410178578</v>
      </c>
      <c r="L1915" s="14">
        <f t="shared" si="156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54"/>
        <v>1.3270833333333334</v>
      </c>
      <c r="R1915" s="9">
        <f t="shared" si="160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55"/>
        <v>41943.957638888889</v>
      </c>
      <c r="K1916">
        <v>1413519073</v>
      </c>
      <c r="L1916" s="14">
        <f t="shared" si="156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54"/>
        <v>9.0090090090090094</v>
      </c>
      <c r="R1916" s="9">
        <f t="shared" si="160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55"/>
        <v>41883.840532407405</v>
      </c>
      <c r="K1917">
        <v>1407892222</v>
      </c>
      <c r="L1917" s="14">
        <f t="shared" si="156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54"/>
        <v>1.6</v>
      </c>
      <c r="R1917" s="9">
        <f t="shared" si="160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55"/>
        <v>42681.550636574073</v>
      </c>
      <c r="K1918">
        <v>1476378775</v>
      </c>
      <c r="L1918" s="14">
        <f t="shared" si="156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54"/>
        <v>0.51</v>
      </c>
      <c r="R1918" s="9">
        <f t="shared" si="160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55"/>
        <v>42776.06172453703</v>
      </c>
      <c r="K1919">
        <v>1484116133</v>
      </c>
      <c r="L1919" s="14">
        <f t="shared" si="156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54"/>
        <v>52.570512820512818</v>
      </c>
      <c r="R1919" s="9">
        <f t="shared" si="160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55"/>
        <v>41863.581608796296</v>
      </c>
      <c r="K1920">
        <v>1404845851</v>
      </c>
      <c r="L1920" s="14">
        <f t="shared" si="156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54"/>
        <v>1.04</v>
      </c>
      <c r="R1920" s="9">
        <f t="shared" si="160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55"/>
        <v>42143.667233796295</v>
      </c>
      <c r="K1921">
        <v>1429477249</v>
      </c>
      <c r="L1921" s="14">
        <f t="shared" si="156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54"/>
        <v>47.4</v>
      </c>
      <c r="R1921" s="9">
        <f t="shared" si="160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55"/>
        <v>42298.749999999993</v>
      </c>
      <c r="K1922">
        <v>1443042061</v>
      </c>
      <c r="L1922" s="14">
        <f t="shared" si="156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61">(E1922/D1922)*100</f>
        <v>43.03</v>
      </c>
      <c r="R1922" s="9">
        <f t="shared" si="160"/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62">(I1923/86400)+25569+(-5/24)</f>
        <v>41104.013229166667</v>
      </c>
      <c r="K1923">
        <v>1339651143</v>
      </c>
      <c r="L1923" s="14">
        <f t="shared" ref="L1923:L1986" si="16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61"/>
        <v>136.80000000000001</v>
      </c>
      <c r="R1923" s="9">
        <f t="shared" si="160"/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62"/>
        <v>41620.047534722216</v>
      </c>
      <c r="K1924">
        <v>1384236507</v>
      </c>
      <c r="L1924" s="14">
        <f t="shared" si="16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61"/>
        <v>115.55</v>
      </c>
      <c r="R1924" s="9">
        <f t="shared" si="160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62"/>
        <v>40812.999305555553</v>
      </c>
      <c r="K1925">
        <v>1313612532</v>
      </c>
      <c r="L1925" s="14">
        <f t="shared" si="16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61"/>
        <v>240.79999999999998</v>
      </c>
      <c r="R1925" s="9">
        <f t="shared" si="160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62"/>
        <v>41654.606249999997</v>
      </c>
      <c r="K1926">
        <v>1387390555</v>
      </c>
      <c r="L1926" s="14">
        <f t="shared" si="16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61"/>
        <v>114.39999999999999</v>
      </c>
      <c r="R1926" s="9">
        <f t="shared" si="160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62"/>
        <v>41557.791666666664</v>
      </c>
      <c r="K1927">
        <v>1379540288</v>
      </c>
      <c r="L1927" s="14">
        <f t="shared" si="16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61"/>
        <v>110.33333333333333</v>
      </c>
      <c r="R1927" s="9">
        <f t="shared" si="160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62"/>
        <v>40483.80972222222</v>
      </c>
      <c r="K1928">
        <v>1286319256</v>
      </c>
      <c r="L1928" s="14">
        <f t="shared" si="16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61"/>
        <v>195.37933333333334</v>
      </c>
      <c r="R1928" s="9">
        <f t="shared" si="160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62"/>
        <v>40975.999305555553</v>
      </c>
      <c r="K1929">
        <v>1329856839</v>
      </c>
      <c r="L1929" s="14">
        <f t="shared" si="16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61"/>
        <v>103.33333333333334</v>
      </c>
      <c r="R1929" s="9">
        <f t="shared" si="160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62"/>
        <v>41401.439745370364</v>
      </c>
      <c r="K1930">
        <v>1365348794</v>
      </c>
      <c r="L1930" s="14">
        <f t="shared" si="16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61"/>
        <v>103.1372549019608</v>
      </c>
      <c r="R1930" s="9">
        <f t="shared" si="160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62"/>
        <v>40728.813263888886</v>
      </c>
      <c r="K1931">
        <v>1306197066</v>
      </c>
      <c r="L1931" s="14">
        <f t="shared" si="16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61"/>
        <v>100.3125</v>
      </c>
      <c r="R1931" s="9">
        <f t="shared" si="160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62"/>
        <v>41462.350486111107</v>
      </c>
      <c r="K1932">
        <v>1368019482</v>
      </c>
      <c r="L1932" s="14">
        <f t="shared" si="16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61"/>
        <v>127</v>
      </c>
      <c r="R1932" s="9">
        <f t="shared" si="160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62"/>
        <v>41050.9375</v>
      </c>
      <c r="K1933">
        <v>1336512309</v>
      </c>
      <c r="L1933" s="14">
        <f t="shared" si="16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61"/>
        <v>120.601</v>
      </c>
      <c r="R1933" s="9">
        <f t="shared" si="160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62"/>
        <v>40932.601539351854</v>
      </c>
      <c r="K1934">
        <v>1325618773</v>
      </c>
      <c r="L1934" s="14">
        <f t="shared" si="16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61"/>
        <v>106.99047619047619</v>
      </c>
      <c r="R1934" s="9">
        <f t="shared" si="160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62"/>
        <v>41908.922534722216</v>
      </c>
      <c r="K1935">
        <v>1409195307</v>
      </c>
      <c r="L1935" s="14">
        <f t="shared" si="16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61"/>
        <v>172.43333333333334</v>
      </c>
      <c r="R1935" s="9">
        <f t="shared" si="160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62"/>
        <v>40902</v>
      </c>
      <c r="K1936">
        <v>1321649321</v>
      </c>
      <c r="L1936" s="14">
        <f t="shared" si="16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61"/>
        <v>123.61999999999999</v>
      </c>
      <c r="R1936" s="9">
        <f t="shared" si="160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62"/>
        <v>41810.999305555553</v>
      </c>
      <c r="K1937">
        <v>1400106171</v>
      </c>
      <c r="L1937" s="14">
        <f t="shared" si="16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61"/>
        <v>108.4</v>
      </c>
      <c r="R1937" s="9">
        <f t="shared" si="160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62"/>
        <v>40883.040972222218</v>
      </c>
      <c r="K1938">
        <v>1320528070</v>
      </c>
      <c r="L1938" s="14">
        <f t="shared" si="16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61"/>
        <v>116.52013333333333</v>
      </c>
      <c r="R1938" s="9">
        <f t="shared" si="160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62"/>
        <v>41074.957638888889</v>
      </c>
      <c r="K1939">
        <v>1338346281</v>
      </c>
      <c r="L1939" s="14">
        <f t="shared" si="16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61"/>
        <v>187.245</v>
      </c>
      <c r="R1939" s="9">
        <f t="shared" si="160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62"/>
        <v>41457</v>
      </c>
      <c r="K1940">
        <v>1370067231</v>
      </c>
      <c r="L1940" s="14">
        <f t="shared" si="16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61"/>
        <v>115.93333333333334</v>
      </c>
      <c r="R1940" s="9">
        <f t="shared" si="160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62"/>
        <v>41343.735046296293</v>
      </c>
      <c r="K1941">
        <v>1360366708</v>
      </c>
      <c r="L1941" s="14">
        <f t="shared" si="16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61"/>
        <v>110.7</v>
      </c>
      <c r="R1941" s="9">
        <f t="shared" si="160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62"/>
        <v>40708.957638888889</v>
      </c>
      <c r="K1942">
        <v>1304770233</v>
      </c>
      <c r="L1942" s="14">
        <f t="shared" si="16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61"/>
        <v>170.92307692307693</v>
      </c>
      <c r="R1942" s="9">
        <f t="shared" si="160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62"/>
        <v>41774.08253472222</v>
      </c>
      <c r="K1943">
        <v>1397545131</v>
      </c>
      <c r="L1943" s="14">
        <f t="shared" si="16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61"/>
        <v>126.11835600000001</v>
      </c>
      <c r="R1943" s="9">
        <f t="shared" si="160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62"/>
        <v>40728.619675925926</v>
      </c>
      <c r="K1944">
        <v>1302033140</v>
      </c>
      <c r="L1944" s="14">
        <f t="shared" si="16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61"/>
        <v>138.44033333333334</v>
      </c>
      <c r="R1944" s="9">
        <f t="shared" si="160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62"/>
        <v>42593.061527777776</v>
      </c>
      <c r="K1945">
        <v>1467008916</v>
      </c>
      <c r="L1945" s="14">
        <f t="shared" si="16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61"/>
        <v>1705.2499999999998</v>
      </c>
      <c r="R1945" s="9">
        <f t="shared" ref="R1945:R1976" si="164">E1945/N1945</f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62"/>
        <v>41760.376041666663</v>
      </c>
      <c r="K1946">
        <v>1396360890</v>
      </c>
      <c r="L1946" s="14">
        <f t="shared" si="16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61"/>
        <v>788.05550000000005</v>
      </c>
      <c r="R1946" s="9">
        <f t="shared" si="164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62"/>
        <v>42197.043495370366</v>
      </c>
      <c r="K1947">
        <v>1433224958</v>
      </c>
      <c r="L1947" s="14">
        <f t="shared" si="16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61"/>
        <v>348.01799999999997</v>
      </c>
      <c r="R1947" s="9">
        <f t="shared" si="164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62"/>
        <v>41748.900011574071</v>
      </c>
      <c r="K1948">
        <v>1392780961</v>
      </c>
      <c r="L1948" s="14">
        <f t="shared" si="16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61"/>
        <v>149.74666666666667</v>
      </c>
      <c r="R1948" s="9">
        <f t="shared" si="164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62"/>
        <v>40140.040972222218</v>
      </c>
      <c r="K1949">
        <v>1255730520</v>
      </c>
      <c r="L1949" s="14">
        <f t="shared" si="16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61"/>
        <v>100.63375000000001</v>
      </c>
      <c r="R1949" s="9">
        <f t="shared" si="164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62"/>
        <v>42527.501388888886</v>
      </c>
      <c r="K1950">
        <v>1460557809</v>
      </c>
      <c r="L1950" s="14">
        <f t="shared" si="16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61"/>
        <v>800.21100000000001</v>
      </c>
      <c r="R1950" s="9">
        <f t="shared" si="164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62"/>
        <v>41830.21471064815</v>
      </c>
      <c r="K1951">
        <v>1402394951</v>
      </c>
      <c r="L1951" s="14">
        <f t="shared" si="16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61"/>
        <v>106.00260000000002</v>
      </c>
      <c r="R1951" s="9">
        <f t="shared" si="164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62"/>
        <v>40654.973067129627</v>
      </c>
      <c r="K1952">
        <v>1300767673</v>
      </c>
      <c r="L1952" s="14">
        <f t="shared" si="16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61"/>
        <v>200.51866666666669</v>
      </c>
      <c r="R1952" s="9">
        <f t="shared" si="164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62"/>
        <v>42681.253900462958</v>
      </c>
      <c r="K1953">
        <v>1475921137</v>
      </c>
      <c r="L1953" s="14">
        <f t="shared" si="16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61"/>
        <v>212.44399999999999</v>
      </c>
      <c r="R1953" s="9">
        <f t="shared" si="164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62"/>
        <v>41563.398321759254</v>
      </c>
      <c r="K1954">
        <v>1378737215</v>
      </c>
      <c r="L1954" s="14">
        <f t="shared" si="16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61"/>
        <v>198.47237142857145</v>
      </c>
      <c r="R1954" s="9">
        <f t="shared" si="164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62"/>
        <v>40969.916666666664</v>
      </c>
      <c r="K1955">
        <v>1328158065</v>
      </c>
      <c r="L1955" s="14">
        <f t="shared" si="16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61"/>
        <v>225.94666666666666</v>
      </c>
      <c r="R1955" s="9">
        <f t="shared" si="164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62"/>
        <v>42440.999999999993</v>
      </c>
      <c r="K1956">
        <v>1453730176</v>
      </c>
      <c r="L1956" s="14">
        <f t="shared" si="16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61"/>
        <v>698.94800000000009</v>
      </c>
      <c r="R1956" s="9">
        <f t="shared" si="164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62"/>
        <v>41052.583333333328</v>
      </c>
      <c r="K1957">
        <v>1334989881</v>
      </c>
      <c r="L1957" s="14">
        <f t="shared" si="16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61"/>
        <v>398.59528571428569</v>
      </c>
      <c r="R1957" s="9">
        <f t="shared" si="164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62"/>
        <v>42112.673668981479</v>
      </c>
      <c r="K1958">
        <v>1425507005</v>
      </c>
      <c r="L1958" s="14">
        <f t="shared" si="16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61"/>
        <v>294.0333333333333</v>
      </c>
      <c r="R1958" s="9">
        <f t="shared" si="164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62"/>
        <v>41208.890196759261</v>
      </c>
      <c r="K1959">
        <v>1348712513</v>
      </c>
      <c r="L1959" s="14">
        <f t="shared" si="16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61"/>
        <v>167.50470000000001</v>
      </c>
      <c r="R1959" s="9">
        <f t="shared" si="164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62"/>
        <v>41356.737974537034</v>
      </c>
      <c r="K1960">
        <v>1361490161</v>
      </c>
      <c r="L1960" s="14">
        <f t="shared" si="16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61"/>
        <v>1435.5717142857143</v>
      </c>
      <c r="R1960" s="9">
        <f t="shared" si="164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62"/>
        <v>41912.791666666664</v>
      </c>
      <c r="K1961">
        <v>1408565860</v>
      </c>
      <c r="L1961" s="14">
        <f t="shared" si="16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61"/>
        <v>156.73439999999999</v>
      </c>
      <c r="R1961" s="9">
        <f t="shared" si="164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62"/>
        <v>41994.154409722221</v>
      </c>
      <c r="K1962">
        <v>1416559341</v>
      </c>
      <c r="L1962" s="14">
        <f t="shared" si="16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61"/>
        <v>117.90285714285716</v>
      </c>
      <c r="R1962" s="9">
        <f t="shared" si="164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62"/>
        <v>41187.957638888889</v>
      </c>
      <c r="K1963">
        <v>1346042417</v>
      </c>
      <c r="L1963" s="14">
        <f t="shared" si="16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61"/>
        <v>1105.3811999999998</v>
      </c>
      <c r="R1963" s="9">
        <f t="shared" si="164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62"/>
        <v>41772.572175925925</v>
      </c>
      <c r="K1964">
        <v>1397414636</v>
      </c>
      <c r="L1964" s="14">
        <f t="shared" si="16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61"/>
        <v>192.92499999999998</v>
      </c>
      <c r="R1964" s="9">
        <f t="shared" si="164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62"/>
        <v>41898.221458333333</v>
      </c>
      <c r="K1965">
        <v>1407838734</v>
      </c>
      <c r="L1965" s="14">
        <f t="shared" si="16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61"/>
        <v>126.8842105263158</v>
      </c>
      <c r="R1965" s="9">
        <f t="shared" si="164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62"/>
        <v>42482.064490740733</v>
      </c>
      <c r="K1966">
        <v>1458714772</v>
      </c>
      <c r="L1966" s="14">
        <f t="shared" si="16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61"/>
        <v>259.57748878923763</v>
      </c>
      <c r="R1966" s="9">
        <f t="shared" si="164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62"/>
        <v>40919.833333333328</v>
      </c>
      <c r="K1967">
        <v>1324433310</v>
      </c>
      <c r="L1967" s="14">
        <f t="shared" si="16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61"/>
        <v>262.27999999999997</v>
      </c>
      <c r="R1967" s="9">
        <f t="shared" si="164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62"/>
        <v>41865.332152777773</v>
      </c>
      <c r="K1968">
        <v>1405429098</v>
      </c>
      <c r="L1968" s="14">
        <f t="shared" si="16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61"/>
        <v>206.74309000000002</v>
      </c>
      <c r="R1968" s="9">
        <f t="shared" si="164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62"/>
        <v>41760.455196759256</v>
      </c>
      <c r="K1969">
        <v>1396367729</v>
      </c>
      <c r="L1969" s="14">
        <f t="shared" si="16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61"/>
        <v>370.13</v>
      </c>
      <c r="R1969" s="9">
        <f t="shared" si="164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62"/>
        <v>42707.420312499999</v>
      </c>
      <c r="K1970">
        <v>1478095515</v>
      </c>
      <c r="L1970" s="14">
        <f t="shared" si="16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61"/>
        <v>284.96600000000001</v>
      </c>
      <c r="R1970" s="9">
        <f t="shared" si="164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62"/>
        <v>42587.584120370368</v>
      </c>
      <c r="K1971">
        <v>1467831668</v>
      </c>
      <c r="L1971" s="14">
        <f t="shared" si="16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61"/>
        <v>579.08000000000004</v>
      </c>
      <c r="R1971" s="9">
        <f t="shared" si="164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62"/>
        <v>41383.943298611106</v>
      </c>
      <c r="K1972">
        <v>1361248701</v>
      </c>
      <c r="L1972" s="14">
        <f t="shared" si="16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61"/>
        <v>1131.8</v>
      </c>
      <c r="R1972" s="9">
        <f t="shared" si="164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62"/>
        <v>41592.958333333328</v>
      </c>
      <c r="K1973">
        <v>1381752061</v>
      </c>
      <c r="L1973" s="14">
        <f t="shared" si="16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61"/>
        <v>263.02771750000005</v>
      </c>
      <c r="R1973" s="9">
        <f t="shared" si="164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62"/>
        <v>41230.845416666663</v>
      </c>
      <c r="K1974">
        <v>1350605844</v>
      </c>
      <c r="L1974" s="14">
        <f t="shared" si="16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61"/>
        <v>674.48</v>
      </c>
      <c r="R1974" s="9">
        <f t="shared" si="164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62"/>
        <v>42588.083333333336</v>
      </c>
      <c r="K1975">
        <v>1467134464</v>
      </c>
      <c r="L1975" s="14">
        <f t="shared" si="16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61"/>
        <v>256.83081313131316</v>
      </c>
      <c r="R1975" s="9">
        <f t="shared" si="164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62"/>
        <v>41505.125798611109</v>
      </c>
      <c r="K1976">
        <v>1371715269</v>
      </c>
      <c r="L1976" s="14">
        <f t="shared" si="16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61"/>
        <v>375.49599999999998</v>
      </c>
      <c r="R1976" s="9">
        <f t="shared" si="164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62"/>
        <v>41343.54688657407</v>
      </c>
      <c r="K1977">
        <v>1360346851</v>
      </c>
      <c r="L1977" s="14">
        <f t="shared" si="16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61"/>
        <v>208.70837499999996</v>
      </c>
      <c r="R1977" s="9">
        <f t="shared" ref="R1977:R1983" si="165">E1977/N1977</f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62"/>
        <v>41468.691261574073</v>
      </c>
      <c r="K1978">
        <v>1371159325</v>
      </c>
      <c r="L1978" s="14">
        <f t="shared" si="16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61"/>
        <v>346.6</v>
      </c>
      <c r="R1978" s="9">
        <f t="shared" si="165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62"/>
        <v>42357.124305555553</v>
      </c>
      <c r="K1979">
        <v>1446527540</v>
      </c>
      <c r="L1979" s="14">
        <f t="shared" si="16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61"/>
        <v>402.33</v>
      </c>
      <c r="R1979" s="9">
        <f t="shared" si="165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62"/>
        <v>41072.083333333328</v>
      </c>
      <c r="K1980">
        <v>1336627492</v>
      </c>
      <c r="L1980" s="14">
        <f t="shared" si="16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61"/>
        <v>1026.8451399999999</v>
      </c>
      <c r="R1980" s="9">
        <f t="shared" si="165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62"/>
        <v>42326.999305555553</v>
      </c>
      <c r="K1981">
        <v>1444734146</v>
      </c>
      <c r="L1981" s="14">
        <f t="shared" si="16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61"/>
        <v>114.901155</v>
      </c>
      <c r="R1981" s="9">
        <f t="shared" si="165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62"/>
        <v>42463.292384259257</v>
      </c>
      <c r="K1982">
        <v>1456232462</v>
      </c>
      <c r="L1982" s="14">
        <f t="shared" si="16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61"/>
        <v>354.82402000000002</v>
      </c>
      <c r="R1982" s="9">
        <f t="shared" si="165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62"/>
        <v>41829.516956018517</v>
      </c>
      <c r="K1983">
        <v>1402334665</v>
      </c>
      <c r="L1983" s="14">
        <f t="shared" si="16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61"/>
        <v>5.08</v>
      </c>
      <c r="R1983" s="9">
        <f t="shared" si="165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62"/>
        <v>42708.419988425921</v>
      </c>
      <c r="K1984">
        <v>1478268287</v>
      </c>
      <c r="L1984" s="14">
        <f t="shared" si="16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61"/>
        <v>0</v>
      </c>
      <c r="R1984" s="9">
        <v>0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62"/>
        <v>42615.083333333336</v>
      </c>
      <c r="K1985">
        <v>1470874618</v>
      </c>
      <c r="L1985" s="14">
        <f t="shared" si="16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61"/>
        <v>4.3</v>
      </c>
      <c r="R1985" s="9">
        <f t="shared" ref="R1985:R1994" si="166">E1985/N1985</f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62"/>
        <v>41973.623622685183</v>
      </c>
      <c r="K1986">
        <v>1412189881</v>
      </c>
      <c r="L1986" s="14">
        <f t="shared" si="16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67">(E1986/D1986)*100</f>
        <v>21.146666666666665</v>
      </c>
      <c r="R1986" s="9">
        <f t="shared" si="166"/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68">(I1987/86400)+25569+(-5/24)</f>
        <v>42584.749999999993</v>
      </c>
      <c r="K1987">
        <v>1467650771</v>
      </c>
      <c r="L1987" s="14">
        <f t="shared" ref="L1987:L2050" si="169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67"/>
        <v>3.1875</v>
      </c>
      <c r="R1987" s="9">
        <f t="shared" si="166"/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68"/>
        <v>42443.183831018519</v>
      </c>
      <c r="K1988">
        <v>1455359083</v>
      </c>
      <c r="L1988" s="14">
        <f t="shared" si="169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67"/>
        <v>0.05</v>
      </c>
      <c r="R1988" s="9">
        <f t="shared" si="166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68"/>
        <v>42064.431435185186</v>
      </c>
      <c r="K1989">
        <v>1422631276</v>
      </c>
      <c r="L1989" s="14">
        <f t="shared" si="169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67"/>
        <v>42.472727272727276</v>
      </c>
      <c r="R1989" s="9">
        <f t="shared" si="166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68"/>
        <v>42236.554884259262</v>
      </c>
      <c r="K1990">
        <v>1437502742</v>
      </c>
      <c r="L1990" s="14">
        <f t="shared" si="169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67"/>
        <v>0.41666666666666669</v>
      </c>
      <c r="R1990" s="9">
        <f t="shared" si="166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68"/>
        <v>42715.472314814811</v>
      </c>
      <c r="K1991">
        <v>1478881208</v>
      </c>
      <c r="L1991" s="14">
        <f t="shared" si="169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67"/>
        <v>1</v>
      </c>
      <c r="R1991" s="9">
        <f t="shared" si="166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68"/>
        <v>42412.987638888888</v>
      </c>
      <c r="K1992">
        <v>1454042532</v>
      </c>
      <c r="L1992" s="14">
        <f t="shared" si="169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67"/>
        <v>16.966666666666665</v>
      </c>
      <c r="R1992" s="9">
        <f t="shared" si="166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68"/>
        <v>42188.685023148144</v>
      </c>
      <c r="K1993">
        <v>1434144386</v>
      </c>
      <c r="L1993" s="14">
        <f t="shared" si="169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67"/>
        <v>7.0000000000000009</v>
      </c>
      <c r="R1993" s="9">
        <f t="shared" si="166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68"/>
        <v>42052.935081018521</v>
      </c>
      <c r="K1994">
        <v>1421637991</v>
      </c>
      <c r="L1994" s="14">
        <f t="shared" si="169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67"/>
        <v>0.13333333333333333</v>
      </c>
      <c r="R1994" s="9">
        <f t="shared" si="166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68"/>
        <v>42359.380057870367</v>
      </c>
      <c r="K1995">
        <v>1448114837</v>
      </c>
      <c r="L1995" s="14">
        <f t="shared" si="169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67"/>
        <v>0</v>
      </c>
      <c r="R1995" s="9">
        <v>0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68"/>
        <v>42710.839606481481</v>
      </c>
      <c r="K1996">
        <v>1475885342</v>
      </c>
      <c r="L1996" s="14">
        <f t="shared" si="169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67"/>
        <v>0</v>
      </c>
      <c r="R1996" s="9">
        <v>0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68"/>
        <v>42201.693703703706</v>
      </c>
      <c r="K1997">
        <v>1435354736</v>
      </c>
      <c r="L1997" s="14">
        <f t="shared" si="169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67"/>
        <v>7.8</v>
      </c>
      <c r="R1997" s="9">
        <f>E1997/N1997</f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68"/>
        <v>41830.611238425925</v>
      </c>
      <c r="K1998">
        <v>1402429211</v>
      </c>
      <c r="L1998" s="14">
        <f t="shared" si="169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67"/>
        <v>0</v>
      </c>
      <c r="R1998" s="9">
        <v>0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68"/>
        <v>41877.722361111111</v>
      </c>
      <c r="K1999">
        <v>1406499612</v>
      </c>
      <c r="L1999" s="14">
        <f t="shared" si="169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67"/>
        <v>0</v>
      </c>
      <c r="R1999" s="9">
        <v>0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68"/>
        <v>41851.910162037035</v>
      </c>
      <c r="K2000">
        <v>1402973438</v>
      </c>
      <c r="L2000" s="14">
        <f t="shared" si="169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67"/>
        <v>26.200000000000003</v>
      </c>
      <c r="R2000" s="9">
        <f t="shared" ref="R2000:R2031" si="170">E2000/N2000</f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68"/>
        <v>41956.316064814811</v>
      </c>
      <c r="K2001">
        <v>1413286508</v>
      </c>
      <c r="L2001" s="14">
        <f t="shared" si="169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67"/>
        <v>0.76129032258064511</v>
      </c>
      <c r="R2001" s="9">
        <f t="shared" si="170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68"/>
        <v>42375.743206018517</v>
      </c>
      <c r="K2002">
        <v>1449528613</v>
      </c>
      <c r="L2002" s="14">
        <f t="shared" si="169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67"/>
        <v>12.5</v>
      </c>
      <c r="R2002" s="9">
        <f t="shared" si="170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68"/>
        <v>42167.624999999993</v>
      </c>
      <c r="K2003">
        <v>1431406916</v>
      </c>
      <c r="L2003" s="14">
        <f t="shared" si="169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67"/>
        <v>382.12909090909091</v>
      </c>
      <c r="R2003" s="9">
        <f t="shared" si="170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68"/>
        <v>42758.503969907404</v>
      </c>
      <c r="K2004">
        <v>1482599143</v>
      </c>
      <c r="L2004" s="14">
        <f t="shared" si="169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67"/>
        <v>216.79422000000002</v>
      </c>
      <c r="R2004" s="9">
        <f t="shared" si="170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68"/>
        <v>40361.75</v>
      </c>
      <c r="K2005">
        <v>1276830052</v>
      </c>
      <c r="L2005" s="14">
        <f t="shared" si="169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67"/>
        <v>312</v>
      </c>
      <c r="R2005" s="9">
        <f t="shared" si="170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68"/>
        <v>41830.396562499998</v>
      </c>
      <c r="K2006">
        <v>1402410663</v>
      </c>
      <c r="L2006" s="14">
        <f t="shared" si="169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67"/>
        <v>234.42048</v>
      </c>
      <c r="R2006" s="9">
        <f t="shared" si="170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68"/>
        <v>41562.957638888889</v>
      </c>
      <c r="K2007">
        <v>1379532618</v>
      </c>
      <c r="L2007" s="14">
        <f t="shared" si="169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67"/>
        <v>123.68010000000001</v>
      </c>
      <c r="R2007" s="9">
        <f t="shared" si="170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68"/>
        <v>41976.333854166667</v>
      </c>
      <c r="K2008">
        <v>1414584045</v>
      </c>
      <c r="L2008" s="14">
        <f t="shared" si="169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67"/>
        <v>247.84</v>
      </c>
      <c r="R2008" s="9">
        <f t="shared" si="170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68"/>
        <v>40413.958333333328</v>
      </c>
      <c r="K2009">
        <v>1276891586</v>
      </c>
      <c r="L2009" s="14">
        <f t="shared" si="169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67"/>
        <v>115.7092</v>
      </c>
      <c r="R2009" s="9">
        <f t="shared" si="170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68"/>
        <v>40805.396087962959</v>
      </c>
      <c r="K2010">
        <v>1312641022</v>
      </c>
      <c r="L2010" s="14">
        <f t="shared" si="169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67"/>
        <v>117.07484768810599</v>
      </c>
      <c r="R2010" s="9">
        <f t="shared" si="170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68"/>
        <v>42697.156747685185</v>
      </c>
      <c r="K2011">
        <v>1476776743</v>
      </c>
      <c r="L2011" s="14">
        <f t="shared" si="169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67"/>
        <v>305.15800000000002</v>
      </c>
      <c r="R2011" s="9">
        <f t="shared" si="170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68"/>
        <v>42600.788090277776</v>
      </c>
      <c r="K2012">
        <v>1468972491</v>
      </c>
      <c r="L2012" s="14">
        <f t="shared" si="169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67"/>
        <v>320.05299999999994</v>
      </c>
      <c r="R2012" s="9">
        <f t="shared" si="170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68"/>
        <v>42380.749999999993</v>
      </c>
      <c r="K2013">
        <v>1449650173</v>
      </c>
      <c r="L2013" s="14">
        <f t="shared" si="169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67"/>
        <v>819.56399999999996</v>
      </c>
      <c r="R2013" s="9">
        <f t="shared" si="170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68"/>
        <v>42040.613900462959</v>
      </c>
      <c r="K2014">
        <v>1420573441</v>
      </c>
      <c r="L2014" s="14">
        <f t="shared" si="169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67"/>
        <v>234.90000000000003</v>
      </c>
      <c r="R2014" s="9">
        <f t="shared" si="170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68"/>
        <v>42559.752476851849</v>
      </c>
      <c r="K2015">
        <v>1462835014</v>
      </c>
      <c r="L2015" s="14">
        <f t="shared" si="169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67"/>
        <v>494.91374999999999</v>
      </c>
      <c r="R2015" s="9">
        <f t="shared" si="170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68"/>
        <v>41357.964571759258</v>
      </c>
      <c r="K2016">
        <v>1361250539</v>
      </c>
      <c r="L2016" s="14">
        <f t="shared" si="169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67"/>
        <v>7813.7822333333334</v>
      </c>
      <c r="R2016" s="9">
        <f t="shared" si="170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68"/>
        <v>40795.668553240735</v>
      </c>
      <c r="K2017">
        <v>1313010163</v>
      </c>
      <c r="L2017" s="14">
        <f t="shared" si="169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67"/>
        <v>113.00013888888888</v>
      </c>
      <c r="R2017" s="9">
        <f t="shared" si="170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68"/>
        <v>41342.672442129631</v>
      </c>
      <c r="K2018">
        <v>1360271299</v>
      </c>
      <c r="L2018" s="14">
        <f t="shared" si="169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67"/>
        <v>921.54219999999998</v>
      </c>
      <c r="R2018" s="9">
        <f t="shared" si="170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68"/>
        <v>40991.958333333328</v>
      </c>
      <c r="K2019">
        <v>1329873755</v>
      </c>
      <c r="L2019" s="14">
        <f t="shared" si="169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67"/>
        <v>125.10239999999999</v>
      </c>
      <c r="R2019" s="9">
        <f t="shared" si="170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68"/>
        <v>42229.157511574071</v>
      </c>
      <c r="K2020">
        <v>1436863609</v>
      </c>
      <c r="L2020" s="14">
        <f t="shared" si="169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67"/>
        <v>102.24343076923077</v>
      </c>
      <c r="R2020" s="9">
        <f t="shared" si="170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68"/>
        <v>42635.500243055554</v>
      </c>
      <c r="K2021">
        <v>1471971621</v>
      </c>
      <c r="L2021" s="14">
        <f t="shared" si="169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67"/>
        <v>484.90975000000003</v>
      </c>
      <c r="R2021" s="9">
        <f t="shared" si="170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68"/>
        <v>41773.75277777778</v>
      </c>
      <c r="K2022">
        <v>1396923624</v>
      </c>
      <c r="L2022" s="14">
        <f t="shared" si="169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67"/>
        <v>192.33333333333334</v>
      </c>
      <c r="R2022" s="9">
        <f t="shared" si="170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68"/>
        <v>41905.862233796295</v>
      </c>
      <c r="K2023">
        <v>1407634897</v>
      </c>
      <c r="L2023" s="14">
        <f t="shared" si="169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67"/>
        <v>281.10000000000002</v>
      </c>
      <c r="R2023" s="9">
        <f t="shared" si="170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68"/>
        <v>42532.36078703704</v>
      </c>
      <c r="K2024">
        <v>1463060372</v>
      </c>
      <c r="L2024" s="14">
        <f t="shared" si="169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67"/>
        <v>125.13700000000001</v>
      </c>
      <c r="R2024" s="9">
        <f t="shared" si="170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68"/>
        <v>42166.212418981479</v>
      </c>
      <c r="K2025">
        <v>1431425153</v>
      </c>
      <c r="L2025" s="14">
        <f t="shared" si="169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67"/>
        <v>161.459</v>
      </c>
      <c r="R2025" s="9">
        <f t="shared" si="170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68"/>
        <v>41133.916666666664</v>
      </c>
      <c r="K2026">
        <v>1341875544</v>
      </c>
      <c r="L2026" s="14">
        <f t="shared" si="169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67"/>
        <v>585.35</v>
      </c>
      <c r="R2026" s="9">
        <f t="shared" si="170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68"/>
        <v>42165.976226851846</v>
      </c>
      <c r="K2027">
        <v>1431404746</v>
      </c>
      <c r="L2027" s="14">
        <f t="shared" si="169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67"/>
        <v>201.14999999999998</v>
      </c>
      <c r="R2027" s="9">
        <f t="shared" si="170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68"/>
        <v>41749.957638888889</v>
      </c>
      <c r="K2028">
        <v>1394127585</v>
      </c>
      <c r="L2028" s="14">
        <f t="shared" si="169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67"/>
        <v>133.48307999999997</v>
      </c>
      <c r="R2028" s="9">
        <f t="shared" si="170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68"/>
        <v>42093.563877314817</v>
      </c>
      <c r="K2029">
        <v>1423855919</v>
      </c>
      <c r="L2029" s="14">
        <f t="shared" si="169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67"/>
        <v>120.24900000000001</v>
      </c>
      <c r="R2029" s="9">
        <f t="shared" si="170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68"/>
        <v>40252.704861111109</v>
      </c>
      <c r="K2030">
        <v>1265493806</v>
      </c>
      <c r="L2030" s="14">
        <f t="shared" si="169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67"/>
        <v>126.16666666666667</v>
      </c>
      <c r="R2030" s="9">
        <f t="shared" si="170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68"/>
        <v>41877.813437500001</v>
      </c>
      <c r="K2031">
        <v>1406507481</v>
      </c>
      <c r="L2031" s="14">
        <f t="shared" si="169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67"/>
        <v>361.2</v>
      </c>
      <c r="R2031" s="9">
        <f t="shared" si="170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68"/>
        <v>41242.788148148145</v>
      </c>
      <c r="K2032">
        <v>1351641296</v>
      </c>
      <c r="L2032" s="14">
        <f t="shared" si="169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67"/>
        <v>226.239013671875</v>
      </c>
      <c r="R2032" s="9">
        <f t="shared" ref="R2032:R2063" si="171">E2032/N2032</f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68"/>
        <v>42012.833333333336</v>
      </c>
      <c r="K2033">
        <v>1417506853</v>
      </c>
      <c r="L2033" s="14">
        <f t="shared" si="169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67"/>
        <v>120.35</v>
      </c>
      <c r="R2033" s="9">
        <f t="shared" si="171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68"/>
        <v>42718.999999999993</v>
      </c>
      <c r="K2034">
        <v>1479216874</v>
      </c>
      <c r="L2034" s="14">
        <f t="shared" si="169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67"/>
        <v>304.18799999999999</v>
      </c>
      <c r="R2034" s="9">
        <f t="shared" si="171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68"/>
        <v>41754.874050925922</v>
      </c>
      <c r="K2035">
        <v>1395885518</v>
      </c>
      <c r="L2035" s="14">
        <f t="shared" si="169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67"/>
        <v>178.67599999999999</v>
      </c>
      <c r="R2035" s="9">
        <f t="shared" si="171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68"/>
        <v>42131.081944444442</v>
      </c>
      <c r="K2036">
        <v>1426216033</v>
      </c>
      <c r="L2036" s="14">
        <f t="shared" si="169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67"/>
        <v>386.81998717948721</v>
      </c>
      <c r="R2036" s="9">
        <f t="shared" si="171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68"/>
        <v>42356.833333333336</v>
      </c>
      <c r="K2037">
        <v>1446562807</v>
      </c>
      <c r="L2037" s="14">
        <f t="shared" si="169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67"/>
        <v>211.03642500000004</v>
      </c>
      <c r="R2037" s="9">
        <f t="shared" si="171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68"/>
        <v>41768.656469907401</v>
      </c>
      <c r="K2038">
        <v>1397076319</v>
      </c>
      <c r="L2038" s="14">
        <f t="shared" si="169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67"/>
        <v>131.66833333333335</v>
      </c>
      <c r="R2038" s="9">
        <f t="shared" si="171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68"/>
        <v>41638.043437499997</v>
      </c>
      <c r="K2039">
        <v>1383195753</v>
      </c>
      <c r="L2039" s="14">
        <f t="shared" si="169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67"/>
        <v>300.47639999999996</v>
      </c>
      <c r="R2039" s="9">
        <f t="shared" si="171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68"/>
        <v>41456.541666666664</v>
      </c>
      <c r="K2040">
        <v>1369895421</v>
      </c>
      <c r="L2040" s="14">
        <f t="shared" si="169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67"/>
        <v>420.51249999999999</v>
      </c>
      <c r="R2040" s="9">
        <f t="shared" si="171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68"/>
        <v>42704.999305555553</v>
      </c>
      <c r="K2041">
        <v>1477996325</v>
      </c>
      <c r="L2041" s="14">
        <f t="shared" si="169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67"/>
        <v>136.21680000000001</v>
      </c>
      <c r="R2041" s="9">
        <f t="shared" si="171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68"/>
        <v>41593.760451388887</v>
      </c>
      <c r="K2042">
        <v>1383257703</v>
      </c>
      <c r="L2042" s="14">
        <f t="shared" si="169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67"/>
        <v>248.17133333333334</v>
      </c>
      <c r="R2042" s="9">
        <f t="shared" si="171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68"/>
        <v>42684.359108796292</v>
      </c>
      <c r="K2043">
        <v>1476189427</v>
      </c>
      <c r="L2043" s="14">
        <f t="shared" si="169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67"/>
        <v>181.86315789473684</v>
      </c>
      <c r="R2043" s="9">
        <f t="shared" si="171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68"/>
        <v>42391.499699074069</v>
      </c>
      <c r="K2044">
        <v>1448297974</v>
      </c>
      <c r="L2044" s="14">
        <f t="shared" si="169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67"/>
        <v>123.53</v>
      </c>
      <c r="R2044" s="9">
        <f t="shared" si="171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68"/>
        <v>42714.999305555553</v>
      </c>
      <c r="K2045">
        <v>1476764077</v>
      </c>
      <c r="L2045" s="14">
        <f t="shared" si="169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67"/>
        <v>506.20938628158842</v>
      </c>
      <c r="R2045" s="9">
        <f t="shared" si="171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68"/>
        <v>42168.475856481477</v>
      </c>
      <c r="K2046">
        <v>1431620714</v>
      </c>
      <c r="L2046" s="14">
        <f t="shared" si="169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67"/>
        <v>108.21333333333334</v>
      </c>
      <c r="R2046" s="9">
        <f t="shared" si="171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68"/>
        <v>41098.880173611113</v>
      </c>
      <c r="K2047">
        <v>1339207647</v>
      </c>
      <c r="L2047" s="14">
        <f t="shared" si="169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67"/>
        <v>819.18387755102037</v>
      </c>
      <c r="R2047" s="9">
        <f t="shared" si="171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68"/>
        <v>41416.963472222218</v>
      </c>
      <c r="K2048">
        <v>1366690044</v>
      </c>
      <c r="L2048" s="14">
        <f t="shared" si="169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67"/>
        <v>121.10000000000001</v>
      </c>
      <c r="R2048" s="9">
        <f t="shared" si="171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68"/>
        <v>42110.791666666664</v>
      </c>
      <c r="K2049">
        <v>1426714870</v>
      </c>
      <c r="L2049" s="14">
        <f t="shared" si="169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67"/>
        <v>102.99897959183673</v>
      </c>
      <c r="R2049" s="9">
        <f t="shared" si="171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68"/>
        <v>41417.443182870367</v>
      </c>
      <c r="K2050">
        <v>1366731491</v>
      </c>
      <c r="L2050" s="14">
        <f t="shared" si="169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72">(E2050/D2050)*100</f>
        <v>148.33229411764705</v>
      </c>
      <c r="R2050" s="9">
        <f t="shared" si="171"/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73">(I2051/86400)+25569+(-5/24)</f>
        <v>41610.749305555553</v>
      </c>
      <c r="K2051">
        <v>1382963963</v>
      </c>
      <c r="L2051" s="14">
        <f t="shared" ref="L2051:L2114" si="174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72"/>
        <v>120.19070000000001</v>
      </c>
      <c r="R2051" s="9">
        <f t="shared" si="171"/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73"/>
        <v>42154.863171296289</v>
      </c>
      <c r="K2052">
        <v>1429580578</v>
      </c>
      <c r="L2052" s="14">
        <f t="shared" si="174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72"/>
        <v>473.27000000000004</v>
      </c>
      <c r="R2052" s="9">
        <f t="shared" si="17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73"/>
        <v>41633.814085648148</v>
      </c>
      <c r="K2053">
        <v>1385425937</v>
      </c>
      <c r="L2053" s="14">
        <f t="shared" si="174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72"/>
        <v>130.36250000000001</v>
      </c>
      <c r="R2053" s="9">
        <f t="shared" si="17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73"/>
        <v>42419.875613425924</v>
      </c>
      <c r="K2054">
        <v>1452045653</v>
      </c>
      <c r="L2054" s="14">
        <f t="shared" si="174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72"/>
        <v>353.048</v>
      </c>
      <c r="R2054" s="9">
        <f t="shared" si="17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73"/>
        <v>42333.450821759259</v>
      </c>
      <c r="K2055">
        <v>1445870951</v>
      </c>
      <c r="L2055" s="14">
        <f t="shared" si="174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72"/>
        <v>101.02</v>
      </c>
      <c r="R2055" s="9">
        <f t="shared" si="17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73"/>
        <v>41761.312615740739</v>
      </c>
      <c r="K2056">
        <v>1396441810</v>
      </c>
      <c r="L2056" s="14">
        <f t="shared" si="174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72"/>
        <v>113.59142857142857</v>
      </c>
      <c r="R2056" s="9">
        <f t="shared" si="17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73"/>
        <v>41975.958333333336</v>
      </c>
      <c r="K2057">
        <v>1415031043</v>
      </c>
      <c r="L2057" s="14">
        <f t="shared" si="174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72"/>
        <v>167.41666666666666</v>
      </c>
      <c r="R2057" s="9">
        <f t="shared" si="17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73"/>
        <v>41381.552569444444</v>
      </c>
      <c r="K2058">
        <v>1363630542</v>
      </c>
      <c r="L2058" s="14">
        <f t="shared" si="174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72"/>
        <v>153.452</v>
      </c>
      <c r="R2058" s="9">
        <f t="shared" si="17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73"/>
        <v>42426.286249999997</v>
      </c>
      <c r="K2059">
        <v>1453895532</v>
      </c>
      <c r="L2059" s="14">
        <f t="shared" si="174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72"/>
        <v>202.23220000000001</v>
      </c>
      <c r="R2059" s="9">
        <f t="shared" si="17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73"/>
        <v>42065.624999999993</v>
      </c>
      <c r="K2060">
        <v>1421916830</v>
      </c>
      <c r="L2060" s="14">
        <f t="shared" si="174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72"/>
        <v>168.28125</v>
      </c>
      <c r="R2060" s="9">
        <f t="shared" si="17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73"/>
        <v>42400.707638888889</v>
      </c>
      <c r="K2061">
        <v>1450880854</v>
      </c>
      <c r="L2061" s="14">
        <f t="shared" si="174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72"/>
        <v>143.45666666666668</v>
      </c>
      <c r="R2061" s="9">
        <f t="shared" si="17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73"/>
        <v>41843.434606481482</v>
      </c>
      <c r="K2062">
        <v>1400945150</v>
      </c>
      <c r="L2062" s="14">
        <f t="shared" si="174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72"/>
        <v>196.4</v>
      </c>
      <c r="R2062" s="9">
        <f t="shared" si="17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73"/>
        <v>42735.556180555555</v>
      </c>
      <c r="K2063">
        <v>1480616454</v>
      </c>
      <c r="L2063" s="14">
        <f t="shared" si="174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72"/>
        <v>107.91999999999999</v>
      </c>
      <c r="R2063" s="9">
        <f t="shared" si="17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73"/>
        <v>42453.1330787037</v>
      </c>
      <c r="K2064">
        <v>1456218698</v>
      </c>
      <c r="L2064" s="14">
        <f t="shared" si="174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72"/>
        <v>114.97699999999999</v>
      </c>
      <c r="R2064" s="9">
        <f t="shared" ref="R2064:R2095" si="175">E2064/N2064</f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73"/>
        <v>42505.524317129624</v>
      </c>
      <c r="K2065">
        <v>1460482501</v>
      </c>
      <c r="L2065" s="14">
        <f t="shared" si="174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72"/>
        <v>148.04999999999998</v>
      </c>
      <c r="R2065" s="9">
        <f t="shared" si="175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73"/>
        <v>41425.291666666664</v>
      </c>
      <c r="K2066">
        <v>1366879523</v>
      </c>
      <c r="L2066" s="14">
        <f t="shared" si="174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72"/>
        <v>191.16676082790633</v>
      </c>
      <c r="R2066" s="9">
        <f t="shared" si="175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73"/>
        <v>41633.125335648147</v>
      </c>
      <c r="K2067">
        <v>1385366429</v>
      </c>
      <c r="L2067" s="14">
        <f t="shared" si="174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72"/>
        <v>199.215125</v>
      </c>
      <c r="R2067" s="9">
        <f t="shared" si="175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73"/>
        <v>41874.563460648147</v>
      </c>
      <c r="K2068">
        <v>1406226683</v>
      </c>
      <c r="L2068" s="14">
        <f t="shared" si="174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72"/>
        <v>218.6</v>
      </c>
      <c r="R2068" s="9">
        <f t="shared" si="175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73"/>
        <v>42148.645555555551</v>
      </c>
      <c r="K2069">
        <v>1429648176</v>
      </c>
      <c r="L2069" s="14">
        <f t="shared" si="174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72"/>
        <v>126.86868686868686</v>
      </c>
      <c r="R2069" s="9">
        <f t="shared" si="175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73"/>
        <v>42663.633275462962</v>
      </c>
      <c r="K2070">
        <v>1474402315</v>
      </c>
      <c r="L2070" s="14">
        <f t="shared" si="174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72"/>
        <v>105.22388000000001</v>
      </c>
      <c r="R2070" s="9">
        <f t="shared" si="175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73"/>
        <v>42371.763784722221</v>
      </c>
      <c r="K2071">
        <v>1449098391</v>
      </c>
      <c r="L2071" s="14">
        <f t="shared" si="174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72"/>
        <v>128.40666000000002</v>
      </c>
      <c r="R2071" s="9">
        <f t="shared" si="175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73"/>
        <v>42549.448182870365</v>
      </c>
      <c r="K2072">
        <v>1464536723</v>
      </c>
      <c r="L2072" s="14">
        <f t="shared" si="174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72"/>
        <v>317.3272</v>
      </c>
      <c r="R2072" s="9">
        <f t="shared" si="175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73"/>
        <v>42645.070416666662</v>
      </c>
      <c r="K2073">
        <v>1471502484</v>
      </c>
      <c r="L2073" s="14">
        <f t="shared" si="174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72"/>
        <v>280.73</v>
      </c>
      <c r="R2073" s="9">
        <f t="shared" si="175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73"/>
        <v>42497.373055555552</v>
      </c>
      <c r="K2074">
        <v>1460037432</v>
      </c>
      <c r="L2074" s="14">
        <f t="shared" si="174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72"/>
        <v>110.73146853146854</v>
      </c>
      <c r="R2074" s="9">
        <f t="shared" si="175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73"/>
        <v>42132.459699074076</v>
      </c>
      <c r="K2075">
        <v>1427212918</v>
      </c>
      <c r="L2075" s="14">
        <f t="shared" si="174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72"/>
        <v>152.60429999999999</v>
      </c>
      <c r="R2075" s="9">
        <f t="shared" si="175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73"/>
        <v>42496.617847222216</v>
      </c>
      <c r="K2076">
        <v>1459972182</v>
      </c>
      <c r="L2076" s="14">
        <f t="shared" si="174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72"/>
        <v>102.49999999999999</v>
      </c>
      <c r="R2076" s="9">
        <f t="shared" si="175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73"/>
        <v>41480.473240740735</v>
      </c>
      <c r="K2077">
        <v>1372177288</v>
      </c>
      <c r="L2077" s="14">
        <f t="shared" si="174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72"/>
        <v>1678.3738373837384</v>
      </c>
      <c r="R2077" s="9">
        <f t="shared" si="175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73"/>
        <v>41843.672326388885</v>
      </c>
      <c r="K2078">
        <v>1402693689</v>
      </c>
      <c r="L2078" s="14">
        <f t="shared" si="174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72"/>
        <v>543.349156424581</v>
      </c>
      <c r="R2078" s="9">
        <f t="shared" si="175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73"/>
        <v>42160.666666666664</v>
      </c>
      <c r="K2079">
        <v>1428541276</v>
      </c>
      <c r="L2079" s="14">
        <f t="shared" si="174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72"/>
        <v>115.50800000000001</v>
      </c>
      <c r="R2079" s="9">
        <f t="shared" si="175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73"/>
        <v>42722.563159722216</v>
      </c>
      <c r="K2080">
        <v>1479493857</v>
      </c>
      <c r="L2080" s="14">
        <f t="shared" si="174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72"/>
        <v>131.20499999999998</v>
      </c>
      <c r="R2080" s="9">
        <f t="shared" si="175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73"/>
        <v>42180.583333333336</v>
      </c>
      <c r="K2081">
        <v>1432659793</v>
      </c>
      <c r="L2081" s="14">
        <f t="shared" si="174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72"/>
        <v>288.17</v>
      </c>
      <c r="R2081" s="9">
        <f t="shared" si="175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73"/>
        <v>42319.790509259255</v>
      </c>
      <c r="K2082">
        <v>1444690700</v>
      </c>
      <c r="L2082" s="14">
        <f t="shared" si="174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72"/>
        <v>507.8</v>
      </c>
      <c r="R2082" s="9">
        <f t="shared" si="175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73"/>
        <v>41044.999305555553</v>
      </c>
      <c r="K2083">
        <v>1333597555</v>
      </c>
      <c r="L2083" s="14">
        <f t="shared" si="174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72"/>
        <v>114.57142857142857</v>
      </c>
      <c r="R2083" s="9">
        <f t="shared" si="175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73"/>
        <v>40870.953657407408</v>
      </c>
      <c r="K2084">
        <v>1316919196</v>
      </c>
      <c r="L2084" s="14">
        <f t="shared" si="174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72"/>
        <v>110.73333333333333</v>
      </c>
      <c r="R2084" s="9">
        <f t="shared" si="175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73"/>
        <v>41064.513831018514</v>
      </c>
      <c r="K2085">
        <v>1336238395</v>
      </c>
      <c r="L2085" s="14">
        <f t="shared" si="174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72"/>
        <v>113.33333333333333</v>
      </c>
      <c r="R2085" s="9">
        <f t="shared" si="175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73"/>
        <v>41763.082638888889</v>
      </c>
      <c r="K2086">
        <v>1396468782</v>
      </c>
      <c r="L2086" s="14">
        <f t="shared" si="174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72"/>
        <v>108.33333333333333</v>
      </c>
      <c r="R2086" s="9">
        <f t="shared" si="175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73"/>
        <v>41105.627164351848</v>
      </c>
      <c r="K2087">
        <v>1339790587</v>
      </c>
      <c r="L2087" s="14">
        <f t="shared" si="174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72"/>
        <v>123.53333333333335</v>
      </c>
      <c r="R2087" s="9">
        <f t="shared" si="175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73"/>
        <v>40890.999305555553</v>
      </c>
      <c r="K2088">
        <v>1321200332</v>
      </c>
      <c r="L2088" s="14">
        <f t="shared" si="174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72"/>
        <v>100.69999999999999</v>
      </c>
      <c r="R2088" s="9">
        <f t="shared" si="175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73"/>
        <v>40793.996041666665</v>
      </c>
      <c r="K2089">
        <v>1312865658</v>
      </c>
      <c r="L2089" s="14">
        <f t="shared" si="174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72"/>
        <v>103.53333333333335</v>
      </c>
      <c r="R2089" s="9">
        <f t="shared" si="175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73"/>
        <v>40431.957638888889</v>
      </c>
      <c r="K2090">
        <v>1281028152</v>
      </c>
      <c r="L2090" s="14">
        <f t="shared" si="174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72"/>
        <v>115.51066666666668</v>
      </c>
      <c r="R2090" s="9">
        <f t="shared" si="175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73"/>
        <v>41487.867986111109</v>
      </c>
      <c r="K2091">
        <v>1372384194</v>
      </c>
      <c r="L2091" s="14">
        <f t="shared" si="174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72"/>
        <v>120.4004</v>
      </c>
      <c r="R2091" s="9">
        <f t="shared" si="175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73"/>
        <v>41329.173090277771</v>
      </c>
      <c r="K2092">
        <v>1359104955</v>
      </c>
      <c r="L2092" s="14">
        <f t="shared" si="174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72"/>
        <v>115.040375</v>
      </c>
      <c r="R2092" s="9">
        <f t="shared" si="175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73"/>
        <v>40603.625</v>
      </c>
      <c r="K2093">
        <v>1294818278</v>
      </c>
      <c r="L2093" s="14">
        <f t="shared" si="174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72"/>
        <v>120.46777777777777</v>
      </c>
      <c r="R2093" s="9">
        <f t="shared" si="175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73"/>
        <v>40823.499212962961</v>
      </c>
      <c r="K2094">
        <v>1312822732</v>
      </c>
      <c r="L2094" s="14">
        <f t="shared" si="174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72"/>
        <v>101.28333333333333</v>
      </c>
      <c r="R2094" s="9">
        <f t="shared" si="175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73"/>
        <v>41265.68787037037</v>
      </c>
      <c r="K2095">
        <v>1351024232</v>
      </c>
      <c r="L2095" s="14">
        <f t="shared" si="174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72"/>
        <v>102.46666666666667</v>
      </c>
      <c r="R2095" s="9">
        <f t="shared" si="175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73"/>
        <v>40972.916666666664</v>
      </c>
      <c r="K2096">
        <v>1327969730</v>
      </c>
      <c r="L2096" s="14">
        <f t="shared" si="174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72"/>
        <v>120.54285714285714</v>
      </c>
      <c r="R2096" s="9">
        <f t="shared" ref="R2096:R2127" si="176">E2096/N2096</f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73"/>
        <v>40818.525150462963</v>
      </c>
      <c r="K2097">
        <v>1312392973</v>
      </c>
      <c r="L2097" s="14">
        <f t="shared" si="174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72"/>
        <v>100</v>
      </c>
      <c r="R2097" s="9">
        <f t="shared" si="176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73"/>
        <v>41207.957638888889</v>
      </c>
      <c r="K2098">
        <v>1349892735</v>
      </c>
      <c r="L2098" s="14">
        <f t="shared" si="174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72"/>
        <v>101.66666666666666</v>
      </c>
      <c r="R2098" s="9">
        <f t="shared" si="176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73"/>
        <v>40878.418229166666</v>
      </c>
      <c r="K2099">
        <v>1317564135</v>
      </c>
      <c r="L2099" s="14">
        <f t="shared" si="174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72"/>
        <v>100</v>
      </c>
      <c r="R2099" s="9">
        <f t="shared" si="176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73"/>
        <v>40975.905497685184</v>
      </c>
      <c r="K2100">
        <v>1328582635</v>
      </c>
      <c r="L2100" s="14">
        <f t="shared" si="174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72"/>
        <v>100.33333333333334</v>
      </c>
      <c r="R2100" s="9">
        <f t="shared" si="176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73"/>
        <v>42186.944444444445</v>
      </c>
      <c r="K2101">
        <v>1434650084</v>
      </c>
      <c r="L2101" s="14">
        <f t="shared" si="174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72"/>
        <v>132.36666666666667</v>
      </c>
      <c r="R2101" s="9">
        <f t="shared" si="176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73"/>
        <v>41089.957638888889</v>
      </c>
      <c r="K2102">
        <v>1339704141</v>
      </c>
      <c r="L2102" s="14">
        <f t="shared" si="174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72"/>
        <v>136.66666666666666</v>
      </c>
      <c r="R2102" s="9">
        <f t="shared" si="176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73"/>
        <v>40951.941134259258</v>
      </c>
      <c r="K2103">
        <v>1323920114</v>
      </c>
      <c r="L2103" s="14">
        <f t="shared" si="174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72"/>
        <v>113.25</v>
      </c>
      <c r="R2103" s="9">
        <f t="shared" si="176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73"/>
        <v>40668.660277777773</v>
      </c>
      <c r="K2104">
        <v>1302036648</v>
      </c>
      <c r="L2104" s="14">
        <f t="shared" si="174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72"/>
        <v>136</v>
      </c>
      <c r="R2104" s="9">
        <f t="shared" si="176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73"/>
        <v>41222.588275462964</v>
      </c>
      <c r="K2105">
        <v>1349892427</v>
      </c>
      <c r="L2105" s="14">
        <f t="shared" si="174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72"/>
        <v>146.12318374694613</v>
      </c>
      <c r="R2105" s="9">
        <f t="shared" si="176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73"/>
        <v>41424.791666666664</v>
      </c>
      <c r="K2106">
        <v>1367286434</v>
      </c>
      <c r="L2106" s="14">
        <f t="shared" si="174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72"/>
        <v>129.5</v>
      </c>
      <c r="R2106" s="9">
        <f t="shared" si="176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73"/>
        <v>41963.958333333336</v>
      </c>
      <c r="K2107">
        <v>1415472953</v>
      </c>
      <c r="L2107" s="14">
        <f t="shared" si="174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72"/>
        <v>254</v>
      </c>
      <c r="R2107" s="9">
        <f t="shared" si="176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73"/>
        <v>41300.006643518514</v>
      </c>
      <c r="K2108">
        <v>1356584974</v>
      </c>
      <c r="L2108" s="14">
        <f t="shared" si="174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72"/>
        <v>107.04545454545456</v>
      </c>
      <c r="R2108" s="9">
        <f t="shared" si="176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73"/>
        <v>41955.543900462959</v>
      </c>
      <c r="K2109">
        <v>1413997393</v>
      </c>
      <c r="L2109" s="14">
        <f t="shared" si="174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72"/>
        <v>107.73299999999999</v>
      </c>
      <c r="R2109" s="9">
        <f t="shared" si="176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73"/>
        <v>41161.954861111109</v>
      </c>
      <c r="K2110">
        <v>1344917580</v>
      </c>
      <c r="L2110" s="14">
        <f t="shared" si="174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72"/>
        <v>107.31250000000001</v>
      </c>
      <c r="R2110" s="9">
        <f t="shared" si="176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73"/>
        <v>42190.500196759262</v>
      </c>
      <c r="K2111">
        <v>1433523617</v>
      </c>
      <c r="L2111" s="14">
        <f t="shared" si="174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72"/>
        <v>106.52500000000001</v>
      </c>
      <c r="R2111" s="9">
        <f t="shared" si="176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73"/>
        <v>41786.999305555553</v>
      </c>
      <c r="K2112">
        <v>1398873969</v>
      </c>
      <c r="L2112" s="14">
        <f t="shared" si="174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72"/>
        <v>100.35000000000001</v>
      </c>
      <c r="R2112" s="9">
        <f t="shared" si="176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73"/>
        <v>40769.833333333328</v>
      </c>
      <c r="K2113">
        <v>1307594625</v>
      </c>
      <c r="L2113" s="14">
        <f t="shared" si="174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72"/>
        <v>106.5</v>
      </c>
      <c r="R2113" s="9">
        <f t="shared" si="176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73"/>
        <v>41379.719826388886</v>
      </c>
      <c r="K2114">
        <v>1364854593</v>
      </c>
      <c r="L2114" s="14">
        <f t="shared" si="174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77">(E2114/D2114)*100</f>
        <v>100</v>
      </c>
      <c r="R2114" s="9">
        <f t="shared" si="176"/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78">(I2115/86400)+25569+(-5/24)</f>
        <v>41905.657129629624</v>
      </c>
      <c r="K2115">
        <v>1408481176</v>
      </c>
      <c r="L2115" s="14">
        <f t="shared" ref="L2115:L2178" si="179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77"/>
        <v>104.85714285714285</v>
      </c>
      <c r="R2115" s="9">
        <f t="shared" si="176"/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78"/>
        <v>40520.999305555553</v>
      </c>
      <c r="K2116">
        <v>1286480070</v>
      </c>
      <c r="L2116" s="14">
        <f t="shared" si="17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77"/>
        <v>104.69999999999999</v>
      </c>
      <c r="R2116" s="9">
        <f t="shared" si="176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78"/>
        <v>40593.872696759259</v>
      </c>
      <c r="K2117">
        <v>1295575001</v>
      </c>
      <c r="L2117" s="14">
        <f t="shared" si="17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77"/>
        <v>225.66666666666669</v>
      </c>
      <c r="R2117" s="9">
        <f t="shared" si="176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78"/>
        <v>41184.569479166668</v>
      </c>
      <c r="K2118">
        <v>1345056003</v>
      </c>
      <c r="L2118" s="14">
        <f t="shared" si="17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77"/>
        <v>100.90416666666667</v>
      </c>
      <c r="R2118" s="9">
        <f t="shared" si="176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78"/>
        <v>42303.999305555553</v>
      </c>
      <c r="K2119">
        <v>1444699549</v>
      </c>
      <c r="L2119" s="14">
        <f t="shared" si="17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77"/>
        <v>147.75</v>
      </c>
      <c r="R2119" s="9">
        <f t="shared" si="176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78"/>
        <v>40748.631203703699</v>
      </c>
      <c r="K2120">
        <v>1308946136</v>
      </c>
      <c r="L2120" s="14">
        <f t="shared" si="17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77"/>
        <v>134.61099999999999</v>
      </c>
      <c r="R2120" s="9">
        <f t="shared" si="176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78"/>
        <v>41136.921817129631</v>
      </c>
      <c r="K2121">
        <v>1342494445</v>
      </c>
      <c r="L2121" s="14">
        <f t="shared" si="17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77"/>
        <v>100.75</v>
      </c>
      <c r="R2121" s="9">
        <f t="shared" si="176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78"/>
        <v>41640.756203703699</v>
      </c>
      <c r="K2122">
        <v>1384384136</v>
      </c>
      <c r="L2122" s="14">
        <f t="shared" si="17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77"/>
        <v>100.880375</v>
      </c>
      <c r="R2122" s="9">
        <f t="shared" si="176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78"/>
        <v>42746.534120370365</v>
      </c>
      <c r="K2123">
        <v>1481564948</v>
      </c>
      <c r="L2123" s="14">
        <f t="shared" si="17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77"/>
        <v>0.56800000000000006</v>
      </c>
      <c r="R2123" s="9">
        <f t="shared" si="176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78"/>
        <v>42742.092233796291</v>
      </c>
      <c r="K2124">
        <v>1481181169</v>
      </c>
      <c r="L2124" s="14">
        <f t="shared" si="17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77"/>
        <v>0.38750000000000001</v>
      </c>
      <c r="R2124" s="9">
        <f t="shared" si="176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78"/>
        <v>40252.082638888889</v>
      </c>
      <c r="K2125">
        <v>1263982307</v>
      </c>
      <c r="L2125" s="14">
        <f t="shared" si="17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77"/>
        <v>10</v>
      </c>
      <c r="R2125" s="9">
        <f t="shared" si="176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78"/>
        <v>40512</v>
      </c>
      <c r="K2126">
        <v>1286930435</v>
      </c>
      <c r="L2126" s="14">
        <f t="shared" si="179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77"/>
        <v>10.454545454545453</v>
      </c>
      <c r="R2126" s="9">
        <f t="shared" si="176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78"/>
        <v>42220.815196759257</v>
      </c>
      <c r="K2127">
        <v>1436142833</v>
      </c>
      <c r="L2127" s="14">
        <f t="shared" si="17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77"/>
        <v>1.4200000000000002</v>
      </c>
      <c r="R2127" s="9">
        <f t="shared" si="176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78"/>
        <v>41981.76489583333</v>
      </c>
      <c r="K2128">
        <v>1415488887</v>
      </c>
      <c r="L2128" s="14">
        <f t="shared" si="17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77"/>
        <v>0.05</v>
      </c>
      <c r="R2128" s="9">
        <f t="shared" ref="R2128:R2142" si="180">E2128/N2128</f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78"/>
        <v>42075.255358796298</v>
      </c>
      <c r="K2129">
        <v>1423570063</v>
      </c>
      <c r="L2129" s="14">
        <f t="shared" si="179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77"/>
        <v>28.842857142857142</v>
      </c>
      <c r="R2129" s="9">
        <f t="shared" si="180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78"/>
        <v>41903.564456018517</v>
      </c>
      <c r="K2130">
        <v>1406140369</v>
      </c>
      <c r="L2130" s="14">
        <f t="shared" si="17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77"/>
        <v>0.16666666666666669</v>
      </c>
      <c r="R2130" s="9">
        <f t="shared" si="180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78"/>
        <v>42438.815972222219</v>
      </c>
      <c r="K2131">
        <v>1454978100</v>
      </c>
      <c r="L2131" s="14">
        <f t="shared" si="17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77"/>
        <v>11.799999999999999</v>
      </c>
      <c r="R2131" s="9">
        <f t="shared" si="180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78"/>
        <v>41866.87804398148</v>
      </c>
      <c r="K2132">
        <v>1405130663</v>
      </c>
      <c r="L2132" s="14">
        <f t="shared" si="17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77"/>
        <v>0.20238095238095236</v>
      </c>
      <c r="R2132" s="9">
        <f t="shared" si="180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78"/>
        <v>42196.998738425922</v>
      </c>
      <c r="K2133">
        <v>1434085091</v>
      </c>
      <c r="L2133" s="14">
        <f t="shared" si="17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77"/>
        <v>5</v>
      </c>
      <c r="R2133" s="9">
        <f t="shared" si="180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78"/>
        <v>41673.27884259259</v>
      </c>
      <c r="K2134">
        <v>1388835692</v>
      </c>
      <c r="L2134" s="14">
        <f t="shared" si="17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77"/>
        <v>2.1129899999999995</v>
      </c>
      <c r="R2134" s="9">
        <f t="shared" si="180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78"/>
        <v>40657.082638888889</v>
      </c>
      <c r="K2135">
        <v>1300328399</v>
      </c>
      <c r="L2135" s="14">
        <f t="shared" si="17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77"/>
        <v>1.6</v>
      </c>
      <c r="R2135" s="9">
        <f t="shared" si="180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78"/>
        <v>41391.678136574068</v>
      </c>
      <c r="K2136">
        <v>1364505391</v>
      </c>
      <c r="L2136" s="14">
        <f t="shared" si="17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77"/>
        <v>1.7333333333333332</v>
      </c>
      <c r="R2136" s="9">
        <f t="shared" si="180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78"/>
        <v>41186.755011574074</v>
      </c>
      <c r="K2137">
        <v>1346800033</v>
      </c>
      <c r="L2137" s="14">
        <f t="shared" si="179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77"/>
        <v>9.56</v>
      </c>
      <c r="R2137" s="9">
        <f t="shared" si="180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78"/>
        <v>41566.300763888888</v>
      </c>
      <c r="K2138">
        <v>1379592786</v>
      </c>
      <c r="L2138" s="14">
        <f t="shared" si="17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77"/>
        <v>5.9612499999999999E-2</v>
      </c>
      <c r="R2138" s="9">
        <f t="shared" si="180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78"/>
        <v>41978.562835648147</v>
      </c>
      <c r="K2139">
        <v>1415212229</v>
      </c>
      <c r="L2139" s="14">
        <f t="shared" si="17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77"/>
        <v>28.405999999999999</v>
      </c>
      <c r="R2139" s="9">
        <f t="shared" si="180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78"/>
        <v>41586.846516203703</v>
      </c>
      <c r="K2140">
        <v>1381364339</v>
      </c>
      <c r="L2140" s="14">
        <f t="shared" si="17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77"/>
        <v>12.8</v>
      </c>
      <c r="R2140" s="9">
        <f t="shared" si="180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78"/>
        <v>42677.541759259257</v>
      </c>
      <c r="K2141">
        <v>1475604008</v>
      </c>
      <c r="L2141" s="14">
        <f t="shared" si="17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77"/>
        <v>5.42</v>
      </c>
      <c r="R2141" s="9">
        <f t="shared" si="180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78"/>
        <v>41285.625277777777</v>
      </c>
      <c r="K2142">
        <v>1355342424</v>
      </c>
      <c r="L2142" s="14">
        <f t="shared" si="17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77"/>
        <v>0.11199999999999999</v>
      </c>
      <c r="R2142" s="9">
        <f t="shared" si="180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78"/>
        <v>41957.068969907406</v>
      </c>
      <c r="K2143">
        <v>1413351559</v>
      </c>
      <c r="L2143" s="14">
        <f t="shared" si="17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77"/>
        <v>0</v>
      </c>
      <c r="R2143" s="9">
        <v>0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78"/>
        <v>42368.493171296293</v>
      </c>
      <c r="K2144">
        <v>1449075010</v>
      </c>
      <c r="L2144" s="14">
        <f t="shared" si="17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77"/>
        <v>5.7238095238095239</v>
      </c>
      <c r="R2144" s="9">
        <f t="shared" ref="R2144:R2150" si="181">E2144/N2144</f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78"/>
        <v>40380.583333333328</v>
      </c>
      <c r="K2145">
        <v>1275599812</v>
      </c>
      <c r="L2145" s="14">
        <f t="shared" si="17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77"/>
        <v>11.25</v>
      </c>
      <c r="R2145" s="9">
        <f t="shared" si="181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78"/>
        <v>41531.338425925926</v>
      </c>
      <c r="K2146">
        <v>1376399240</v>
      </c>
      <c r="L2146" s="14">
        <f t="shared" si="17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77"/>
        <v>1.7098591549295776</v>
      </c>
      <c r="R2146" s="9">
        <f t="shared" si="181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78"/>
        <v>41605.070763888885</v>
      </c>
      <c r="K2147">
        <v>1382938914</v>
      </c>
      <c r="L2147" s="14">
        <f t="shared" si="17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77"/>
        <v>30.433333333333334</v>
      </c>
      <c r="R2147" s="9">
        <f t="shared" si="181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78"/>
        <v>42411.471180555549</v>
      </c>
      <c r="K2148">
        <v>1453997910</v>
      </c>
      <c r="L2148" s="14">
        <f t="shared" si="17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77"/>
        <v>0.02</v>
      </c>
      <c r="R2148" s="9">
        <f t="shared" si="181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78"/>
        <v>41959.129027777781</v>
      </c>
      <c r="K2149">
        <v>1413356748</v>
      </c>
      <c r="L2149" s="14">
        <f t="shared" si="17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77"/>
        <v>0.69641025641025645</v>
      </c>
      <c r="R2149" s="9">
        <f t="shared" si="181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78"/>
        <v>42096.483587962961</v>
      </c>
      <c r="K2150">
        <v>1425404182</v>
      </c>
      <c r="L2150" s="14">
        <f t="shared" si="17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77"/>
        <v>2</v>
      </c>
      <c r="R2150" s="9">
        <f t="shared" si="181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78"/>
        <v>40389.791666666664</v>
      </c>
      <c r="K2151">
        <v>1277512556</v>
      </c>
      <c r="L2151" s="14">
        <f t="shared" si="17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77"/>
        <v>0</v>
      </c>
      <c r="R2151" s="9">
        <v>0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78"/>
        <v>42564.076377314814</v>
      </c>
      <c r="K2152">
        <v>1465800599</v>
      </c>
      <c r="L2152" s="14">
        <f t="shared" si="17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77"/>
        <v>0.80999999999999994</v>
      </c>
      <c r="R2152" s="9">
        <f t="shared" ref="R2152:R2183" si="182">E2152/N2152</f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78"/>
        <v>42550.639050925922</v>
      </c>
      <c r="K2153">
        <v>1464639614</v>
      </c>
      <c r="L2153" s="14">
        <f t="shared" si="179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77"/>
        <v>0.26222222222222225</v>
      </c>
      <c r="R2153" s="9">
        <f t="shared" si="182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78"/>
        <v>41713.582280092589</v>
      </c>
      <c r="K2154">
        <v>1392321509</v>
      </c>
      <c r="L2154" s="14">
        <f t="shared" si="17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77"/>
        <v>0.16666666666666669</v>
      </c>
      <c r="R2154" s="9">
        <f t="shared" si="182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78"/>
        <v>42014.124305555553</v>
      </c>
      <c r="K2155">
        <v>1417470718</v>
      </c>
      <c r="L2155" s="14">
        <f t="shared" si="17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77"/>
        <v>9.124454880912446E-3</v>
      </c>
      <c r="R2155" s="9">
        <f t="shared" si="182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78"/>
        <v>41667.42392361111</v>
      </c>
      <c r="K2156">
        <v>1389193827</v>
      </c>
      <c r="L2156" s="14">
        <f t="shared" si="17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77"/>
        <v>0.8</v>
      </c>
      <c r="R2156" s="9">
        <f t="shared" si="182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78"/>
        <v>42460.497511574074</v>
      </c>
      <c r="K2157">
        <v>1456854985</v>
      </c>
      <c r="L2157" s="14">
        <f t="shared" si="17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77"/>
        <v>2.2999999999999998</v>
      </c>
      <c r="R2157" s="9">
        <f t="shared" si="182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78"/>
        <v>41533.645902777775</v>
      </c>
      <c r="K2158">
        <v>1375475406</v>
      </c>
      <c r="L2158" s="14">
        <f t="shared" si="17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77"/>
        <v>2.6660714285714282</v>
      </c>
      <c r="R2158" s="9">
        <f t="shared" si="182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78"/>
        <v>42727.124305555553</v>
      </c>
      <c r="K2159">
        <v>1479684783</v>
      </c>
      <c r="L2159" s="14">
        <f t="shared" si="17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77"/>
        <v>28.192</v>
      </c>
      <c r="R2159" s="9">
        <f t="shared" si="182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78"/>
        <v>41309.645532407405</v>
      </c>
      <c r="K2160">
        <v>1356121774</v>
      </c>
      <c r="L2160" s="14">
        <f t="shared" si="17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77"/>
        <v>6.5900366666666672</v>
      </c>
      <c r="R2160" s="9">
        <f t="shared" si="182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78"/>
        <v>40740.522847222222</v>
      </c>
      <c r="K2161">
        <v>1308245574</v>
      </c>
      <c r="L2161" s="14">
        <f t="shared" si="179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77"/>
        <v>0.72222222222222221</v>
      </c>
      <c r="R2161" s="9">
        <f t="shared" si="182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78"/>
        <v>41048.503530092588</v>
      </c>
      <c r="K2162">
        <v>1334855105</v>
      </c>
      <c r="L2162" s="14">
        <f t="shared" si="17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77"/>
        <v>0.85000000000000009</v>
      </c>
      <c r="R2162" s="9">
        <f t="shared" si="182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78"/>
        <v>42270.644201388888</v>
      </c>
      <c r="K2163">
        <v>1440448059</v>
      </c>
      <c r="L2163" s="14">
        <f t="shared" si="179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77"/>
        <v>115.75</v>
      </c>
      <c r="R2163" s="9">
        <f t="shared" si="182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78"/>
        <v>41844.557766203703</v>
      </c>
      <c r="K2164">
        <v>1403547791</v>
      </c>
      <c r="L2164" s="14">
        <f t="shared" si="17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77"/>
        <v>112.26666666666667</v>
      </c>
      <c r="R2164" s="9">
        <f t="shared" si="182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78"/>
        <v>42162.951388888883</v>
      </c>
      <c r="K2165">
        <v>1429306520</v>
      </c>
      <c r="L2165" s="14">
        <f t="shared" si="17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77"/>
        <v>132.20000000000002</v>
      </c>
      <c r="R2165" s="9">
        <f t="shared" si="182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78"/>
        <v>42545.957638888889</v>
      </c>
      <c r="K2166">
        <v>1464196414</v>
      </c>
      <c r="L2166" s="14">
        <f t="shared" si="17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77"/>
        <v>102.63636363636364</v>
      </c>
      <c r="R2166" s="9">
        <f t="shared" si="182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78"/>
        <v>42468.417071759257</v>
      </c>
      <c r="K2167">
        <v>1457539235</v>
      </c>
      <c r="L2167" s="14">
        <f t="shared" si="17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77"/>
        <v>138.64000000000001</v>
      </c>
      <c r="R2167" s="9">
        <f t="shared" si="182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78"/>
        <v>41978.671504629623</v>
      </c>
      <c r="K2168">
        <v>1413922018</v>
      </c>
      <c r="L2168" s="14">
        <f t="shared" si="17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77"/>
        <v>146.6</v>
      </c>
      <c r="R2168" s="9">
        <f t="shared" si="182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78"/>
        <v>41166.858067129629</v>
      </c>
      <c r="K2169">
        <v>1346463337</v>
      </c>
      <c r="L2169" s="14">
        <f t="shared" si="17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77"/>
        <v>120</v>
      </c>
      <c r="R2169" s="9">
        <f t="shared" si="182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78"/>
        <v>42775.999999999993</v>
      </c>
      <c r="K2170">
        <v>1484058261</v>
      </c>
      <c r="L2170" s="14">
        <f t="shared" si="17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77"/>
        <v>121.5816111111111</v>
      </c>
      <c r="R2170" s="9">
        <f t="shared" si="182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78"/>
        <v>42796.492488425924</v>
      </c>
      <c r="K2171">
        <v>1488214151</v>
      </c>
      <c r="L2171" s="14">
        <f t="shared" si="17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77"/>
        <v>100</v>
      </c>
      <c r="R2171" s="9">
        <f t="shared" si="182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78"/>
        <v>42238.541921296295</v>
      </c>
      <c r="K2172">
        <v>1436810422</v>
      </c>
      <c r="L2172" s="14">
        <f t="shared" si="17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77"/>
        <v>180.85714285714286</v>
      </c>
      <c r="R2172" s="9">
        <f t="shared" si="182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78"/>
        <v>42176.999999999993</v>
      </c>
      <c r="K2173">
        <v>1431903495</v>
      </c>
      <c r="L2173" s="14">
        <f t="shared" si="17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77"/>
        <v>106.075</v>
      </c>
      <c r="R2173" s="9">
        <f t="shared" si="182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78"/>
        <v>42112.371759259258</v>
      </c>
      <c r="K2174">
        <v>1426773320</v>
      </c>
      <c r="L2174" s="14">
        <f t="shared" si="179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77"/>
        <v>100</v>
      </c>
      <c r="R2174" s="9">
        <f t="shared" si="182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78"/>
        <v>41526.957638888889</v>
      </c>
      <c r="K2175">
        <v>1376066243</v>
      </c>
      <c r="L2175" s="14">
        <f t="shared" si="17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77"/>
        <v>126.92857142857143</v>
      </c>
      <c r="R2175" s="9">
        <f t="shared" si="182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78"/>
        <v>42495.334571759253</v>
      </c>
      <c r="K2176">
        <v>1459861307</v>
      </c>
      <c r="L2176" s="14">
        <f t="shared" si="17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77"/>
        <v>102.97499999999999</v>
      </c>
      <c r="R2176" s="9">
        <f t="shared" si="182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78"/>
        <v>42571.800763888888</v>
      </c>
      <c r="K2177">
        <v>1468455186</v>
      </c>
      <c r="L2177" s="14">
        <f t="shared" si="17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77"/>
        <v>250</v>
      </c>
      <c r="R2177" s="9">
        <f t="shared" si="182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78"/>
        <v>42126.424872685187</v>
      </c>
      <c r="K2178">
        <v>1427987509</v>
      </c>
      <c r="L2178" s="14">
        <f t="shared" si="17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83">(E2178/D2178)*100</f>
        <v>126.02</v>
      </c>
      <c r="R2178" s="9">
        <f t="shared" si="182"/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84">(I2179/86400)+25569+(-5/24)</f>
        <v>42527.042442129627</v>
      </c>
      <c r="K2179">
        <v>1463032867</v>
      </c>
      <c r="L2179" s="14">
        <f t="shared" ref="L2179:L2242" si="185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83"/>
        <v>100.12</v>
      </c>
      <c r="R2179" s="9">
        <f t="shared" si="182"/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84"/>
        <v>42753.428206018514</v>
      </c>
      <c r="K2180">
        <v>1482160597</v>
      </c>
      <c r="L2180" s="14">
        <f t="shared" si="185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83"/>
        <v>138.64000000000001</v>
      </c>
      <c r="R2180" s="9">
        <f t="shared" si="182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84"/>
        <v>42104.962870370371</v>
      </c>
      <c r="K2181">
        <v>1426133192</v>
      </c>
      <c r="L2181" s="14">
        <f t="shared" si="185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83"/>
        <v>161.4</v>
      </c>
      <c r="R2181" s="9">
        <f t="shared" si="182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84"/>
        <v>42321.503101851849</v>
      </c>
      <c r="K2182">
        <v>1443801868</v>
      </c>
      <c r="L2182" s="14">
        <f t="shared" si="185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83"/>
        <v>107.18419999999999</v>
      </c>
      <c r="R2182" s="9">
        <f t="shared" si="182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84"/>
        <v>42786.796909722216</v>
      </c>
      <c r="K2183">
        <v>1486426053</v>
      </c>
      <c r="L2183" s="14">
        <f t="shared" si="185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83"/>
        <v>153.1</v>
      </c>
      <c r="R2183" s="9">
        <f t="shared" si="182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84"/>
        <v>41914.692418981482</v>
      </c>
      <c r="K2184">
        <v>1409261825</v>
      </c>
      <c r="L2184" s="14">
        <f t="shared" si="185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83"/>
        <v>524.16666666666663</v>
      </c>
      <c r="R2184" s="9">
        <f t="shared" ref="R2184:R2215" si="186">E2184/N2184</f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84"/>
        <v>42774.999999999993</v>
      </c>
      <c r="K2185">
        <v>1484037977</v>
      </c>
      <c r="L2185" s="14">
        <f t="shared" si="185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83"/>
        <v>489.27777777777777</v>
      </c>
      <c r="R2185" s="9">
        <f t="shared" si="186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84"/>
        <v>42394.458333333336</v>
      </c>
      <c r="K2186">
        <v>1452530041</v>
      </c>
      <c r="L2186" s="14">
        <f t="shared" si="185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83"/>
        <v>284.74</v>
      </c>
      <c r="R2186" s="9">
        <f t="shared" si="186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84"/>
        <v>41359.141655092586</v>
      </c>
      <c r="K2187">
        <v>1360830239</v>
      </c>
      <c r="L2187" s="14">
        <f t="shared" si="185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83"/>
        <v>1856.97</v>
      </c>
      <c r="R2187" s="9">
        <f t="shared" si="186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84"/>
        <v>42619.874999999993</v>
      </c>
      <c r="K2188">
        <v>1470062743</v>
      </c>
      <c r="L2188" s="14">
        <f t="shared" si="185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83"/>
        <v>109.67499999999998</v>
      </c>
      <c r="R2188" s="9">
        <f t="shared" si="186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84"/>
        <v>42096.957638888889</v>
      </c>
      <c r="K2189">
        <v>1425531666</v>
      </c>
      <c r="L2189" s="14">
        <f t="shared" si="185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83"/>
        <v>1014.6425</v>
      </c>
      <c r="R2189" s="9">
        <f t="shared" si="186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84"/>
        <v>42668.499999999993</v>
      </c>
      <c r="K2190">
        <v>1474380241</v>
      </c>
      <c r="L2190" s="14">
        <f t="shared" si="185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83"/>
        <v>412.17692027666544</v>
      </c>
      <c r="R2190" s="9">
        <f t="shared" si="186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84"/>
        <v>42481.708333333336</v>
      </c>
      <c r="K2191">
        <v>1460055300</v>
      </c>
      <c r="L2191" s="14">
        <f t="shared" si="185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83"/>
        <v>503.25</v>
      </c>
      <c r="R2191" s="9">
        <f t="shared" si="186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84"/>
        <v>42452.082638888889</v>
      </c>
      <c r="K2192">
        <v>1455721204</v>
      </c>
      <c r="L2192" s="14">
        <f t="shared" si="185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83"/>
        <v>184.61052631578946</v>
      </c>
      <c r="R2192" s="9">
        <f t="shared" si="186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84"/>
        <v>42780.6253125</v>
      </c>
      <c r="K2193">
        <v>1486065627</v>
      </c>
      <c r="L2193" s="14">
        <f t="shared" si="185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83"/>
        <v>119.73333333333333</v>
      </c>
      <c r="R2193" s="9">
        <f t="shared" si="186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84"/>
        <v>42719.749999999993</v>
      </c>
      <c r="K2194">
        <v>1479414344</v>
      </c>
      <c r="L2194" s="14">
        <f t="shared" si="185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83"/>
        <v>1081.2401666666667</v>
      </c>
      <c r="R2194" s="9">
        <f t="shared" si="186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84"/>
        <v>42694.999305555553</v>
      </c>
      <c r="K2195">
        <v>1477043072</v>
      </c>
      <c r="L2195" s="14">
        <f t="shared" si="185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83"/>
        <v>452.37333333333333</v>
      </c>
      <c r="R2195" s="9">
        <f t="shared" si="186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84"/>
        <v>42455.507986111108</v>
      </c>
      <c r="K2196">
        <v>1456423890</v>
      </c>
      <c r="L2196" s="14">
        <f t="shared" si="185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83"/>
        <v>537.37</v>
      </c>
      <c r="R2196" s="9">
        <f t="shared" si="186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84"/>
        <v>42227.563657407409</v>
      </c>
      <c r="K2197">
        <v>1436725900</v>
      </c>
      <c r="L2197" s="14">
        <f t="shared" si="185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83"/>
        <v>120.32608695652173</v>
      </c>
      <c r="R2197" s="9">
        <f t="shared" si="186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84"/>
        <v>42706.083333333336</v>
      </c>
      <c r="K2198">
        <v>1478000502</v>
      </c>
      <c r="L2198" s="14">
        <f t="shared" si="185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83"/>
        <v>113.83571428571429</v>
      </c>
      <c r="R2198" s="9">
        <f t="shared" si="186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84"/>
        <v>42063.37568287037</v>
      </c>
      <c r="K2199">
        <v>1422540059</v>
      </c>
      <c r="L2199" s="14">
        <f t="shared" si="185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83"/>
        <v>951.03109999999992</v>
      </c>
      <c r="R2199" s="9">
        <f t="shared" si="186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84"/>
        <v>42322.347222222219</v>
      </c>
      <c r="K2200">
        <v>1444911600</v>
      </c>
      <c r="L2200" s="14">
        <f t="shared" si="185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83"/>
        <v>132.89249999999998</v>
      </c>
      <c r="R2200" s="9">
        <f t="shared" si="186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84"/>
        <v>42292.208310185182</v>
      </c>
      <c r="K2201">
        <v>1442311198</v>
      </c>
      <c r="L2201" s="14">
        <f t="shared" si="185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83"/>
        <v>146.97777777777779</v>
      </c>
      <c r="R2201" s="9">
        <f t="shared" si="186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84"/>
        <v>42190.916666666664</v>
      </c>
      <c r="K2202">
        <v>1433775668</v>
      </c>
      <c r="L2202" s="14">
        <f t="shared" si="185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83"/>
        <v>542.15</v>
      </c>
      <c r="R2202" s="9">
        <f t="shared" si="186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84"/>
        <v>41290.638483796291</v>
      </c>
      <c r="K2203">
        <v>1357157965</v>
      </c>
      <c r="L2203" s="14">
        <f t="shared" si="185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83"/>
        <v>382.71818181818185</v>
      </c>
      <c r="R2203" s="9">
        <f t="shared" si="186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84"/>
        <v>41214.640833333331</v>
      </c>
      <c r="K2204">
        <v>1349209368</v>
      </c>
      <c r="L2204" s="14">
        <f t="shared" si="185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83"/>
        <v>704.18124999999998</v>
      </c>
      <c r="R2204" s="9">
        <f t="shared" si="186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84"/>
        <v>42271.651412037034</v>
      </c>
      <c r="K2205">
        <v>1440535082</v>
      </c>
      <c r="L2205" s="14">
        <f t="shared" si="185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83"/>
        <v>109.55</v>
      </c>
      <c r="R2205" s="9">
        <f t="shared" si="186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84"/>
        <v>41342.103229166663</v>
      </c>
      <c r="K2206">
        <v>1360222119</v>
      </c>
      <c r="L2206" s="14">
        <f t="shared" si="185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83"/>
        <v>132.86666666666667</v>
      </c>
      <c r="R2206" s="9">
        <f t="shared" si="186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84"/>
        <v>41061.613298611112</v>
      </c>
      <c r="K2207">
        <v>1335987789</v>
      </c>
      <c r="L2207" s="14">
        <f t="shared" si="185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83"/>
        <v>152</v>
      </c>
      <c r="R2207" s="9">
        <f t="shared" si="186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84"/>
        <v>41015.048888888887</v>
      </c>
      <c r="K2208">
        <v>1333001424</v>
      </c>
      <c r="L2208" s="14">
        <f t="shared" si="185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83"/>
        <v>102.72727272727273</v>
      </c>
      <c r="R2208" s="9">
        <f t="shared" si="186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84"/>
        <v>41594.027465277773</v>
      </c>
      <c r="K2209">
        <v>1381984773</v>
      </c>
      <c r="L2209" s="14">
        <f t="shared" si="185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83"/>
        <v>100</v>
      </c>
      <c r="R2209" s="9">
        <f t="shared" si="186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84"/>
        <v>41005.958333333328</v>
      </c>
      <c r="K2210">
        <v>1328649026</v>
      </c>
      <c r="L2210" s="14">
        <f t="shared" si="185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83"/>
        <v>101.6</v>
      </c>
      <c r="R2210" s="9">
        <f t="shared" si="186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84"/>
        <v>41743.75</v>
      </c>
      <c r="K2211">
        <v>1396524644</v>
      </c>
      <c r="L2211" s="14">
        <f t="shared" si="185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83"/>
        <v>150.80000000000001</v>
      </c>
      <c r="R2211" s="9">
        <f t="shared" si="186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84"/>
        <v>41013.525000000001</v>
      </c>
      <c r="K2212">
        <v>1329442510</v>
      </c>
      <c r="L2212" s="14">
        <f t="shared" si="185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83"/>
        <v>111.425</v>
      </c>
      <c r="R2212" s="9">
        <f t="shared" si="186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84"/>
        <v>41739.082638888889</v>
      </c>
      <c r="K2213">
        <v>1395168625</v>
      </c>
      <c r="L2213" s="14">
        <f t="shared" si="185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83"/>
        <v>195.6</v>
      </c>
      <c r="R2213" s="9">
        <f t="shared" si="186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84"/>
        <v>41581.833333333328</v>
      </c>
      <c r="K2214">
        <v>1380650177</v>
      </c>
      <c r="L2214" s="14">
        <f t="shared" si="185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83"/>
        <v>114.38333333333333</v>
      </c>
      <c r="R2214" s="9">
        <f t="shared" si="186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84"/>
        <v>42139.617812499993</v>
      </c>
      <c r="K2215">
        <v>1429127379</v>
      </c>
      <c r="L2215" s="14">
        <f t="shared" si="185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83"/>
        <v>200</v>
      </c>
      <c r="R2215" s="9">
        <f t="shared" si="186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84"/>
        <v>41676.58388888889</v>
      </c>
      <c r="K2216">
        <v>1389121248</v>
      </c>
      <c r="L2216" s="14">
        <f t="shared" si="185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83"/>
        <v>292.50166666666667</v>
      </c>
      <c r="R2216" s="9">
        <f t="shared" ref="R2216:R2247" si="187">E2216/N2216</f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84"/>
        <v>40981.082638888889</v>
      </c>
      <c r="K2217">
        <v>1329671572</v>
      </c>
      <c r="L2217" s="14">
        <f t="shared" si="185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83"/>
        <v>156.36363636363637</v>
      </c>
      <c r="R2217" s="9">
        <f t="shared" si="187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84"/>
        <v>42208.543344907404</v>
      </c>
      <c r="K2218">
        <v>1436464945</v>
      </c>
      <c r="L2218" s="14">
        <f t="shared" si="185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83"/>
        <v>105.66666666666666</v>
      </c>
      <c r="R2218" s="9">
        <f t="shared" si="187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84"/>
        <v>42310.124999999993</v>
      </c>
      <c r="K2219">
        <v>1445539113</v>
      </c>
      <c r="L2219" s="14">
        <f t="shared" si="185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83"/>
        <v>101.19047619047619</v>
      </c>
      <c r="R2219" s="9">
        <f t="shared" si="187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84"/>
        <v>41149.791666666664</v>
      </c>
      <c r="K2220">
        <v>1344281383</v>
      </c>
      <c r="L2220" s="14">
        <f t="shared" si="185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83"/>
        <v>122.833</v>
      </c>
      <c r="R2220" s="9">
        <f t="shared" si="187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84"/>
        <v>42235.510555555556</v>
      </c>
      <c r="K2221">
        <v>1437412512</v>
      </c>
      <c r="L2221" s="14">
        <f t="shared" si="185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83"/>
        <v>101.49999999999999</v>
      </c>
      <c r="R2221" s="9">
        <f t="shared" si="187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84"/>
        <v>41481.852268518516</v>
      </c>
      <c r="K2222">
        <v>1372296436</v>
      </c>
      <c r="L2222" s="14">
        <f t="shared" si="185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83"/>
        <v>101.14285714285714</v>
      </c>
      <c r="R2222" s="9">
        <f t="shared" si="187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84"/>
        <v>42482.791666666664</v>
      </c>
      <c r="K2223">
        <v>1458748809</v>
      </c>
      <c r="L2223" s="14">
        <f t="shared" si="185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83"/>
        <v>108.11999999999999</v>
      </c>
      <c r="R2223" s="9">
        <f t="shared" si="187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84"/>
        <v>40936.579247685186</v>
      </c>
      <c r="K2224">
        <v>1325184847</v>
      </c>
      <c r="L2224" s="14">
        <f t="shared" si="185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83"/>
        <v>162.6</v>
      </c>
      <c r="R2224" s="9">
        <f t="shared" si="187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84"/>
        <v>42182.432500000003</v>
      </c>
      <c r="K2225">
        <v>1432826568</v>
      </c>
      <c r="L2225" s="14">
        <f t="shared" si="185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83"/>
        <v>105.80000000000001</v>
      </c>
      <c r="R2225" s="9">
        <f t="shared" si="187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84"/>
        <v>42672.583333333336</v>
      </c>
      <c r="K2226">
        <v>1475337675</v>
      </c>
      <c r="L2226" s="14">
        <f t="shared" si="185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83"/>
        <v>243.15000000000003</v>
      </c>
      <c r="R2226" s="9">
        <f t="shared" si="187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84"/>
        <v>41903.583506944444</v>
      </c>
      <c r="K2227">
        <v>1408734015</v>
      </c>
      <c r="L2227" s="14">
        <f t="shared" si="185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83"/>
        <v>944.83338095238094</v>
      </c>
      <c r="R2227" s="9">
        <f t="shared" si="187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84"/>
        <v>42411.999305555553</v>
      </c>
      <c r="K2228">
        <v>1452625822</v>
      </c>
      <c r="L2228" s="14">
        <f t="shared" si="185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83"/>
        <v>108.46283333333334</v>
      </c>
      <c r="R2228" s="9">
        <f t="shared" si="187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84"/>
        <v>41591.640682870369</v>
      </c>
      <c r="K2229">
        <v>1381778555</v>
      </c>
      <c r="L2229" s="14">
        <f t="shared" si="185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83"/>
        <v>157.37692307692308</v>
      </c>
      <c r="R2229" s="9">
        <f t="shared" si="187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84"/>
        <v>42232.069861111107</v>
      </c>
      <c r="K2230">
        <v>1437115236</v>
      </c>
      <c r="L2230" s="14">
        <f t="shared" si="185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83"/>
        <v>1174.49</v>
      </c>
      <c r="R2230" s="9">
        <f t="shared" si="187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84"/>
        <v>41519.958333333328</v>
      </c>
      <c r="K2231">
        <v>1375113391</v>
      </c>
      <c r="L2231" s="14">
        <f t="shared" si="185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83"/>
        <v>171.04755366949576</v>
      </c>
      <c r="R2231" s="9">
        <f t="shared" si="187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84"/>
        <v>41754.672766203701</v>
      </c>
      <c r="K2232">
        <v>1395868127</v>
      </c>
      <c r="L2232" s="14">
        <f t="shared" si="185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83"/>
        <v>125.95294117647057</v>
      </c>
      <c r="R2232" s="9">
        <f t="shared" si="187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84"/>
        <v>41450</v>
      </c>
      <c r="K2233">
        <v>1369864301</v>
      </c>
      <c r="L2233" s="14">
        <f t="shared" si="185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83"/>
        <v>1212.1296000000002</v>
      </c>
      <c r="R2233" s="9">
        <f t="shared" si="187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84"/>
        <v>41838.916666666664</v>
      </c>
      <c r="K2234">
        <v>1402945408</v>
      </c>
      <c r="L2234" s="14">
        <f t="shared" si="185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83"/>
        <v>495.8</v>
      </c>
      <c r="R2234" s="9">
        <f t="shared" si="187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84"/>
        <v>42351.791666666664</v>
      </c>
      <c r="K2235">
        <v>1448269539</v>
      </c>
      <c r="L2235" s="14">
        <f t="shared" si="185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83"/>
        <v>332.03999999999996</v>
      </c>
      <c r="R2235" s="9">
        <f t="shared" si="187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84"/>
        <v>42740.616284722222</v>
      </c>
      <c r="K2236">
        <v>1481053647</v>
      </c>
      <c r="L2236" s="14">
        <f t="shared" si="185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83"/>
        <v>1165</v>
      </c>
      <c r="R2236" s="9">
        <f t="shared" si="187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84"/>
        <v>42091.772118055553</v>
      </c>
      <c r="K2237">
        <v>1424997111</v>
      </c>
      <c r="L2237" s="14">
        <f t="shared" si="185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83"/>
        <v>153.3153846153846</v>
      </c>
      <c r="R2237" s="9">
        <f t="shared" si="187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84"/>
        <v>42401.408831018511</v>
      </c>
      <c r="K2238">
        <v>1451746123</v>
      </c>
      <c r="L2238" s="14">
        <f t="shared" si="185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83"/>
        <v>537.10714285714289</v>
      </c>
      <c r="R2238" s="9">
        <f t="shared" si="187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84"/>
        <v>41955.124305555553</v>
      </c>
      <c r="K2239">
        <v>1412294683</v>
      </c>
      <c r="L2239" s="14">
        <f t="shared" si="185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83"/>
        <v>352.92777777777775</v>
      </c>
      <c r="R2239" s="9">
        <f t="shared" si="187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84"/>
        <v>42804.41337962963</v>
      </c>
      <c r="K2240">
        <v>1486565716</v>
      </c>
      <c r="L2240" s="14">
        <f t="shared" si="185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83"/>
        <v>137.4</v>
      </c>
      <c r="R2240" s="9">
        <f t="shared" si="187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84"/>
        <v>41608.959722222222</v>
      </c>
      <c r="K2241">
        <v>1382742014</v>
      </c>
      <c r="L2241" s="14">
        <f t="shared" si="185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83"/>
        <v>128.02668</v>
      </c>
      <c r="R2241" s="9">
        <f t="shared" si="187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84"/>
        <v>42482.617407407401</v>
      </c>
      <c r="K2242">
        <v>1458762544</v>
      </c>
      <c r="L2242" s="14">
        <f t="shared" si="185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88">(E2242/D2242)*100</f>
        <v>270.68</v>
      </c>
      <c r="R2242" s="9">
        <f t="shared" si="187"/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89">(I2243/86400)+25569+(-5/24)</f>
        <v>42796.619212962956</v>
      </c>
      <c r="K2243">
        <v>1485892300</v>
      </c>
      <c r="L2243" s="14">
        <f t="shared" ref="L2243:L2306" si="190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88"/>
        <v>806.4</v>
      </c>
      <c r="R2243" s="9">
        <f t="shared" si="187"/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89"/>
        <v>41604.918055555558</v>
      </c>
      <c r="K2244">
        <v>1382449733</v>
      </c>
      <c r="L2244" s="14">
        <f t="shared" si="190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88"/>
        <v>1360.0976000000001</v>
      </c>
      <c r="R2244" s="9">
        <f t="shared" si="187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89"/>
        <v>42806.916666666664</v>
      </c>
      <c r="K2245">
        <v>1488823290</v>
      </c>
      <c r="L2245" s="14">
        <f t="shared" si="190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88"/>
        <v>930250</v>
      </c>
      <c r="R2245" s="9">
        <f t="shared" si="187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89"/>
        <v>42659.645833333336</v>
      </c>
      <c r="K2246">
        <v>1475609946</v>
      </c>
      <c r="L2246" s="14">
        <f t="shared" si="190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88"/>
        <v>377.02</v>
      </c>
      <c r="R2246" s="9">
        <f t="shared" si="187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89"/>
        <v>41691.541666666664</v>
      </c>
      <c r="K2247">
        <v>1390323617</v>
      </c>
      <c r="L2247" s="14">
        <f t="shared" si="190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88"/>
        <v>2647.0250000000001</v>
      </c>
      <c r="R2247" s="9">
        <f t="shared" si="187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89"/>
        <v>42251.583449074074</v>
      </c>
      <c r="K2248">
        <v>1438801210</v>
      </c>
      <c r="L2248" s="14">
        <f t="shared" si="190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88"/>
        <v>100.12</v>
      </c>
      <c r="R2248" s="9">
        <f t="shared" ref="R2248:R2279" si="191">E2248/N2248</f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89"/>
        <v>42214.457928240743</v>
      </c>
      <c r="K2249">
        <v>1436975965</v>
      </c>
      <c r="L2249" s="14">
        <f t="shared" si="190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88"/>
        <v>104.45405405405405</v>
      </c>
      <c r="R2249" s="9">
        <f t="shared" si="191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89"/>
        <v>42718.667569444442</v>
      </c>
      <c r="K2250">
        <v>1479157278</v>
      </c>
      <c r="L2250" s="14">
        <f t="shared" si="190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88"/>
        <v>107.21428571428571</v>
      </c>
      <c r="R2250" s="9">
        <f t="shared" si="191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89"/>
        <v>41366.453298611108</v>
      </c>
      <c r="K2251">
        <v>1362329565</v>
      </c>
      <c r="L2251" s="14">
        <f t="shared" si="190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88"/>
        <v>168.77142857142857</v>
      </c>
      <c r="R2251" s="9">
        <f t="shared" si="191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89"/>
        <v>42706.838807870365</v>
      </c>
      <c r="K2252">
        <v>1478131673</v>
      </c>
      <c r="L2252" s="14">
        <f t="shared" si="190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88"/>
        <v>975.11200000000008</v>
      </c>
      <c r="R2252" s="9">
        <f t="shared" si="191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89"/>
        <v>41867.137465277774</v>
      </c>
      <c r="K2253">
        <v>1406362677</v>
      </c>
      <c r="L2253" s="14">
        <f t="shared" si="190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88"/>
        <v>134.44929411764704</v>
      </c>
      <c r="R2253" s="9">
        <f t="shared" si="191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89"/>
        <v>42588.119652777772</v>
      </c>
      <c r="K2254">
        <v>1469173938</v>
      </c>
      <c r="L2254" s="14">
        <f t="shared" si="190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88"/>
        <v>272.27777777777777</v>
      </c>
      <c r="R2254" s="9">
        <f t="shared" si="191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89"/>
        <v>42326.46466435185</v>
      </c>
      <c r="K2255">
        <v>1445267347</v>
      </c>
      <c r="L2255" s="14">
        <f t="shared" si="190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88"/>
        <v>112.6875</v>
      </c>
      <c r="R2255" s="9">
        <f t="shared" si="191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89"/>
        <v>42759.439444444441</v>
      </c>
      <c r="K2256">
        <v>1484667168</v>
      </c>
      <c r="L2256" s="14">
        <f t="shared" si="190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88"/>
        <v>459.8</v>
      </c>
      <c r="R2256" s="9">
        <f t="shared" si="191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89"/>
        <v>42497.743645833332</v>
      </c>
      <c r="K2257">
        <v>1460069451</v>
      </c>
      <c r="L2257" s="14">
        <f t="shared" si="190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88"/>
        <v>286.65822784810126</v>
      </c>
      <c r="R2257" s="9">
        <f t="shared" si="191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89"/>
        <v>42696.243587962956</v>
      </c>
      <c r="K2258">
        <v>1478602246</v>
      </c>
      <c r="L2258" s="14">
        <f t="shared" si="190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88"/>
        <v>222.70833333333334</v>
      </c>
      <c r="R2258" s="9">
        <f t="shared" si="191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89"/>
        <v>42540.749999999993</v>
      </c>
      <c r="K2259">
        <v>1463351329</v>
      </c>
      <c r="L2259" s="14">
        <f t="shared" si="190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88"/>
        <v>636.14</v>
      </c>
      <c r="R2259" s="9">
        <f t="shared" si="191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89"/>
        <v>42166.542673611104</v>
      </c>
      <c r="K2260">
        <v>1431453687</v>
      </c>
      <c r="L2260" s="14">
        <f t="shared" si="190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88"/>
        <v>146.5</v>
      </c>
      <c r="R2260" s="9">
        <f t="shared" si="191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89"/>
        <v>42712.59648148148</v>
      </c>
      <c r="K2261">
        <v>1480360736</v>
      </c>
      <c r="L2261" s="14">
        <f t="shared" si="190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88"/>
        <v>1867.1</v>
      </c>
      <c r="R2261" s="9">
        <f t="shared" si="191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89"/>
        <v>41724.766782407409</v>
      </c>
      <c r="K2262">
        <v>1393287850</v>
      </c>
      <c r="L2262" s="14">
        <f t="shared" si="190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88"/>
        <v>326.92</v>
      </c>
      <c r="R2262" s="9">
        <f t="shared" si="191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89"/>
        <v>42780.516435185178</v>
      </c>
      <c r="K2263">
        <v>1485278620</v>
      </c>
      <c r="L2263" s="14">
        <f t="shared" si="190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88"/>
        <v>779.5</v>
      </c>
      <c r="R2263" s="9">
        <f t="shared" si="191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89"/>
        <v>41960.791666666664</v>
      </c>
      <c r="K2264">
        <v>1413295358</v>
      </c>
      <c r="L2264" s="14">
        <f t="shared" si="190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88"/>
        <v>154.15151515151516</v>
      </c>
      <c r="R2264" s="9">
        <f t="shared" si="191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89"/>
        <v>42035.623993055553</v>
      </c>
      <c r="K2265">
        <v>1420919913</v>
      </c>
      <c r="L2265" s="14">
        <f t="shared" si="190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88"/>
        <v>115.54666666666667</v>
      </c>
      <c r="R2265" s="9">
        <f t="shared" si="191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89"/>
        <v>42512.916666666664</v>
      </c>
      <c r="K2266">
        <v>1462543114</v>
      </c>
      <c r="L2266" s="14">
        <f t="shared" si="190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88"/>
        <v>180.03333333333333</v>
      </c>
      <c r="R2266" s="9">
        <f t="shared" si="191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89"/>
        <v>42696.644756944443</v>
      </c>
      <c r="K2267">
        <v>1479241707</v>
      </c>
      <c r="L2267" s="14">
        <f t="shared" si="190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88"/>
        <v>298.5</v>
      </c>
      <c r="R2267" s="9">
        <f t="shared" si="191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89"/>
        <v>42486.874999999993</v>
      </c>
      <c r="K2268">
        <v>1460235592</v>
      </c>
      <c r="L2268" s="14">
        <f t="shared" si="190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88"/>
        <v>320.26666666666665</v>
      </c>
      <c r="R2268" s="9">
        <f t="shared" si="191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89"/>
        <v>41993.833333333336</v>
      </c>
      <c r="K2269">
        <v>1416945297</v>
      </c>
      <c r="L2269" s="14">
        <f t="shared" si="190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88"/>
        <v>380.52499999999998</v>
      </c>
      <c r="R2269" s="9">
        <f t="shared" si="191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89"/>
        <v>42805.874016203707</v>
      </c>
      <c r="K2270">
        <v>1486691915</v>
      </c>
      <c r="L2270" s="14">
        <f t="shared" si="190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88"/>
        <v>102.60000000000001</v>
      </c>
      <c r="R2270" s="9">
        <f t="shared" si="191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89"/>
        <v>42800.999999999993</v>
      </c>
      <c r="K2271">
        <v>1486745663</v>
      </c>
      <c r="L2271" s="14">
        <f t="shared" si="190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88"/>
        <v>1801.64</v>
      </c>
      <c r="R2271" s="9">
        <f t="shared" si="191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89"/>
        <v>42745.707638888889</v>
      </c>
      <c r="K2272">
        <v>1482353513</v>
      </c>
      <c r="L2272" s="14">
        <f t="shared" si="190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88"/>
        <v>720.24800000000005</v>
      </c>
      <c r="R2272" s="9">
        <f t="shared" si="191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89"/>
        <v>42713.791712962957</v>
      </c>
      <c r="K2273">
        <v>1478736004</v>
      </c>
      <c r="L2273" s="14">
        <f t="shared" si="190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88"/>
        <v>283.09000000000003</v>
      </c>
      <c r="R2273" s="9">
        <f t="shared" si="191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89"/>
        <v>42345.491157407407</v>
      </c>
      <c r="K2274">
        <v>1446914836</v>
      </c>
      <c r="L2274" s="14">
        <f t="shared" si="190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88"/>
        <v>1356.6000000000001</v>
      </c>
      <c r="R2274" s="9">
        <f t="shared" si="191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89"/>
        <v>42806.299097222225</v>
      </c>
      <c r="K2275">
        <v>1487164242</v>
      </c>
      <c r="L2275" s="14">
        <f t="shared" si="190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88"/>
        <v>220.35999999999999</v>
      </c>
      <c r="R2275" s="9">
        <f t="shared" si="191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89"/>
        <v>41693.292326388888</v>
      </c>
      <c r="K2276">
        <v>1390564857</v>
      </c>
      <c r="L2276" s="14">
        <f t="shared" si="190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88"/>
        <v>119.6</v>
      </c>
      <c r="R2276" s="9">
        <f t="shared" si="191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89"/>
        <v>41995.408321759256</v>
      </c>
      <c r="K2277">
        <v>1416667679</v>
      </c>
      <c r="L2277" s="14">
        <f t="shared" si="190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88"/>
        <v>407.76923076923077</v>
      </c>
      <c r="R2277" s="9">
        <f t="shared" si="191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89"/>
        <v>41644.443159722221</v>
      </c>
      <c r="K2278">
        <v>1386344289</v>
      </c>
      <c r="L2278" s="14">
        <f t="shared" si="190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88"/>
        <v>105.81826105905425</v>
      </c>
      <c r="R2278" s="9">
        <f t="shared" si="191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89"/>
        <v>40966.470173611109</v>
      </c>
      <c r="K2279">
        <v>1327767423</v>
      </c>
      <c r="L2279" s="14">
        <f t="shared" si="190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88"/>
        <v>141.08235294117648</v>
      </c>
      <c r="R2279" s="9">
        <f t="shared" si="191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89"/>
        <v>42372.749305555553</v>
      </c>
      <c r="K2280">
        <v>1448902867</v>
      </c>
      <c r="L2280" s="14">
        <f t="shared" si="190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88"/>
        <v>270.7</v>
      </c>
      <c r="R2280" s="9">
        <f t="shared" ref="R2280:R2311" si="192">E2280/N2280</f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89"/>
        <v>42038.958333333336</v>
      </c>
      <c r="K2281">
        <v>1421436099</v>
      </c>
      <c r="L2281" s="14">
        <f t="shared" si="190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88"/>
        <v>153.80000000000001</v>
      </c>
      <c r="R2281" s="9">
        <f t="shared" si="192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89"/>
        <v>42264.416562499995</v>
      </c>
      <c r="K2282">
        <v>1439909991</v>
      </c>
      <c r="L2282" s="14">
        <f t="shared" si="190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88"/>
        <v>403.57653061224488</v>
      </c>
      <c r="R2282" s="9">
        <f t="shared" si="192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89"/>
        <v>40749.076388888883</v>
      </c>
      <c r="K2283">
        <v>1306219897</v>
      </c>
      <c r="L2283" s="14">
        <f t="shared" si="190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88"/>
        <v>185</v>
      </c>
      <c r="R2283" s="9">
        <f t="shared" si="192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89"/>
        <v>42382.966273148144</v>
      </c>
      <c r="K2284">
        <v>1447560686</v>
      </c>
      <c r="L2284" s="14">
        <f t="shared" si="190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88"/>
        <v>185.33333333333331</v>
      </c>
      <c r="R2284" s="9">
        <f t="shared" si="192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89"/>
        <v>41037.875046296293</v>
      </c>
      <c r="K2285">
        <v>1331348404</v>
      </c>
      <c r="L2285" s="14">
        <f t="shared" si="190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88"/>
        <v>100.85533333333332</v>
      </c>
      <c r="R2285" s="9">
        <f t="shared" si="192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89"/>
        <v>40613.958333333328</v>
      </c>
      <c r="K2286">
        <v>1297451245</v>
      </c>
      <c r="L2286" s="14">
        <f t="shared" si="190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88"/>
        <v>106.22116666666668</v>
      </c>
      <c r="R2286" s="9">
        <f t="shared" si="192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89"/>
        <v>41088.977349537039</v>
      </c>
      <c r="K2287">
        <v>1338352043</v>
      </c>
      <c r="L2287" s="14">
        <f t="shared" si="190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88"/>
        <v>121.36666666666667</v>
      </c>
      <c r="R2287" s="9">
        <f t="shared" si="192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89"/>
        <v>41522.957638888889</v>
      </c>
      <c r="K2288">
        <v>1376003254</v>
      </c>
      <c r="L2288" s="14">
        <f t="shared" si="190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88"/>
        <v>100.06666666666666</v>
      </c>
      <c r="R2288" s="9">
        <f t="shared" si="192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89"/>
        <v>41813.459027777775</v>
      </c>
      <c r="K2289">
        <v>1401724860</v>
      </c>
      <c r="L2289" s="14">
        <f t="shared" si="190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88"/>
        <v>119.97755555555555</v>
      </c>
      <c r="R2289" s="9">
        <f t="shared" si="192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89"/>
        <v>41086.541666666664</v>
      </c>
      <c r="K2290">
        <v>1339098689</v>
      </c>
      <c r="L2290" s="14">
        <f t="shared" si="190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88"/>
        <v>100.1</v>
      </c>
      <c r="R2290" s="9">
        <f t="shared" si="192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89"/>
        <v>41614.765277777777</v>
      </c>
      <c r="K2291">
        <v>1382659060</v>
      </c>
      <c r="L2291" s="14">
        <f t="shared" si="190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88"/>
        <v>107.4</v>
      </c>
      <c r="R2291" s="9">
        <f t="shared" si="192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89"/>
        <v>40148.5</v>
      </c>
      <c r="K2292">
        <v>1252908330</v>
      </c>
      <c r="L2292" s="14">
        <f t="shared" si="190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88"/>
        <v>104.06666666666666</v>
      </c>
      <c r="R2292" s="9">
        <f t="shared" si="192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89"/>
        <v>41021.958333333328</v>
      </c>
      <c r="K2293">
        <v>1332199618</v>
      </c>
      <c r="L2293" s="14">
        <f t="shared" si="190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88"/>
        <v>172.8</v>
      </c>
      <c r="R2293" s="9">
        <f t="shared" si="192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89"/>
        <v>41017.489305555551</v>
      </c>
      <c r="K2294">
        <v>1332175476</v>
      </c>
      <c r="L2294" s="14">
        <f t="shared" si="190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88"/>
        <v>107.2505</v>
      </c>
      <c r="R2294" s="9">
        <f t="shared" si="192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89"/>
        <v>41176.957638888889</v>
      </c>
      <c r="K2295">
        <v>1346345999</v>
      </c>
      <c r="L2295" s="14">
        <f t="shared" si="190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88"/>
        <v>108.23529411764706</v>
      </c>
      <c r="R2295" s="9">
        <f t="shared" si="192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89"/>
        <v>41294.514814814815</v>
      </c>
      <c r="K2296">
        <v>1356110480</v>
      </c>
      <c r="L2296" s="14">
        <f t="shared" si="190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88"/>
        <v>146.08079999999998</v>
      </c>
      <c r="R2296" s="9">
        <f t="shared" si="192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89"/>
        <v>41300.746018518512</v>
      </c>
      <c r="K2297">
        <v>1356648856</v>
      </c>
      <c r="L2297" s="14">
        <f t="shared" si="190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88"/>
        <v>125.25</v>
      </c>
      <c r="R2297" s="9">
        <f t="shared" si="192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89"/>
        <v>40962.52344907407</v>
      </c>
      <c r="K2298">
        <v>1326994426</v>
      </c>
      <c r="L2298" s="14">
        <f t="shared" si="190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88"/>
        <v>149.07142857142856</v>
      </c>
      <c r="R2298" s="9">
        <f t="shared" si="192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89"/>
        <v>40981.957638888889</v>
      </c>
      <c r="K2299">
        <v>1328749249</v>
      </c>
      <c r="L2299" s="14">
        <f t="shared" si="190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88"/>
        <v>100.6</v>
      </c>
      <c r="R2299" s="9">
        <f t="shared" si="192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89"/>
        <v>41724.59065972222</v>
      </c>
      <c r="K2300">
        <v>1393272633</v>
      </c>
      <c r="L2300" s="14">
        <f t="shared" si="190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88"/>
        <v>105.07333333333332</v>
      </c>
      <c r="R2300" s="9">
        <f t="shared" si="192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89"/>
        <v>40579.824178240735</v>
      </c>
      <c r="K2301">
        <v>1295657209</v>
      </c>
      <c r="L2301" s="14">
        <f t="shared" si="190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88"/>
        <v>350.16666666666663</v>
      </c>
      <c r="R2301" s="9">
        <f t="shared" si="192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89"/>
        <v>41088.518703703703</v>
      </c>
      <c r="K2302">
        <v>1339694816</v>
      </c>
      <c r="L2302" s="14">
        <f t="shared" si="190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88"/>
        <v>101.25</v>
      </c>
      <c r="R2302" s="9">
        <f t="shared" si="192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89"/>
        <v>41445.938611111109</v>
      </c>
      <c r="K2303">
        <v>1369193496</v>
      </c>
      <c r="L2303" s="14">
        <f t="shared" si="190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88"/>
        <v>133.6044</v>
      </c>
      <c r="R2303" s="9">
        <f t="shared" si="192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89"/>
        <v>41639.083333333328</v>
      </c>
      <c r="K2304">
        <v>1385585434</v>
      </c>
      <c r="L2304" s="14">
        <f t="shared" si="190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88"/>
        <v>170.65217391304347</v>
      </c>
      <c r="R2304" s="9">
        <f t="shared" si="192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89"/>
        <v>40889.944398148145</v>
      </c>
      <c r="K2305">
        <v>1320287996</v>
      </c>
      <c r="L2305" s="14">
        <f t="shared" si="190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88"/>
        <v>109.35829457364341</v>
      </c>
      <c r="R2305" s="9">
        <f t="shared" si="192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89"/>
        <v>40543.999305555553</v>
      </c>
      <c r="K2306">
        <v>1290281691</v>
      </c>
      <c r="L2306" s="14">
        <f t="shared" si="190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93">(E2306/D2306)*100</f>
        <v>100.70033333333335</v>
      </c>
      <c r="R2306" s="9">
        <f t="shared" si="192"/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94">(I2307/86400)+25569+(-5/24)</f>
        <v>41859.541666666664</v>
      </c>
      <c r="K2307">
        <v>1405356072</v>
      </c>
      <c r="L2307" s="14">
        <f t="shared" ref="L2307:L2370" si="19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93"/>
        <v>101.22777777777779</v>
      </c>
      <c r="R2307" s="9">
        <f t="shared" si="192"/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94"/>
        <v>40977.959826388884</v>
      </c>
      <c r="K2308">
        <v>1328760129</v>
      </c>
      <c r="L2308" s="14">
        <f t="shared" si="19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93"/>
        <v>106.75857142857143</v>
      </c>
      <c r="R2308" s="9">
        <f t="shared" si="192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94"/>
        <v>41034.59407407407</v>
      </c>
      <c r="K2309">
        <v>1333653333</v>
      </c>
      <c r="L2309" s="14">
        <f t="shared" si="19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93"/>
        <v>106.65777537961894</v>
      </c>
      <c r="R2309" s="9">
        <f t="shared" si="192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94"/>
        <v>41879.833333333328</v>
      </c>
      <c r="K2310">
        <v>1406847996</v>
      </c>
      <c r="L2310" s="14">
        <f t="shared" si="19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93"/>
        <v>101.30622</v>
      </c>
      <c r="R2310" s="9">
        <f t="shared" si="192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94"/>
        <v>41342.779363425921</v>
      </c>
      <c r="K2311">
        <v>1359848537</v>
      </c>
      <c r="L2311" s="14">
        <f t="shared" si="19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93"/>
        <v>106.67450000000001</v>
      </c>
      <c r="R2311" s="9">
        <f t="shared" si="192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94"/>
        <v>41354.54415509259</v>
      </c>
      <c r="K2312">
        <v>1361300615</v>
      </c>
      <c r="L2312" s="14">
        <f t="shared" si="19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93"/>
        <v>428.83978378378379</v>
      </c>
      <c r="R2312" s="9">
        <f t="shared" ref="R2312:R2342" si="196">E2312/N2312</f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94"/>
        <v>41765.796168981477</v>
      </c>
      <c r="K2313">
        <v>1396829189</v>
      </c>
      <c r="L2313" s="14">
        <f t="shared" si="19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93"/>
        <v>104.11111111111111</v>
      </c>
      <c r="R2313" s="9">
        <f t="shared" si="196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94"/>
        <v>41747.75</v>
      </c>
      <c r="K2314">
        <v>1395155478</v>
      </c>
      <c r="L2314" s="14">
        <f t="shared" si="19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93"/>
        <v>107.86666666666666</v>
      </c>
      <c r="R2314" s="9">
        <f t="shared" si="196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94"/>
        <v>41032.750300925924</v>
      </c>
      <c r="K2315">
        <v>1333494026</v>
      </c>
      <c r="L2315" s="14">
        <f t="shared" si="19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93"/>
        <v>175.84040000000002</v>
      </c>
      <c r="R2315" s="9">
        <f t="shared" si="196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94"/>
        <v>41067.343252314815</v>
      </c>
      <c r="K2316">
        <v>1336482857</v>
      </c>
      <c r="L2316" s="14">
        <f t="shared" si="19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93"/>
        <v>156.97</v>
      </c>
      <c r="R2316" s="9">
        <f t="shared" si="196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94"/>
        <v>41034.517858796295</v>
      </c>
      <c r="K2317">
        <v>1333646743</v>
      </c>
      <c r="L2317" s="14">
        <f t="shared" si="19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93"/>
        <v>102.60000000000001</v>
      </c>
      <c r="R2317" s="9">
        <f t="shared" si="196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94"/>
        <v>40156.558333333327</v>
      </c>
      <c r="K2318">
        <v>1253726650</v>
      </c>
      <c r="L2318" s="14">
        <f t="shared" si="19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93"/>
        <v>104.04266666666666</v>
      </c>
      <c r="R2318" s="9">
        <f t="shared" si="196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94"/>
        <v>40224</v>
      </c>
      <c r="K2319">
        <v>1263474049</v>
      </c>
      <c r="L2319" s="14">
        <f t="shared" si="19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93"/>
        <v>104</v>
      </c>
      <c r="R2319" s="9">
        <f t="shared" si="196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94"/>
        <v>40081.957638888889</v>
      </c>
      <c r="K2320">
        <v>1251214014</v>
      </c>
      <c r="L2320" s="14">
        <f t="shared" si="19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93"/>
        <v>121.05999999999999</v>
      </c>
      <c r="R2320" s="9">
        <f t="shared" si="196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94"/>
        <v>41622.873668981476</v>
      </c>
      <c r="K2321">
        <v>1384480685</v>
      </c>
      <c r="L2321" s="14">
        <f t="shared" si="19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93"/>
        <v>107.69999999999999</v>
      </c>
      <c r="R2321" s="9">
        <f t="shared" si="196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94"/>
        <v>41731.567129629628</v>
      </c>
      <c r="K2322">
        <v>1393443400</v>
      </c>
      <c r="L2322" s="14">
        <f t="shared" si="19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93"/>
        <v>108.66</v>
      </c>
      <c r="R2322" s="9">
        <f t="shared" si="196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94"/>
        <v>42829.010428240734</v>
      </c>
      <c r="K2323">
        <v>1488694501</v>
      </c>
      <c r="L2323" s="14">
        <f t="shared" si="19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93"/>
        <v>39.120962394619681</v>
      </c>
      <c r="R2323" s="9">
        <f t="shared" si="196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94"/>
        <v>42834.645474537036</v>
      </c>
      <c r="K2324">
        <v>1489181369</v>
      </c>
      <c r="L2324" s="14">
        <f t="shared" si="195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93"/>
        <v>3.1481481481481479</v>
      </c>
      <c r="R2324" s="9">
        <f t="shared" si="196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94"/>
        <v>42814.546840277777</v>
      </c>
      <c r="K2325">
        <v>1489428447</v>
      </c>
      <c r="L2325" s="14">
        <f t="shared" si="19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93"/>
        <v>48</v>
      </c>
      <c r="R2325" s="9">
        <f t="shared" si="196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94"/>
        <v>42820.635243055549</v>
      </c>
      <c r="K2326">
        <v>1487970885</v>
      </c>
      <c r="L2326" s="14">
        <f t="shared" si="19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93"/>
        <v>20.733333333333334</v>
      </c>
      <c r="R2326" s="9">
        <f t="shared" si="196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94"/>
        <v>42823.772349537037</v>
      </c>
      <c r="K2327">
        <v>1488241931</v>
      </c>
      <c r="L2327" s="14">
        <f t="shared" si="19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93"/>
        <v>8</v>
      </c>
      <c r="R2327" s="9">
        <f t="shared" si="196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94"/>
        <v>42855.499999999993</v>
      </c>
      <c r="K2328">
        <v>1489106948</v>
      </c>
      <c r="L2328" s="14">
        <f t="shared" si="19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93"/>
        <v>0.72</v>
      </c>
      <c r="R2328" s="9">
        <f t="shared" si="196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94"/>
        <v>41877.708796296291</v>
      </c>
      <c r="K2329">
        <v>1406066440</v>
      </c>
      <c r="L2329" s="14">
        <f t="shared" si="19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93"/>
        <v>526.09431428571429</v>
      </c>
      <c r="R2329" s="9">
        <f t="shared" si="196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94"/>
        <v>42169.573344907403</v>
      </c>
      <c r="K2330">
        <v>1431715537</v>
      </c>
      <c r="L2330" s="14">
        <f t="shared" si="19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93"/>
        <v>254.45000000000002</v>
      </c>
      <c r="R2330" s="9">
        <f t="shared" si="196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94"/>
        <v>41837.416041666664</v>
      </c>
      <c r="K2331">
        <v>1403017146</v>
      </c>
      <c r="L2331" s="14">
        <f t="shared" si="19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93"/>
        <v>105.91999999999999</v>
      </c>
      <c r="R2331" s="9">
        <f t="shared" si="196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94"/>
        <v>42362.791666666664</v>
      </c>
      <c r="K2332">
        <v>1448400943</v>
      </c>
      <c r="L2332" s="14">
        <f t="shared" si="19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93"/>
        <v>102.42285714285715</v>
      </c>
      <c r="R2332" s="9">
        <f t="shared" si="196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94"/>
        <v>41868.797337962962</v>
      </c>
      <c r="K2333">
        <v>1405728490</v>
      </c>
      <c r="L2333" s="14">
        <f t="shared" si="19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93"/>
        <v>144.31375</v>
      </c>
      <c r="R2333" s="9">
        <f t="shared" si="196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94"/>
        <v>42041.419803240737</v>
      </c>
      <c r="K2334">
        <v>1420643071</v>
      </c>
      <c r="L2334" s="14">
        <f t="shared" si="19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93"/>
        <v>106.30800000000001</v>
      </c>
      <c r="R2334" s="9">
        <f t="shared" si="196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94"/>
        <v>41788.534722222219</v>
      </c>
      <c r="K2335">
        <v>1399563390</v>
      </c>
      <c r="L2335" s="14">
        <f t="shared" si="19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93"/>
        <v>212.16666666666666</v>
      </c>
      <c r="R2335" s="9">
        <f t="shared" si="196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94"/>
        <v>41948.523611111108</v>
      </c>
      <c r="K2336">
        <v>1412611498</v>
      </c>
      <c r="L2336" s="14">
        <f t="shared" si="19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93"/>
        <v>101.95</v>
      </c>
      <c r="R2336" s="9">
        <f t="shared" si="196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94"/>
        <v>41801.363923611112</v>
      </c>
      <c r="K2337">
        <v>1399902243</v>
      </c>
      <c r="L2337" s="14">
        <f t="shared" si="19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93"/>
        <v>102.27200000000001</v>
      </c>
      <c r="R2337" s="9">
        <f t="shared" si="196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94"/>
        <v>41706.716377314813</v>
      </c>
      <c r="K2338">
        <v>1390860695</v>
      </c>
      <c r="L2338" s="14">
        <f t="shared" si="19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93"/>
        <v>520.73254999999995</v>
      </c>
      <c r="R2338" s="9">
        <f t="shared" si="196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94"/>
        <v>41816.432210648149</v>
      </c>
      <c r="K2339">
        <v>1401204143</v>
      </c>
      <c r="L2339" s="14">
        <f t="shared" si="19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93"/>
        <v>110.65833333333333</v>
      </c>
      <c r="R2339" s="9">
        <f t="shared" si="196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94"/>
        <v>41819.688472222224</v>
      </c>
      <c r="K2340">
        <v>1401485484</v>
      </c>
      <c r="L2340" s="14">
        <f t="shared" si="19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93"/>
        <v>101.14333333333335</v>
      </c>
      <c r="R2340" s="9">
        <f t="shared" si="196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94"/>
        <v>42723.124305555553</v>
      </c>
      <c r="K2341">
        <v>1479496309</v>
      </c>
      <c r="L2341" s="14">
        <f t="shared" si="19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93"/>
        <v>294.20799999999997</v>
      </c>
      <c r="R2341" s="9">
        <f t="shared" si="196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94"/>
        <v>42673.434467592589</v>
      </c>
      <c r="K2342">
        <v>1475249138</v>
      </c>
      <c r="L2342" s="14">
        <f t="shared" si="19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93"/>
        <v>105.77749999999999</v>
      </c>
      <c r="R2342" s="9">
        <f t="shared" si="196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94"/>
        <v>42197.605370370373</v>
      </c>
      <c r="K2343">
        <v>1434137504</v>
      </c>
      <c r="L2343" s="14">
        <f t="shared" si="19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93"/>
        <v>0</v>
      </c>
      <c r="R2343" s="9">
        <v>0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94"/>
        <v>41918</v>
      </c>
      <c r="K2344">
        <v>1410799870</v>
      </c>
      <c r="L2344" s="14">
        <f t="shared" si="19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93"/>
        <v>0</v>
      </c>
      <c r="R2344" s="9">
        <v>0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94"/>
        <v>42377.615972222215</v>
      </c>
      <c r="K2345">
        <v>1447962505</v>
      </c>
      <c r="L2345" s="14">
        <f t="shared" si="19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93"/>
        <v>3</v>
      </c>
      <c r="R2345" s="9">
        <f>E2345/N2345</f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94"/>
        <v>42545.519317129627</v>
      </c>
      <c r="K2346">
        <v>1464197269</v>
      </c>
      <c r="L2346" s="14">
        <f t="shared" si="19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93"/>
        <v>0.1</v>
      </c>
      <c r="R2346" s="9">
        <f>E2346/N2346</f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94"/>
        <v>42094.777083333327</v>
      </c>
      <c r="K2347">
        <v>1424822556</v>
      </c>
      <c r="L2347" s="14">
        <f t="shared" si="19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93"/>
        <v>0</v>
      </c>
      <c r="R2347" s="9">
        <v>0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94"/>
        <v>42660.590636574074</v>
      </c>
      <c r="K2348">
        <v>1472843431</v>
      </c>
      <c r="L2348" s="14">
        <f t="shared" si="19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93"/>
        <v>6.5000000000000002E-2</v>
      </c>
      <c r="R2348" s="9">
        <f>E2348/N2348</f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94"/>
        <v>42607.39902777777</v>
      </c>
      <c r="K2349">
        <v>1469543676</v>
      </c>
      <c r="L2349" s="14">
        <f t="shared" si="19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93"/>
        <v>1.5</v>
      </c>
      <c r="R2349" s="9">
        <f>E2349/N2349</f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94"/>
        <v>42420.723819444444</v>
      </c>
      <c r="K2350">
        <v>1450822938</v>
      </c>
      <c r="L2350" s="14">
        <f t="shared" si="19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93"/>
        <v>0.38571428571428573</v>
      </c>
      <c r="R2350" s="9">
        <f>E2350/N2350</f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94"/>
        <v>42227.567453703705</v>
      </c>
      <c r="K2351">
        <v>1436812628</v>
      </c>
      <c r="L2351" s="14">
        <f t="shared" si="19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93"/>
        <v>0</v>
      </c>
      <c r="R2351" s="9">
        <v>0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94"/>
        <v>42738.633912037032</v>
      </c>
      <c r="K2352">
        <v>1480882370</v>
      </c>
      <c r="L2352" s="14">
        <f t="shared" si="19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93"/>
        <v>0</v>
      </c>
      <c r="R2352" s="9">
        <v>0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94"/>
        <v>42123.892812500002</v>
      </c>
      <c r="K2353">
        <v>1427768739</v>
      </c>
      <c r="L2353" s="14">
        <f t="shared" si="19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93"/>
        <v>0.5714285714285714</v>
      </c>
      <c r="R2353" s="9">
        <f>E2353/N2353</f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94"/>
        <v>42161.425370370365</v>
      </c>
      <c r="K2354">
        <v>1428419552</v>
      </c>
      <c r="L2354" s="14">
        <f t="shared" si="19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93"/>
        <v>0</v>
      </c>
      <c r="R2354" s="9">
        <v>0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94"/>
        <v>42115.467847222222</v>
      </c>
      <c r="K2355">
        <v>1428596022</v>
      </c>
      <c r="L2355" s="14">
        <f t="shared" si="19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93"/>
        <v>0</v>
      </c>
      <c r="R2355" s="9">
        <v>0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94"/>
        <v>42014.51458333333</v>
      </c>
      <c r="K2356">
        <v>1415726460</v>
      </c>
      <c r="L2356" s="14">
        <f t="shared" si="19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93"/>
        <v>7.1428571428571425E-2</v>
      </c>
      <c r="R2356" s="9">
        <f>E2356/N2356</f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94"/>
        <v>42126.709907407407</v>
      </c>
      <c r="K2357">
        <v>1428012136</v>
      </c>
      <c r="L2357" s="14">
        <f t="shared" si="19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93"/>
        <v>0.6875</v>
      </c>
      <c r="R2357" s="9">
        <f>E2357/N2357</f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94"/>
        <v>42160.575277777774</v>
      </c>
      <c r="K2358">
        <v>1430938104</v>
      </c>
      <c r="L2358" s="14">
        <f t="shared" si="19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93"/>
        <v>0</v>
      </c>
      <c r="R2358" s="9">
        <v>0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94"/>
        <v>42294.411782407406</v>
      </c>
      <c r="K2359">
        <v>1442501578</v>
      </c>
      <c r="L2359" s="14">
        <f t="shared" si="19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93"/>
        <v>0</v>
      </c>
      <c r="R2359" s="9">
        <v>0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94"/>
        <v>42034.818749999999</v>
      </c>
      <c r="K2360">
        <v>1417818036</v>
      </c>
      <c r="L2360" s="14">
        <f t="shared" si="19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93"/>
        <v>0</v>
      </c>
      <c r="R2360" s="9">
        <v>0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94"/>
        <v>42219.441249999996</v>
      </c>
      <c r="K2361">
        <v>1433432124</v>
      </c>
      <c r="L2361" s="14">
        <f t="shared" si="19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93"/>
        <v>14.680000000000001</v>
      </c>
      <c r="R2361" s="9">
        <f>E2361/N2361</f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94"/>
        <v>42407.498611111114</v>
      </c>
      <c r="K2362">
        <v>1452272280</v>
      </c>
      <c r="L2362" s="14">
        <f t="shared" si="19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93"/>
        <v>0.04</v>
      </c>
      <c r="R2362" s="9">
        <f>E2362/N2362</f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94"/>
        <v>42490.708333333336</v>
      </c>
      <c r="K2363">
        <v>1459975008</v>
      </c>
      <c r="L2363" s="14">
        <f t="shared" si="19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93"/>
        <v>0</v>
      </c>
      <c r="R2363" s="9">
        <v>0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94"/>
        <v>41984.47997685185</v>
      </c>
      <c r="K2364">
        <v>1415723470</v>
      </c>
      <c r="L2364" s="14">
        <f t="shared" si="19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93"/>
        <v>28.571428571428569</v>
      </c>
      <c r="R2364" s="9">
        <f>E2364/N2364</f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94"/>
        <v>42366.803240740737</v>
      </c>
      <c r="K2365">
        <v>1447460200</v>
      </c>
      <c r="L2365" s="14">
        <f t="shared" si="19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93"/>
        <v>0</v>
      </c>
      <c r="R2365" s="9">
        <v>0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94"/>
        <v>42303.726342592585</v>
      </c>
      <c r="K2366">
        <v>1441146356</v>
      </c>
      <c r="L2366" s="14">
        <f t="shared" si="19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93"/>
        <v>0</v>
      </c>
      <c r="R2366" s="9">
        <v>0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94"/>
        <v>42386.749999999993</v>
      </c>
      <c r="K2367">
        <v>1449596425</v>
      </c>
      <c r="L2367" s="14">
        <f t="shared" si="19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93"/>
        <v>0</v>
      </c>
      <c r="R2367" s="9">
        <v>0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94"/>
        <v>42298.323298611103</v>
      </c>
      <c r="K2368">
        <v>1442839533</v>
      </c>
      <c r="L2368" s="14">
        <f t="shared" si="19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93"/>
        <v>10.52</v>
      </c>
      <c r="R2368" s="9">
        <f>E2368/N2368</f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94"/>
        <v>42485.720092592594</v>
      </c>
      <c r="K2369">
        <v>1456442216</v>
      </c>
      <c r="L2369" s="14">
        <f t="shared" si="19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93"/>
        <v>1.34</v>
      </c>
      <c r="R2369" s="9">
        <f>E2369/N2369</f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94"/>
        <v>42108.471817129626</v>
      </c>
      <c r="K2370">
        <v>1425143965</v>
      </c>
      <c r="L2370" s="14">
        <f t="shared" si="19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97">(E2370/D2370)*100</f>
        <v>0.25</v>
      </c>
      <c r="R2370" s="9">
        <f>E2370/N2370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98">(I2371/86400)+25569+(-5/24)</f>
        <v>42410.60429398148</v>
      </c>
      <c r="K2371">
        <v>1452540611</v>
      </c>
      <c r="L2371" s="14">
        <f t="shared" ref="L2371:L2434" si="19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97"/>
        <v>0</v>
      </c>
      <c r="R2371" s="9">
        <v>0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98"/>
        <v>41990.980798611105</v>
      </c>
      <c r="K2372">
        <v>1416285141</v>
      </c>
      <c r="L2372" s="14">
        <f t="shared" si="19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97"/>
        <v>0.32800000000000001</v>
      </c>
      <c r="R2372" s="9">
        <f>E2372/N2372</f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98"/>
        <v>42180.569398148145</v>
      </c>
      <c r="K2373">
        <v>1432665596</v>
      </c>
      <c r="L2373" s="14">
        <f t="shared" si="19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97"/>
        <v>0</v>
      </c>
      <c r="R2373" s="9">
        <v>0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98"/>
        <v>42117.860775462956</v>
      </c>
      <c r="K2374">
        <v>1427247571</v>
      </c>
      <c r="L2374" s="14">
        <f t="shared" si="19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97"/>
        <v>3.2727272727272729</v>
      </c>
      <c r="R2374" s="9">
        <f>E2374/N2374</f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98"/>
        <v>42245.453981481478</v>
      </c>
      <c r="K2375">
        <v>1438271624</v>
      </c>
      <c r="L2375" s="14">
        <f t="shared" si="19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97"/>
        <v>5.8823529411764705E-3</v>
      </c>
      <c r="R2375" s="9">
        <f>E2375/N2375</f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98"/>
        <v>42047.634953703702</v>
      </c>
      <c r="K2376">
        <v>1421180060</v>
      </c>
      <c r="L2376" s="14">
        <f t="shared" si="19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97"/>
        <v>4.5454545454545456E-2</v>
      </c>
      <c r="R2376" s="9">
        <f>E2376/N2376</f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98"/>
        <v>42622.627743055556</v>
      </c>
      <c r="K2377">
        <v>1470859437</v>
      </c>
      <c r="L2377" s="14">
        <f t="shared" si="19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97"/>
        <v>0</v>
      </c>
      <c r="R2377" s="9">
        <v>0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98"/>
        <v>42348.717199074068</v>
      </c>
      <c r="K2378">
        <v>1447193566</v>
      </c>
      <c r="L2378" s="14">
        <f t="shared" si="19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97"/>
        <v>10.877666666666666</v>
      </c>
      <c r="R2378" s="9">
        <f>E2378/N2378</f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98"/>
        <v>42699.703506944446</v>
      </c>
      <c r="K2379">
        <v>1477515183</v>
      </c>
      <c r="L2379" s="14">
        <f t="shared" si="19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97"/>
        <v>0</v>
      </c>
      <c r="R2379" s="9">
        <v>0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98"/>
        <v>42241.804745370369</v>
      </c>
      <c r="K2380">
        <v>1438042730</v>
      </c>
      <c r="L2380" s="14">
        <f t="shared" si="19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97"/>
        <v>0</v>
      </c>
      <c r="R2380" s="9">
        <v>0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98"/>
        <v>42281.808055555557</v>
      </c>
      <c r="K2381">
        <v>1440116616</v>
      </c>
      <c r="L2381" s="14">
        <f t="shared" si="19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97"/>
        <v>0</v>
      </c>
      <c r="R2381" s="9">
        <v>0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98"/>
        <v>42278.584976851846</v>
      </c>
      <c r="K2382">
        <v>1441134142</v>
      </c>
      <c r="L2382" s="14">
        <f t="shared" si="19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97"/>
        <v>0.36666666666666664</v>
      </c>
      <c r="R2382" s="9">
        <f t="shared" ref="R2382:R2387" si="200">E2382/N2382</f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98"/>
        <v>42104.727407407401</v>
      </c>
      <c r="K2383">
        <v>1426112848</v>
      </c>
      <c r="L2383" s="14">
        <f t="shared" si="19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97"/>
        <v>1.8193398957730169</v>
      </c>
      <c r="R2383" s="9">
        <f t="shared" si="200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98"/>
        <v>42219.979201388887</v>
      </c>
      <c r="K2384">
        <v>1436502603</v>
      </c>
      <c r="L2384" s="14">
        <f t="shared" si="19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97"/>
        <v>2.5</v>
      </c>
      <c r="R2384" s="9">
        <f t="shared" si="200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98"/>
        <v>42056.848460648143</v>
      </c>
      <c r="K2385">
        <v>1421976107</v>
      </c>
      <c r="L2385" s="14">
        <f t="shared" si="19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97"/>
        <v>4.3499999999999996</v>
      </c>
      <c r="R2385" s="9">
        <f t="shared" si="200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98"/>
        <v>41956.900960648149</v>
      </c>
      <c r="K2386">
        <v>1413337043</v>
      </c>
      <c r="L2386" s="14">
        <f t="shared" si="19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97"/>
        <v>0.8</v>
      </c>
      <c r="R2386" s="9">
        <f t="shared" si="200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98"/>
        <v>42221.493425925924</v>
      </c>
      <c r="K2387">
        <v>1436201432</v>
      </c>
      <c r="L2387" s="14">
        <f t="shared" si="19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97"/>
        <v>1.2123076923076923</v>
      </c>
      <c r="R2387" s="9">
        <f t="shared" si="200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98"/>
        <v>42014.629907407405</v>
      </c>
      <c r="K2388">
        <v>1415736424</v>
      </c>
      <c r="L2388" s="14">
        <f t="shared" si="19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97"/>
        <v>0</v>
      </c>
      <c r="R2388" s="9">
        <v>0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98"/>
        <v>42573.418287037035</v>
      </c>
      <c r="K2389">
        <v>1465311740</v>
      </c>
      <c r="L2389" s="14">
        <f t="shared" si="19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97"/>
        <v>0.68399999999999994</v>
      </c>
      <c r="R2389" s="9">
        <f>E2389/N2389</f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98"/>
        <v>42019.603472222218</v>
      </c>
      <c r="K2390">
        <v>1418761759</v>
      </c>
      <c r="L2390" s="14">
        <f t="shared" si="19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97"/>
        <v>1.2513513513513512</v>
      </c>
      <c r="R2390" s="9">
        <f>E2390/N2390</f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98"/>
        <v>42210.707638888889</v>
      </c>
      <c r="K2391">
        <v>1435160452</v>
      </c>
      <c r="L2391" s="14">
        <f t="shared" si="19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97"/>
        <v>0.1875</v>
      </c>
      <c r="R2391" s="9">
        <f>E2391/N2391</f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98"/>
        <v>42008.053981481477</v>
      </c>
      <c r="K2392">
        <v>1416896264</v>
      </c>
      <c r="L2392" s="14">
        <f t="shared" si="19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97"/>
        <v>0</v>
      </c>
      <c r="R2392" s="9">
        <v>0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98"/>
        <v>42094.544490740744</v>
      </c>
      <c r="K2393">
        <v>1425236644</v>
      </c>
      <c r="L2393" s="14">
        <f t="shared" si="19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97"/>
        <v>0.125</v>
      </c>
      <c r="R2393" s="9">
        <f>E2393/N2393</f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98"/>
        <v>42305.912303240737</v>
      </c>
      <c r="K2394">
        <v>1443495223</v>
      </c>
      <c r="L2394" s="14">
        <f t="shared" si="19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97"/>
        <v>0</v>
      </c>
      <c r="R2394" s="9">
        <v>0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98"/>
        <v>42224.440011574072</v>
      </c>
      <c r="K2395">
        <v>1436456017</v>
      </c>
      <c r="L2395" s="14">
        <f t="shared" si="19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97"/>
        <v>0.05</v>
      </c>
      <c r="R2395" s="9">
        <f>E2395/N2395</f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98"/>
        <v>42061.15385416666</v>
      </c>
      <c r="K2396">
        <v>1422348093</v>
      </c>
      <c r="L2396" s="14">
        <f t="shared" si="19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97"/>
        <v>0.06</v>
      </c>
      <c r="R2396" s="9">
        <f>E2396/N2396</f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98"/>
        <v>42745.164583333331</v>
      </c>
      <c r="K2397">
        <v>1481597687</v>
      </c>
      <c r="L2397" s="14">
        <f t="shared" si="19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97"/>
        <v>0</v>
      </c>
      <c r="R2397" s="9">
        <v>0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98"/>
        <v>42292.640717592592</v>
      </c>
      <c r="K2398">
        <v>1442348558</v>
      </c>
      <c r="L2398" s="14">
        <f t="shared" si="19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97"/>
        <v>0.2</v>
      </c>
      <c r="R2398" s="9">
        <f>E2398/N2398</f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98"/>
        <v>42006.676574074074</v>
      </c>
      <c r="K2399">
        <v>1417641256</v>
      </c>
      <c r="L2399" s="14">
        <f t="shared" si="19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97"/>
        <v>0</v>
      </c>
      <c r="R2399" s="9">
        <v>0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98"/>
        <v>42187.708148148151</v>
      </c>
      <c r="K2400">
        <v>1433282384</v>
      </c>
      <c r="L2400" s="14">
        <f t="shared" si="19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97"/>
        <v>0</v>
      </c>
      <c r="R2400" s="9">
        <v>0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98"/>
        <v>41991.644745370366</v>
      </c>
      <c r="K2401">
        <v>1415910506</v>
      </c>
      <c r="L2401" s="14">
        <f t="shared" si="19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97"/>
        <v>0</v>
      </c>
      <c r="R2401" s="9">
        <v>0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98"/>
        <v>42474.059768518513</v>
      </c>
      <c r="K2402">
        <v>1458023164</v>
      </c>
      <c r="L2402" s="14">
        <f t="shared" si="19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97"/>
        <v>0</v>
      </c>
      <c r="R2402" s="9">
        <v>0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98"/>
        <v>42434.614537037036</v>
      </c>
      <c r="K2403">
        <v>1452023096</v>
      </c>
      <c r="L2403" s="14">
        <f t="shared" si="19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97"/>
        <v>0.71785714285714286</v>
      </c>
      <c r="R2403" s="9">
        <f>E2403/N2403</f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98"/>
        <v>42137.47142361111</v>
      </c>
      <c r="K2404">
        <v>1428941931</v>
      </c>
      <c r="L2404" s="14">
        <f t="shared" si="19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97"/>
        <v>0.43333333333333329</v>
      </c>
      <c r="R2404" s="9">
        <f>E2404/N2404</f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98"/>
        <v>42459.632615740738</v>
      </c>
      <c r="K2405">
        <v>1454188258</v>
      </c>
      <c r="L2405" s="14">
        <f t="shared" si="19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97"/>
        <v>16.833333333333332</v>
      </c>
      <c r="R2405" s="9">
        <f>E2405/N2405</f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98"/>
        <v>42371.831099537034</v>
      </c>
      <c r="K2406">
        <v>1449190607</v>
      </c>
      <c r="L2406" s="14">
        <f t="shared" si="19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97"/>
        <v>0</v>
      </c>
      <c r="R2406" s="9">
        <v>0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98"/>
        <v>42616.377025462956</v>
      </c>
      <c r="K2407">
        <v>1471096975</v>
      </c>
      <c r="L2407" s="14">
        <f t="shared" si="19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97"/>
        <v>22.52</v>
      </c>
      <c r="R2407" s="9">
        <f>E2407/N2407</f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98"/>
        <v>42022.902662037035</v>
      </c>
      <c r="K2408">
        <v>1418179190</v>
      </c>
      <c r="L2408" s="14">
        <f t="shared" si="19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97"/>
        <v>41.384615384615387</v>
      </c>
      <c r="R2408" s="9">
        <f>E2408/N2408</f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98"/>
        <v>42105.041666666664</v>
      </c>
      <c r="K2409">
        <v>1426772928</v>
      </c>
      <c r="L2409" s="14">
        <f t="shared" si="19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97"/>
        <v>25.259090909090908</v>
      </c>
      <c r="R2409" s="9">
        <f>E2409/N2409</f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98"/>
        <v>41948.974039351851</v>
      </c>
      <c r="K2410">
        <v>1412652157</v>
      </c>
      <c r="L2410" s="14">
        <f t="shared" si="19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97"/>
        <v>0.2</v>
      </c>
      <c r="R2410" s="9">
        <f>E2410/N2410</f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98"/>
        <v>42234.667534722219</v>
      </c>
      <c r="K2411">
        <v>1437339675</v>
      </c>
      <c r="L2411" s="14">
        <f t="shared" si="19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97"/>
        <v>1.8399999999999999</v>
      </c>
      <c r="R2411" s="9">
        <f>E2411/N2411</f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98"/>
        <v>42254.199942129628</v>
      </c>
      <c r="K2412">
        <v>1439027275</v>
      </c>
      <c r="L2412" s="14">
        <f t="shared" si="19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97"/>
        <v>0</v>
      </c>
      <c r="R2412" s="9">
        <v>0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98"/>
        <v>42241.524097222216</v>
      </c>
      <c r="K2413">
        <v>1437932082</v>
      </c>
      <c r="L2413" s="14">
        <f t="shared" si="19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97"/>
        <v>0.60399999999999998</v>
      </c>
      <c r="R2413" s="9">
        <f>E2413/N2413</f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98"/>
        <v>42700.570289351854</v>
      </c>
      <c r="K2414">
        <v>1476294073</v>
      </c>
      <c r="L2414" s="14">
        <f t="shared" si="19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97"/>
        <v>0</v>
      </c>
      <c r="R2414" s="9">
        <v>0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98"/>
        <v>41790.770833333328</v>
      </c>
      <c r="K2415">
        <v>1398911882</v>
      </c>
      <c r="L2415" s="14">
        <f t="shared" si="19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97"/>
        <v>0.83333333333333337</v>
      </c>
      <c r="R2415" s="9">
        <f>E2415/N2415</f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98"/>
        <v>42237.957638888889</v>
      </c>
      <c r="K2416">
        <v>1436805660</v>
      </c>
      <c r="L2416" s="14">
        <f t="shared" si="19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97"/>
        <v>3.0666666666666664</v>
      </c>
      <c r="R2416" s="9">
        <f>E2416/N2416</f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98"/>
        <v>42566.654467592591</v>
      </c>
      <c r="K2417">
        <v>1466023346</v>
      </c>
      <c r="L2417" s="14">
        <f t="shared" si="19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97"/>
        <v>0.55833333333333335</v>
      </c>
      <c r="R2417" s="9">
        <f>E2417/N2417</f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98"/>
        <v>42077.416666666664</v>
      </c>
      <c r="K2418">
        <v>1421343743</v>
      </c>
      <c r="L2418" s="14">
        <f t="shared" si="19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97"/>
        <v>2.5000000000000001E-2</v>
      </c>
      <c r="R2418" s="9">
        <f>E2418/N2418</f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98"/>
        <v>41861.675775462958</v>
      </c>
      <c r="K2419">
        <v>1405113187</v>
      </c>
      <c r="L2419" s="14">
        <f t="shared" si="19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97"/>
        <v>0</v>
      </c>
      <c r="R2419" s="9">
        <v>0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98"/>
        <v>42087.606990740744</v>
      </c>
      <c r="K2420">
        <v>1422045244</v>
      </c>
      <c r="L2420" s="14">
        <f t="shared" si="19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97"/>
        <v>0.02</v>
      </c>
      <c r="R2420" s="9">
        <f>E2420/N2420</f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98"/>
        <v>42053.529965277776</v>
      </c>
      <c r="K2421">
        <v>1419097389</v>
      </c>
      <c r="L2421" s="14">
        <f t="shared" si="19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97"/>
        <v>0</v>
      </c>
      <c r="R2421" s="9">
        <v>0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98"/>
        <v>41952.862210648142</v>
      </c>
      <c r="K2422">
        <v>1410396095</v>
      </c>
      <c r="L2422" s="14">
        <f t="shared" si="19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97"/>
        <v>14.825133372851216</v>
      </c>
      <c r="R2422" s="9">
        <f t="shared" ref="R2422:R2427" si="201">E2422/N2422</f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98"/>
        <v>42056.479120370372</v>
      </c>
      <c r="K2423">
        <v>1421944196</v>
      </c>
      <c r="L2423" s="14">
        <f t="shared" si="19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97"/>
        <v>1.6666666666666666E-2</v>
      </c>
      <c r="R2423" s="9">
        <f t="shared" si="20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98"/>
        <v>42074.474953703706</v>
      </c>
      <c r="K2424">
        <v>1423502636</v>
      </c>
      <c r="L2424" s="14">
        <f t="shared" si="19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97"/>
        <v>0.2</v>
      </c>
      <c r="R2424" s="9">
        <f t="shared" si="20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98"/>
        <v>42004.496412037035</v>
      </c>
      <c r="K2425">
        <v>1417452890</v>
      </c>
      <c r="L2425" s="14">
        <f t="shared" si="19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97"/>
        <v>1.3333333333333334E-2</v>
      </c>
      <c r="R2425" s="9">
        <f t="shared" si="20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98"/>
        <v>41939.684120370366</v>
      </c>
      <c r="K2426">
        <v>1411853108</v>
      </c>
      <c r="L2426" s="14">
        <f t="shared" si="19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97"/>
        <v>1.24</v>
      </c>
      <c r="R2426" s="9">
        <f t="shared" si="20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98"/>
        <v>42517.711111111108</v>
      </c>
      <c r="K2427">
        <v>1463090149</v>
      </c>
      <c r="L2427" s="14">
        <f t="shared" si="19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97"/>
        <v>2.8571428571428574E-2</v>
      </c>
      <c r="R2427" s="9">
        <f t="shared" si="20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98"/>
        <v>42223.961712962962</v>
      </c>
      <c r="K2428">
        <v>1433822692</v>
      </c>
      <c r="L2428" s="14">
        <f t="shared" si="19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97"/>
        <v>0</v>
      </c>
      <c r="R2428" s="9">
        <v>0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98"/>
        <v>42452.068668981483</v>
      </c>
      <c r="K2429">
        <v>1455262733</v>
      </c>
      <c r="L2429" s="14">
        <f t="shared" si="19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97"/>
        <v>2E-3</v>
      </c>
      <c r="R2429" s="9">
        <f t="shared" ref="R2429:R2434" si="202">E2429/N2429</f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98"/>
        <v>42075.534155092588</v>
      </c>
      <c r="K2430">
        <v>1423594151</v>
      </c>
      <c r="L2430" s="14">
        <f t="shared" si="19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97"/>
        <v>2.8571428571428571E-3</v>
      </c>
      <c r="R2430" s="9">
        <f t="shared" si="202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98"/>
        <v>42771.488888888889</v>
      </c>
      <c r="K2431">
        <v>1483131966</v>
      </c>
      <c r="L2431" s="14">
        <f t="shared" si="19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97"/>
        <v>1.4321428571428572</v>
      </c>
      <c r="R2431" s="9">
        <f t="shared" si="202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98"/>
        <v>42411.922499999993</v>
      </c>
      <c r="K2432">
        <v>1452654504</v>
      </c>
      <c r="L2432" s="14">
        <f t="shared" si="19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97"/>
        <v>0.70000000000000007</v>
      </c>
      <c r="R2432" s="9">
        <f t="shared" si="202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98"/>
        <v>42548.891354166662</v>
      </c>
      <c r="K2433">
        <v>1461896613</v>
      </c>
      <c r="L2433" s="14">
        <f t="shared" si="19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97"/>
        <v>2E-3</v>
      </c>
      <c r="R2433" s="9">
        <f t="shared" si="202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98"/>
        <v>42071.010381944441</v>
      </c>
      <c r="K2434">
        <v>1423199697</v>
      </c>
      <c r="L2434" s="14">
        <f t="shared" si="19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203">(E2434/D2434)*100</f>
        <v>1.4285714285714287E-2</v>
      </c>
      <c r="R2434" s="9">
        <f t="shared" si="202"/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04">(I2435/86400)+25569+(-5/24)</f>
        <v>42427.691469907404</v>
      </c>
      <c r="K2435">
        <v>1454016943</v>
      </c>
      <c r="L2435" s="14">
        <f t="shared" ref="L2435:L2498" si="205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203"/>
        <v>0</v>
      </c>
      <c r="R2435" s="9">
        <v>0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04"/>
        <v>42219.977708333332</v>
      </c>
      <c r="K2436">
        <v>1435206474</v>
      </c>
      <c r="L2436" s="14">
        <f t="shared" si="205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03"/>
        <v>0.13</v>
      </c>
      <c r="R2436" s="9">
        <f>E2436/N2436</f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04"/>
        <v>42282.069282407407</v>
      </c>
      <c r="K2437">
        <v>1441435186</v>
      </c>
      <c r="L2437" s="14">
        <f t="shared" si="20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03"/>
        <v>0.48960000000000004</v>
      </c>
      <c r="R2437" s="9">
        <f>E2437/N2437</f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04"/>
        <v>42398.407060185178</v>
      </c>
      <c r="K2438">
        <v>1448894770</v>
      </c>
      <c r="L2438" s="14">
        <f t="shared" si="20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03"/>
        <v>3.8461538461538464E-2</v>
      </c>
      <c r="R2438" s="9">
        <f>E2438/N2438</f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04"/>
        <v>42080.541666666664</v>
      </c>
      <c r="K2439">
        <v>1422400188</v>
      </c>
      <c r="L2439" s="14">
        <f t="shared" si="20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03"/>
        <v>0</v>
      </c>
      <c r="R2439" s="9">
        <v>0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04"/>
        <v>42345.748402777775</v>
      </c>
      <c r="K2440">
        <v>1444341462</v>
      </c>
      <c r="L2440" s="14">
        <f t="shared" si="20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03"/>
        <v>0.33333333333333337</v>
      </c>
      <c r="R2440" s="9">
        <f>E2440/N2440</f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04"/>
        <v>42295.610289351847</v>
      </c>
      <c r="K2441">
        <v>1442605129</v>
      </c>
      <c r="L2441" s="14">
        <f t="shared" si="20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03"/>
        <v>0</v>
      </c>
      <c r="R2441" s="9">
        <v>0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04"/>
        <v>42413.691122685188</v>
      </c>
      <c r="K2442">
        <v>1452807313</v>
      </c>
      <c r="L2442" s="14">
        <f t="shared" si="20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03"/>
        <v>0.2</v>
      </c>
      <c r="R2442" s="9">
        <f t="shared" ref="R2442:R2473" si="206">E2442/N2442</f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04"/>
        <v>42207.999305555553</v>
      </c>
      <c r="K2443">
        <v>1435806054</v>
      </c>
      <c r="L2443" s="14">
        <f t="shared" si="20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03"/>
        <v>107.88</v>
      </c>
      <c r="R2443" s="9">
        <f t="shared" si="206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04"/>
        <v>42082.416990740741</v>
      </c>
      <c r="K2444">
        <v>1424188828</v>
      </c>
      <c r="L2444" s="14">
        <f t="shared" si="20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03"/>
        <v>125.94166666666666</v>
      </c>
      <c r="R2444" s="9">
        <f t="shared" si="206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04"/>
        <v>41866.416921296295</v>
      </c>
      <c r="K2445">
        <v>1405522822</v>
      </c>
      <c r="L2445" s="14">
        <f t="shared" si="20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03"/>
        <v>202.51495</v>
      </c>
      <c r="R2445" s="9">
        <f t="shared" si="206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04"/>
        <v>42515.54619212963</v>
      </c>
      <c r="K2446">
        <v>1461607591</v>
      </c>
      <c r="L2446" s="14">
        <f t="shared" si="20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03"/>
        <v>108.60000000000001</v>
      </c>
      <c r="R2446" s="9">
        <f t="shared" si="206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04"/>
        <v>42272.981724537036</v>
      </c>
      <c r="K2447">
        <v>1440650021</v>
      </c>
      <c r="L2447" s="14">
        <f t="shared" si="20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03"/>
        <v>172.8</v>
      </c>
      <c r="R2447" s="9">
        <f t="shared" si="206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04"/>
        <v>42700.436006944445</v>
      </c>
      <c r="K2448">
        <v>1477578471</v>
      </c>
      <c r="L2448" s="14">
        <f t="shared" si="20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03"/>
        <v>167.98</v>
      </c>
      <c r="R2448" s="9">
        <f t="shared" si="206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04"/>
        <v>42685.958333333336</v>
      </c>
      <c r="K2449">
        <v>1476184593</v>
      </c>
      <c r="L2449" s="14">
        <f t="shared" si="20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03"/>
        <v>427.20000000000005</v>
      </c>
      <c r="R2449" s="9">
        <f t="shared" si="206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04"/>
        <v>42613.025000000001</v>
      </c>
      <c r="K2450">
        <v>1472110513</v>
      </c>
      <c r="L2450" s="14">
        <f t="shared" si="20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03"/>
        <v>107.5</v>
      </c>
      <c r="R2450" s="9">
        <f t="shared" si="206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04"/>
        <v>41972.975868055553</v>
      </c>
      <c r="K2451">
        <v>1414725915</v>
      </c>
      <c r="L2451" s="14">
        <f t="shared" si="20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03"/>
        <v>108</v>
      </c>
      <c r="R2451" s="9">
        <f t="shared" si="206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04"/>
        <v>41939.924305555549</v>
      </c>
      <c r="K2452">
        <v>1411177456</v>
      </c>
      <c r="L2452" s="14">
        <f t="shared" si="20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03"/>
        <v>101.53353333333335</v>
      </c>
      <c r="R2452" s="9">
        <f t="shared" si="206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04"/>
        <v>42799.700115740743</v>
      </c>
      <c r="K2453">
        <v>1487022490</v>
      </c>
      <c r="L2453" s="14">
        <f t="shared" si="20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03"/>
        <v>115.45</v>
      </c>
      <c r="R2453" s="9">
        <f t="shared" si="206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04"/>
        <v>42367.749999999993</v>
      </c>
      <c r="K2454">
        <v>1448914500</v>
      </c>
      <c r="L2454" s="14">
        <f t="shared" si="20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03"/>
        <v>133.5</v>
      </c>
      <c r="R2454" s="9">
        <f t="shared" si="206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04"/>
        <v>42768.483900462961</v>
      </c>
      <c r="K2455">
        <v>1483461409</v>
      </c>
      <c r="L2455" s="14">
        <f t="shared" si="20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03"/>
        <v>154.69999999999999</v>
      </c>
      <c r="R2455" s="9">
        <f t="shared" si="206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04"/>
        <v>42804.993148148147</v>
      </c>
      <c r="K2456">
        <v>1486183808</v>
      </c>
      <c r="L2456" s="14">
        <f t="shared" si="20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03"/>
        <v>100.84571428571429</v>
      </c>
      <c r="R2456" s="9">
        <f t="shared" si="206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04"/>
        <v>42480.573495370372</v>
      </c>
      <c r="K2457">
        <v>1458758750</v>
      </c>
      <c r="L2457" s="14">
        <f t="shared" si="20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03"/>
        <v>182</v>
      </c>
      <c r="R2457" s="9">
        <f t="shared" si="206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04"/>
        <v>42791.752766203703</v>
      </c>
      <c r="K2458">
        <v>1485471839</v>
      </c>
      <c r="L2458" s="14">
        <f t="shared" si="20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03"/>
        <v>180.86666666666667</v>
      </c>
      <c r="R2458" s="9">
        <f t="shared" si="206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04"/>
        <v>42453.352500000001</v>
      </c>
      <c r="K2459">
        <v>1456237656</v>
      </c>
      <c r="L2459" s="14">
        <f t="shared" si="20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03"/>
        <v>102.30434782608695</v>
      </c>
      <c r="R2459" s="9">
        <f t="shared" si="206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04"/>
        <v>42530.583333333336</v>
      </c>
      <c r="K2460">
        <v>1462481718</v>
      </c>
      <c r="L2460" s="14">
        <f t="shared" si="20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03"/>
        <v>110.17999999999999</v>
      </c>
      <c r="R2460" s="9">
        <f t="shared" si="206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04"/>
        <v>42452.387557870366</v>
      </c>
      <c r="K2461">
        <v>1454858285</v>
      </c>
      <c r="L2461" s="14">
        <f t="shared" si="20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03"/>
        <v>102.25</v>
      </c>
      <c r="R2461" s="9">
        <f t="shared" si="206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04"/>
        <v>42737.970138888886</v>
      </c>
      <c r="K2462">
        <v>1480480167</v>
      </c>
      <c r="L2462" s="14">
        <f t="shared" si="20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03"/>
        <v>100.78823529411764</v>
      </c>
      <c r="R2462" s="9">
        <f t="shared" si="206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04"/>
        <v>40816.916666666664</v>
      </c>
      <c r="K2463">
        <v>1314577097</v>
      </c>
      <c r="L2463" s="14">
        <f t="shared" si="20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03"/>
        <v>103.8</v>
      </c>
      <c r="R2463" s="9">
        <f t="shared" si="206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04"/>
        <v>41108.977962962963</v>
      </c>
      <c r="K2464">
        <v>1340944096</v>
      </c>
      <c r="L2464" s="14">
        <f t="shared" si="20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03"/>
        <v>110.70833333333334</v>
      </c>
      <c r="R2464" s="9">
        <f t="shared" si="206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04"/>
        <v>41380.583333333328</v>
      </c>
      <c r="K2465">
        <v>1362710425</v>
      </c>
      <c r="L2465" s="14">
        <f t="shared" si="20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03"/>
        <v>116.25000000000001</v>
      </c>
      <c r="R2465" s="9">
        <f t="shared" si="206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04"/>
        <v>42277.603472222218</v>
      </c>
      <c r="K2466">
        <v>1441143397</v>
      </c>
      <c r="L2466" s="14">
        <f t="shared" si="20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03"/>
        <v>111.1</v>
      </c>
      <c r="R2466" s="9">
        <f t="shared" si="206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04"/>
        <v>41175.510972222219</v>
      </c>
      <c r="K2467">
        <v>1345828548</v>
      </c>
      <c r="L2467" s="14">
        <f t="shared" si="20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03"/>
        <v>180.14285714285714</v>
      </c>
      <c r="R2467" s="9">
        <f t="shared" si="206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04"/>
        <v>41402.894131944442</v>
      </c>
      <c r="K2468">
        <v>1365474453</v>
      </c>
      <c r="L2468" s="14">
        <f t="shared" si="20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03"/>
        <v>100</v>
      </c>
      <c r="R2468" s="9">
        <f t="shared" si="206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04"/>
        <v>41039.5</v>
      </c>
      <c r="K2469">
        <v>1335473931</v>
      </c>
      <c r="L2469" s="14">
        <f t="shared" si="20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03"/>
        <v>118.5</v>
      </c>
      <c r="R2469" s="9">
        <f t="shared" si="206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04"/>
        <v>41210</v>
      </c>
      <c r="K2470">
        <v>1348285321</v>
      </c>
      <c r="L2470" s="14">
        <f t="shared" si="20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03"/>
        <v>107.21700000000001</v>
      </c>
      <c r="R2470" s="9">
        <f t="shared" si="206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04"/>
        <v>40582.221400462957</v>
      </c>
      <c r="K2471">
        <v>1295000329</v>
      </c>
      <c r="L2471" s="14">
        <f t="shared" si="20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03"/>
        <v>113.66666666666667</v>
      </c>
      <c r="R2471" s="9">
        <f t="shared" si="206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04"/>
        <v>41052.866377314815</v>
      </c>
      <c r="K2472">
        <v>1335232055</v>
      </c>
      <c r="L2472" s="14">
        <f t="shared" si="20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03"/>
        <v>103.16400000000002</v>
      </c>
      <c r="R2472" s="9">
        <f t="shared" si="206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04"/>
        <v>40933.784629629627</v>
      </c>
      <c r="K2473">
        <v>1324079392</v>
      </c>
      <c r="L2473" s="14">
        <f t="shared" si="20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03"/>
        <v>128</v>
      </c>
      <c r="R2473" s="9">
        <f t="shared" si="206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04"/>
        <v>40424.835416666661</v>
      </c>
      <c r="K2474">
        <v>1277433980</v>
      </c>
      <c r="L2474" s="14">
        <f t="shared" si="20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03"/>
        <v>135.76026666666667</v>
      </c>
      <c r="R2474" s="9">
        <f t="shared" ref="R2474:R2504" si="207">E2474/N2474</f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04"/>
        <v>41223.581817129627</v>
      </c>
      <c r="K2475">
        <v>1349978269</v>
      </c>
      <c r="L2475" s="14">
        <f t="shared" si="20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03"/>
        <v>100</v>
      </c>
      <c r="R2475" s="9">
        <f t="shared" si="207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04"/>
        <v>40461.80296296296</v>
      </c>
      <c r="K2476">
        <v>1282868176</v>
      </c>
      <c r="L2476" s="14">
        <f t="shared" si="20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03"/>
        <v>100.00360000000002</v>
      </c>
      <c r="R2476" s="9">
        <f t="shared" si="207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04"/>
        <v>40369.708333333328</v>
      </c>
      <c r="K2477">
        <v>1273647255</v>
      </c>
      <c r="L2477" s="14">
        <f t="shared" si="20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03"/>
        <v>104.71999999999998</v>
      </c>
      <c r="R2477" s="9">
        <f t="shared" si="207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04"/>
        <v>41946.161689814813</v>
      </c>
      <c r="K2478">
        <v>1412149970</v>
      </c>
      <c r="L2478" s="14">
        <f t="shared" si="20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03"/>
        <v>105.02249999999999</v>
      </c>
      <c r="R2478" s="9">
        <f t="shared" si="207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04"/>
        <v>41133.483159722222</v>
      </c>
      <c r="K2479">
        <v>1340901345</v>
      </c>
      <c r="L2479" s="14">
        <f t="shared" si="20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03"/>
        <v>171.33333333333334</v>
      </c>
      <c r="R2479" s="9">
        <f t="shared" si="207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04"/>
        <v>41287.742048611108</v>
      </c>
      <c r="K2480">
        <v>1355525313</v>
      </c>
      <c r="L2480" s="14">
        <f t="shared" si="20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03"/>
        <v>127.49999999999999</v>
      </c>
      <c r="R2480" s="9">
        <f t="shared" si="207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04"/>
        <v>41117.875</v>
      </c>
      <c r="K2481">
        <v>1342545994</v>
      </c>
      <c r="L2481" s="14">
        <f t="shared" si="20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03"/>
        <v>133.44333333333333</v>
      </c>
      <c r="R2481" s="9">
        <f t="shared" si="207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04"/>
        <v>42287.727824074071</v>
      </c>
      <c r="K2482">
        <v>1439332084</v>
      </c>
      <c r="L2482" s="14">
        <f t="shared" si="20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03"/>
        <v>100</v>
      </c>
      <c r="R2482" s="9">
        <f t="shared" si="207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04"/>
        <v>41029.437592592592</v>
      </c>
      <c r="K2483">
        <v>1333207808</v>
      </c>
      <c r="L2483" s="14">
        <f t="shared" si="20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03"/>
        <v>112.91099999999999</v>
      </c>
      <c r="R2483" s="9">
        <f t="shared" si="207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04"/>
        <v>40756.573877314811</v>
      </c>
      <c r="K2484">
        <v>1308336383</v>
      </c>
      <c r="L2484" s="14">
        <f t="shared" si="20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03"/>
        <v>100.1</v>
      </c>
      <c r="R2484" s="9">
        <f t="shared" si="207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04"/>
        <v>41030.500034722216</v>
      </c>
      <c r="K2485">
        <v>1330711203</v>
      </c>
      <c r="L2485" s="14">
        <f t="shared" si="20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03"/>
        <v>113.72727272727272</v>
      </c>
      <c r="R2485" s="9">
        <f t="shared" si="207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04"/>
        <v>40801.708368055552</v>
      </c>
      <c r="K2486">
        <v>1313532003</v>
      </c>
      <c r="L2486" s="14">
        <f t="shared" si="20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03"/>
        <v>119.31742857142855</v>
      </c>
      <c r="R2486" s="9">
        <f t="shared" si="207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04"/>
        <v>40828.790266203701</v>
      </c>
      <c r="K2487">
        <v>1315439879</v>
      </c>
      <c r="L2487" s="14">
        <f t="shared" si="20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03"/>
        <v>103.25</v>
      </c>
      <c r="R2487" s="9">
        <f t="shared" si="207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04"/>
        <v>41021.499722222223</v>
      </c>
      <c r="K2488">
        <v>1332521976</v>
      </c>
      <c r="L2488" s="14">
        <f t="shared" si="20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03"/>
        <v>265.66666666666669</v>
      </c>
      <c r="R2488" s="9">
        <f t="shared" si="207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04"/>
        <v>41055.874965277777</v>
      </c>
      <c r="K2489">
        <v>1335491997</v>
      </c>
      <c r="L2489" s="14">
        <f t="shared" si="20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03"/>
        <v>100.05066666666667</v>
      </c>
      <c r="R2489" s="9">
        <f t="shared" si="207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04"/>
        <v>40863.466527777775</v>
      </c>
      <c r="K2490">
        <v>1318864308</v>
      </c>
      <c r="L2490" s="14">
        <f t="shared" si="20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03"/>
        <v>106.69999999999999</v>
      </c>
      <c r="R2490" s="9">
        <f t="shared" si="207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04"/>
        <v>41403.481932870367</v>
      </c>
      <c r="K2491">
        <v>1365525239</v>
      </c>
      <c r="L2491" s="14">
        <f t="shared" si="20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03"/>
        <v>133.67142857142858</v>
      </c>
      <c r="R2491" s="9">
        <f t="shared" si="207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04"/>
        <v>41083.01939814815</v>
      </c>
      <c r="K2492">
        <v>1335245276</v>
      </c>
      <c r="L2492" s="14">
        <f t="shared" si="20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03"/>
        <v>121.39999999999999</v>
      </c>
      <c r="R2492" s="9">
        <f t="shared" si="207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04"/>
        <v>40558.868750000001</v>
      </c>
      <c r="K2493">
        <v>1293739714</v>
      </c>
      <c r="L2493" s="14">
        <f t="shared" si="20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03"/>
        <v>103.2</v>
      </c>
      <c r="R2493" s="9">
        <f t="shared" si="207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04"/>
        <v>41076.207638888889</v>
      </c>
      <c r="K2494">
        <v>1335397188</v>
      </c>
      <c r="L2494" s="14">
        <f t="shared" si="20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03"/>
        <v>125</v>
      </c>
      <c r="R2494" s="9">
        <f t="shared" si="207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04"/>
        <v>41392.959953703699</v>
      </c>
      <c r="K2495">
        <v>1363320140</v>
      </c>
      <c r="L2495" s="14">
        <f t="shared" si="20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03"/>
        <v>128.69999999999999</v>
      </c>
      <c r="R2495" s="9">
        <f t="shared" si="207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04"/>
        <v>41052.436851851853</v>
      </c>
      <c r="K2496">
        <v>1335194944</v>
      </c>
      <c r="L2496" s="14">
        <f t="shared" si="20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03"/>
        <v>101.00533333333333</v>
      </c>
      <c r="R2496" s="9">
        <f t="shared" si="207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04"/>
        <v>41066.738136574073</v>
      </c>
      <c r="K2497">
        <v>1336430575</v>
      </c>
      <c r="L2497" s="14">
        <f t="shared" si="20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03"/>
        <v>127.53666666666665</v>
      </c>
      <c r="R2497" s="9">
        <f t="shared" si="207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04"/>
        <v>41362.746435185181</v>
      </c>
      <c r="K2498">
        <v>1361577292</v>
      </c>
      <c r="L2498" s="14">
        <f t="shared" si="20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208">(E2498/D2498)*100</f>
        <v>100</v>
      </c>
      <c r="R2498" s="9">
        <f t="shared" si="207"/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09">(I2499/86400)+25569+(-5/24)</f>
        <v>40760.670578703699</v>
      </c>
      <c r="K2499">
        <v>1309986338</v>
      </c>
      <c r="L2499" s="14">
        <f t="shared" ref="L2499:L2562" si="210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208"/>
        <v>112.7715</v>
      </c>
      <c r="R2499" s="9">
        <f t="shared" si="207"/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09"/>
        <v>42031.759108796294</v>
      </c>
      <c r="K2500">
        <v>1421190787</v>
      </c>
      <c r="L2500" s="14">
        <f t="shared" si="210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08"/>
        <v>105.60000000000001</v>
      </c>
      <c r="R2500" s="9">
        <f t="shared" si="207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09"/>
        <v>41274.541666666664</v>
      </c>
      <c r="K2501">
        <v>1352820837</v>
      </c>
      <c r="L2501" s="14">
        <f t="shared" si="210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08"/>
        <v>202.625</v>
      </c>
      <c r="R2501" s="9">
        <f t="shared" si="207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09"/>
        <v>41083.564525462956</v>
      </c>
      <c r="K2502">
        <v>1337884375</v>
      </c>
      <c r="L2502" s="14">
        <f t="shared" si="210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08"/>
        <v>113.33333333333333</v>
      </c>
      <c r="R2502" s="9">
        <f t="shared" si="207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09"/>
        <v>42274.568333333336</v>
      </c>
      <c r="K2503">
        <v>1440787104</v>
      </c>
      <c r="L2503" s="14">
        <f t="shared" si="210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08"/>
        <v>2.5545454545454547</v>
      </c>
      <c r="R2503" s="9">
        <f t="shared" si="207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09"/>
        <v>41903.617106481477</v>
      </c>
      <c r="K2504">
        <v>1407440918</v>
      </c>
      <c r="L2504" s="14">
        <f t="shared" si="210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08"/>
        <v>7.8181818181818186E-2</v>
      </c>
      <c r="R2504" s="9">
        <f t="shared" si="207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09"/>
        <v>42528.67083333333</v>
      </c>
      <c r="K2505">
        <v>1462743308</v>
      </c>
      <c r="L2505" s="14">
        <f t="shared" si="210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08"/>
        <v>0</v>
      </c>
      <c r="R2505" s="9">
        <v>0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09"/>
        <v>41957.848773148151</v>
      </c>
      <c r="K2506">
        <v>1413418934</v>
      </c>
      <c r="L2506" s="14">
        <f t="shared" si="210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08"/>
        <v>0</v>
      </c>
      <c r="R2506" s="9">
        <v>0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09"/>
        <v>42076.80574074074</v>
      </c>
      <c r="K2507">
        <v>1423704016</v>
      </c>
      <c r="L2507" s="14">
        <f t="shared" si="210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08"/>
        <v>0</v>
      </c>
      <c r="R2507" s="9">
        <v>0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09"/>
        <v>42280.666666666664</v>
      </c>
      <c r="K2508">
        <v>1441955269</v>
      </c>
      <c r="L2508" s="14">
        <f t="shared" si="210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08"/>
        <v>0.6</v>
      </c>
      <c r="R2508" s="9">
        <f>E2508/N2508</f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09"/>
        <v>42134.864629629628</v>
      </c>
      <c r="K2509">
        <v>1428716704</v>
      </c>
      <c r="L2509" s="14">
        <f t="shared" si="210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08"/>
        <v>0</v>
      </c>
      <c r="R2509" s="9">
        <v>0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09"/>
        <v>41865.743449074071</v>
      </c>
      <c r="K2510">
        <v>1405464634</v>
      </c>
      <c r="L2510" s="14">
        <f t="shared" si="210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08"/>
        <v>0</v>
      </c>
      <c r="R2510" s="9">
        <v>0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09"/>
        <v>42114.559594907405</v>
      </c>
      <c r="K2511">
        <v>1424719549</v>
      </c>
      <c r="L2511" s="14">
        <f t="shared" si="210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08"/>
        <v>1.0526315789473684</v>
      </c>
      <c r="R2511" s="9">
        <f>E2511/N2511</f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09"/>
        <v>42138.789027777777</v>
      </c>
      <c r="K2512">
        <v>1426463772</v>
      </c>
      <c r="L2512" s="14">
        <f t="shared" si="210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08"/>
        <v>0.15</v>
      </c>
      <c r="R2512" s="9">
        <f>E2512/N2512</f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09"/>
        <v>42401.238576388881</v>
      </c>
      <c r="K2513">
        <v>1451731413</v>
      </c>
      <c r="L2513" s="14">
        <f t="shared" si="210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08"/>
        <v>0</v>
      </c>
      <c r="R2513" s="9">
        <v>0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09"/>
        <v>41986.668530092589</v>
      </c>
      <c r="K2514">
        <v>1417208561</v>
      </c>
      <c r="L2514" s="14">
        <f t="shared" si="210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08"/>
        <v>0</v>
      </c>
      <c r="R2514" s="9">
        <v>0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09"/>
        <v>42791.798483796294</v>
      </c>
      <c r="K2515">
        <v>1482883789</v>
      </c>
      <c r="L2515" s="14">
        <f t="shared" si="210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08"/>
        <v>0</v>
      </c>
      <c r="R2515" s="9">
        <v>0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09"/>
        <v>41871.181446759256</v>
      </c>
      <c r="K2516">
        <v>1407057677</v>
      </c>
      <c r="L2516" s="14">
        <f t="shared" si="210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08"/>
        <v>1.7500000000000002</v>
      </c>
      <c r="R2516" s="9">
        <f>E2516/N2516</f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09"/>
        <v>42057.63140046296</v>
      </c>
      <c r="K2517">
        <v>1422043753</v>
      </c>
      <c r="L2517" s="14">
        <f t="shared" si="210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08"/>
        <v>18.600000000000001</v>
      </c>
      <c r="R2517" s="9">
        <f>E2517/N2517</f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09"/>
        <v>41972.486712962964</v>
      </c>
      <c r="K2518">
        <v>1414683652</v>
      </c>
      <c r="L2518" s="14">
        <f t="shared" si="210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08"/>
        <v>0</v>
      </c>
      <c r="R2518" s="9">
        <v>0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09"/>
        <v>42082.552430555552</v>
      </c>
      <c r="K2519">
        <v>1424200530</v>
      </c>
      <c r="L2519" s="14">
        <f t="shared" si="210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08"/>
        <v>9.8166666666666664</v>
      </c>
      <c r="R2519" s="9">
        <f>E2519/N2519</f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09"/>
        <v>41956.51421296296</v>
      </c>
      <c r="K2520">
        <v>1413303628</v>
      </c>
      <c r="L2520" s="14">
        <f t="shared" si="210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08"/>
        <v>0</v>
      </c>
      <c r="R2520" s="9">
        <v>0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09"/>
        <v>41838.946805555555</v>
      </c>
      <c r="K2521">
        <v>1403149404</v>
      </c>
      <c r="L2521" s="14">
        <f t="shared" si="210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08"/>
        <v>4.3333333333333335E-2</v>
      </c>
      <c r="R2521" s="9">
        <f>E2521/N2521</f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09"/>
        <v>42658.597916666666</v>
      </c>
      <c r="K2522">
        <v>1472567085</v>
      </c>
      <c r="L2522" s="14">
        <f t="shared" si="210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08"/>
        <v>0</v>
      </c>
      <c r="R2522" s="9">
        <v>0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09"/>
        <v>42290.75950231481</v>
      </c>
      <c r="K2523">
        <v>1442963621</v>
      </c>
      <c r="L2523" s="14">
        <f t="shared" si="210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08"/>
        <v>109.48792</v>
      </c>
      <c r="R2523" s="9">
        <f t="shared" ref="R2523:R2562" si="211">E2523/N2523</f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09"/>
        <v>42482.411111111105</v>
      </c>
      <c r="K2524">
        <v>1459431960</v>
      </c>
      <c r="L2524" s="14">
        <f t="shared" si="210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08"/>
        <v>100</v>
      </c>
      <c r="R2524" s="9">
        <f t="shared" si="211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09"/>
        <v>41960.808935185181</v>
      </c>
      <c r="K2525">
        <v>1413674692</v>
      </c>
      <c r="L2525" s="14">
        <f t="shared" si="210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08"/>
        <v>156.44444444444446</v>
      </c>
      <c r="R2525" s="9">
        <f t="shared" si="211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09"/>
        <v>41993.979166666664</v>
      </c>
      <c r="K2526">
        <v>1416338557</v>
      </c>
      <c r="L2526" s="14">
        <f t="shared" si="210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08"/>
        <v>101.6</v>
      </c>
      <c r="R2526" s="9">
        <f t="shared" si="211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09"/>
        <v>41088.636238425919</v>
      </c>
      <c r="K2527">
        <v>1338322571</v>
      </c>
      <c r="L2527" s="14">
        <f t="shared" si="210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08"/>
        <v>100.325</v>
      </c>
      <c r="R2527" s="9">
        <f t="shared" si="211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09"/>
        <v>41980.999305555553</v>
      </c>
      <c r="K2528">
        <v>1415585474</v>
      </c>
      <c r="L2528" s="14">
        <f t="shared" si="210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08"/>
        <v>112.94999999999999</v>
      </c>
      <c r="R2528" s="9">
        <f t="shared" si="211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09"/>
        <v>41564.957638888889</v>
      </c>
      <c r="K2529">
        <v>1380477691</v>
      </c>
      <c r="L2529" s="14">
        <f t="shared" si="210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08"/>
        <v>102.125</v>
      </c>
      <c r="R2529" s="9">
        <f t="shared" si="211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09"/>
        <v>42236.249999999993</v>
      </c>
      <c r="K2530">
        <v>1438459303</v>
      </c>
      <c r="L2530" s="14">
        <f t="shared" si="210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08"/>
        <v>107.24974999999999</v>
      </c>
      <c r="R2530" s="9">
        <f t="shared" si="211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09"/>
        <v>40992.830729166664</v>
      </c>
      <c r="K2531">
        <v>1328752575</v>
      </c>
      <c r="L2531" s="14">
        <f t="shared" si="210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08"/>
        <v>104.28333333333333</v>
      </c>
      <c r="R2531" s="9">
        <f t="shared" si="211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09"/>
        <v>42113.993055555555</v>
      </c>
      <c r="K2532">
        <v>1426711505</v>
      </c>
      <c r="L2532" s="14">
        <f t="shared" si="210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08"/>
        <v>100</v>
      </c>
      <c r="R2532" s="9">
        <f t="shared" si="211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09"/>
        <v>42230.957638888889</v>
      </c>
      <c r="K2533">
        <v>1437668354</v>
      </c>
      <c r="L2533" s="14">
        <f t="shared" si="210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08"/>
        <v>100.4</v>
      </c>
      <c r="R2533" s="9">
        <f t="shared" si="211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09"/>
        <v>41137.640810185185</v>
      </c>
      <c r="K2534">
        <v>1342556566</v>
      </c>
      <c r="L2534" s="14">
        <f t="shared" si="210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08"/>
        <v>126.125</v>
      </c>
      <c r="R2534" s="9">
        <f t="shared" si="211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09"/>
        <v>41334.542453703703</v>
      </c>
      <c r="K2535">
        <v>1359568911</v>
      </c>
      <c r="L2535" s="14">
        <f t="shared" si="210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08"/>
        <v>110.66666666666667</v>
      </c>
      <c r="R2535" s="9">
        <f t="shared" si="211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09"/>
        <v>40179.041666666664</v>
      </c>
      <c r="K2536">
        <v>1257871712</v>
      </c>
      <c r="L2536" s="14">
        <f t="shared" si="210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08"/>
        <v>105</v>
      </c>
      <c r="R2536" s="9">
        <f t="shared" si="211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09"/>
        <v>41974.624363425923</v>
      </c>
      <c r="K2537">
        <v>1414781945</v>
      </c>
      <c r="L2537" s="14">
        <f t="shared" si="210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08"/>
        <v>103.77499999999999</v>
      </c>
      <c r="R2537" s="9">
        <f t="shared" si="211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09"/>
        <v>41484.89775462963</v>
      </c>
      <c r="K2538">
        <v>1373337166</v>
      </c>
      <c r="L2538" s="14">
        <f t="shared" si="210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08"/>
        <v>115.99999999999999</v>
      </c>
      <c r="R2538" s="9">
        <f t="shared" si="211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09"/>
        <v>40756.440451388888</v>
      </c>
      <c r="K2539">
        <v>1307028855</v>
      </c>
      <c r="L2539" s="14">
        <f t="shared" si="210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08"/>
        <v>110.00000000000001</v>
      </c>
      <c r="R2539" s="9">
        <f t="shared" si="211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09"/>
        <v>41328.999305555553</v>
      </c>
      <c r="K2540">
        <v>1359029661</v>
      </c>
      <c r="L2540" s="14">
        <f t="shared" si="210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08"/>
        <v>113.01761111111111</v>
      </c>
      <c r="R2540" s="9">
        <f t="shared" si="211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09"/>
        <v>42037.693888888891</v>
      </c>
      <c r="K2541">
        <v>1417729152</v>
      </c>
      <c r="L2541" s="14">
        <f t="shared" si="210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08"/>
        <v>100.25</v>
      </c>
      <c r="R2541" s="9">
        <f t="shared" si="211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09"/>
        <v>40845.466678240737</v>
      </c>
      <c r="K2542">
        <v>1314720721</v>
      </c>
      <c r="L2542" s="14">
        <f t="shared" si="210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08"/>
        <v>103.4</v>
      </c>
      <c r="R2542" s="9">
        <f t="shared" si="211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09"/>
        <v>41543.240949074076</v>
      </c>
      <c r="K2543">
        <v>1375008418</v>
      </c>
      <c r="L2543" s="14">
        <f t="shared" si="210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08"/>
        <v>107.02857142857142</v>
      </c>
      <c r="R2543" s="9">
        <f t="shared" si="211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09"/>
        <v>41547.957638888889</v>
      </c>
      <c r="K2544">
        <v>1377252857</v>
      </c>
      <c r="L2544" s="14">
        <f t="shared" si="210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08"/>
        <v>103.57142857142858</v>
      </c>
      <c r="R2544" s="9">
        <f t="shared" si="211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09"/>
        <v>40544.916666666664</v>
      </c>
      <c r="K2545">
        <v>1291257298</v>
      </c>
      <c r="L2545" s="14">
        <f t="shared" si="210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08"/>
        <v>156.4</v>
      </c>
      <c r="R2545" s="9">
        <f t="shared" si="211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09"/>
        <v>41098.3121412037</v>
      </c>
      <c r="K2546">
        <v>1339158569</v>
      </c>
      <c r="L2546" s="14">
        <f t="shared" si="210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08"/>
        <v>100.82</v>
      </c>
      <c r="R2546" s="9">
        <f t="shared" si="211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09"/>
        <v>42061.812499999993</v>
      </c>
      <c r="K2547">
        <v>1421983138</v>
      </c>
      <c r="L2547" s="14">
        <f t="shared" si="210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08"/>
        <v>195.3</v>
      </c>
      <c r="R2547" s="9">
        <f t="shared" si="211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09"/>
        <v>41552</v>
      </c>
      <c r="K2548">
        <v>1378586179</v>
      </c>
      <c r="L2548" s="14">
        <f t="shared" si="210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08"/>
        <v>111.71428571428572</v>
      </c>
      <c r="R2548" s="9">
        <f t="shared" si="211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09"/>
        <v>41003.523182870369</v>
      </c>
      <c r="K2549">
        <v>1330972403</v>
      </c>
      <c r="L2549" s="14">
        <f t="shared" si="210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08"/>
        <v>119.85454545454546</v>
      </c>
      <c r="R2549" s="9">
        <f t="shared" si="211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09"/>
        <v>42642.977083333331</v>
      </c>
      <c r="K2550">
        <v>1473087637</v>
      </c>
      <c r="L2550" s="14">
        <f t="shared" si="210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08"/>
        <v>101.85</v>
      </c>
      <c r="R2550" s="9">
        <f t="shared" si="211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09"/>
        <v>41425.5</v>
      </c>
      <c r="K2551">
        <v>1366999870</v>
      </c>
      <c r="L2551" s="14">
        <f t="shared" si="210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08"/>
        <v>102.80254777070064</v>
      </c>
      <c r="R2551" s="9">
        <f t="shared" si="211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09"/>
        <v>42284.957638888889</v>
      </c>
      <c r="K2552">
        <v>1439392406</v>
      </c>
      <c r="L2552" s="14">
        <f t="shared" si="210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08"/>
        <v>100.84615384615385</v>
      </c>
      <c r="R2552" s="9">
        <f t="shared" si="211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09"/>
        <v>40989.658333333333</v>
      </c>
      <c r="K2553">
        <v>1329890585</v>
      </c>
      <c r="L2553" s="14">
        <f t="shared" si="210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08"/>
        <v>102.73469387755102</v>
      </c>
      <c r="R2553" s="9">
        <f t="shared" si="211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09"/>
        <v>42799.601631944439</v>
      </c>
      <c r="K2554">
        <v>1486149981</v>
      </c>
      <c r="L2554" s="14">
        <f t="shared" si="210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08"/>
        <v>106.5</v>
      </c>
      <c r="R2554" s="9">
        <f t="shared" si="211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09"/>
        <v>41172.990821759253</v>
      </c>
      <c r="K2555">
        <v>1343018807</v>
      </c>
      <c r="L2555" s="14">
        <f t="shared" si="210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08"/>
        <v>155.53333333333333</v>
      </c>
      <c r="R2555" s="9">
        <f t="shared" si="211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09"/>
        <v>42155.957638888889</v>
      </c>
      <c r="K2556">
        <v>1430445163</v>
      </c>
      <c r="L2556" s="14">
        <f t="shared" si="210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08"/>
        <v>122.8</v>
      </c>
      <c r="R2556" s="9">
        <f t="shared" si="211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09"/>
        <v>41057.44667824074</v>
      </c>
      <c r="K2557">
        <v>1335541393</v>
      </c>
      <c r="L2557" s="14">
        <f t="shared" si="210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08"/>
        <v>107.35</v>
      </c>
      <c r="R2557" s="9">
        <f t="shared" si="211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09"/>
        <v>41267.783067129625</v>
      </c>
      <c r="K2558">
        <v>1352504857</v>
      </c>
      <c r="L2558" s="14">
        <f t="shared" si="210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08"/>
        <v>105.50335570469798</v>
      </c>
      <c r="R2558" s="9">
        <f t="shared" si="211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09"/>
        <v>41774.536874999998</v>
      </c>
      <c r="K2559">
        <v>1397584386</v>
      </c>
      <c r="L2559" s="14">
        <f t="shared" si="210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08"/>
        <v>118.44444444444444</v>
      </c>
      <c r="R2559" s="9">
        <f t="shared" si="211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09"/>
        <v>42125.374305555553</v>
      </c>
      <c r="K2560">
        <v>1427747906</v>
      </c>
      <c r="L2560" s="14">
        <f t="shared" si="210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08"/>
        <v>108.88</v>
      </c>
      <c r="R2560" s="9">
        <f t="shared" si="211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09"/>
        <v>40862.609027777777</v>
      </c>
      <c r="K2561">
        <v>1318539484</v>
      </c>
      <c r="L2561" s="14">
        <f t="shared" si="210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08"/>
        <v>111.25</v>
      </c>
      <c r="R2561" s="9">
        <f t="shared" si="211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09"/>
        <v>42069.742754629631</v>
      </c>
      <c r="K2562">
        <v>1423090174</v>
      </c>
      <c r="L2562" s="14">
        <f t="shared" si="210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212">(E2562/D2562)*100</f>
        <v>100.1</v>
      </c>
      <c r="R2562" s="9">
        <f t="shared" si="211"/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13">(I2563/86400)+25569+(-5/24)</f>
        <v>42290.320474537039</v>
      </c>
      <c r="K2563">
        <v>1442148089</v>
      </c>
      <c r="L2563" s="14">
        <f t="shared" ref="L2563:L2626" si="214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212"/>
        <v>0</v>
      </c>
      <c r="R2563" s="9">
        <v>0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13"/>
        <v>42654.316423611112</v>
      </c>
      <c r="K2564">
        <v>1471005339</v>
      </c>
      <c r="L2564" s="14">
        <f t="shared" si="214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12"/>
        <v>0.75</v>
      </c>
      <c r="R2564" s="9">
        <f>E2564/N2564</f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13"/>
        <v>42214.931145833332</v>
      </c>
      <c r="K2565">
        <v>1433042451</v>
      </c>
      <c r="L2565" s="14">
        <f t="shared" si="214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12"/>
        <v>0</v>
      </c>
      <c r="R2565" s="9">
        <v>0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13"/>
        <v>41851.83216435185</v>
      </c>
      <c r="K2566">
        <v>1404262699</v>
      </c>
      <c r="L2566" s="14">
        <f t="shared" si="214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12"/>
        <v>0</v>
      </c>
      <c r="R2566" s="9">
        <v>0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13"/>
        <v>42499.659722222219</v>
      </c>
      <c r="K2567">
        <v>1457710589</v>
      </c>
      <c r="L2567" s="14">
        <f t="shared" si="214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12"/>
        <v>1</v>
      </c>
      <c r="R2567" s="9">
        <f>E2567/N2567</f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13"/>
        <v>41872.772546296292</v>
      </c>
      <c r="K2568">
        <v>1406071948</v>
      </c>
      <c r="L2568" s="14">
        <f t="shared" si="214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12"/>
        <v>0</v>
      </c>
      <c r="R2568" s="9">
        <v>0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13"/>
        <v>42117.670578703699</v>
      </c>
      <c r="K2569">
        <v>1427231138</v>
      </c>
      <c r="L2569" s="14">
        <f t="shared" si="214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12"/>
        <v>0.26666666666666666</v>
      </c>
      <c r="R2569" s="9">
        <f>E2569/N2569</f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13"/>
        <v>42614.45826388889</v>
      </c>
      <c r="K2570">
        <v>1470153594</v>
      </c>
      <c r="L2570" s="14">
        <f t="shared" si="214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12"/>
        <v>0.5</v>
      </c>
      <c r="R2570" s="9">
        <f>E2570/N2570</f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13"/>
        <v>42263.897129629629</v>
      </c>
      <c r="K2571">
        <v>1439865112</v>
      </c>
      <c r="L2571" s="14">
        <f t="shared" si="214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12"/>
        <v>2.2307692307692308</v>
      </c>
      <c r="R2571" s="9">
        <f>E2571/N2571</f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13"/>
        <v>42774.694849537038</v>
      </c>
      <c r="K2572">
        <v>1483998035</v>
      </c>
      <c r="L2572" s="14">
        <f t="shared" si="214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12"/>
        <v>0.84285714285714297</v>
      </c>
      <c r="R2572" s="9">
        <f>E2572/N2572</f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13"/>
        <v>42509.133344907408</v>
      </c>
      <c r="K2573">
        <v>1458461521</v>
      </c>
      <c r="L2573" s="14">
        <f t="shared" si="214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12"/>
        <v>0.25</v>
      </c>
      <c r="R2573" s="9">
        <f>E2573/N2573</f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13"/>
        <v>42106.911076388882</v>
      </c>
      <c r="K2574">
        <v>1426301517</v>
      </c>
      <c r="L2574" s="14">
        <f t="shared" si="214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12"/>
        <v>0</v>
      </c>
      <c r="R2574" s="9">
        <v>0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13"/>
        <v>41874.383668981478</v>
      </c>
      <c r="K2575">
        <v>1404915149</v>
      </c>
      <c r="L2575" s="14">
        <f t="shared" si="214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12"/>
        <v>0</v>
      </c>
      <c r="R2575" s="9">
        <v>0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13"/>
        <v>42508.617418981477</v>
      </c>
      <c r="K2576">
        <v>1461786545</v>
      </c>
      <c r="L2576" s="14">
        <f t="shared" si="214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12"/>
        <v>0</v>
      </c>
      <c r="R2576" s="9">
        <v>0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13"/>
        <v>42015.900393518517</v>
      </c>
      <c r="K2577">
        <v>1418438194</v>
      </c>
      <c r="L2577" s="14">
        <f t="shared" si="214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12"/>
        <v>0</v>
      </c>
      <c r="R2577" s="9">
        <v>0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13"/>
        <v>42104.759803240733</v>
      </c>
      <c r="K2578">
        <v>1424823247</v>
      </c>
      <c r="L2578" s="14">
        <f t="shared" si="214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12"/>
        <v>0</v>
      </c>
      <c r="R2578" s="9">
        <v>0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13"/>
        <v>41855.612233796295</v>
      </c>
      <c r="K2579">
        <v>1405021297</v>
      </c>
      <c r="L2579" s="14">
        <f t="shared" si="214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12"/>
        <v>0</v>
      </c>
      <c r="R2579" s="9">
        <v>0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13"/>
        <v>42286.499999999993</v>
      </c>
      <c r="K2580">
        <v>1440203579</v>
      </c>
      <c r="L2580" s="14">
        <f t="shared" si="214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12"/>
        <v>0</v>
      </c>
      <c r="R2580" s="9">
        <v>0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13"/>
        <v>41897.621562499997</v>
      </c>
      <c r="K2581">
        <v>1405626903</v>
      </c>
      <c r="L2581" s="14">
        <f t="shared" si="214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12"/>
        <v>0.13849999999999998</v>
      </c>
      <c r="R2581" s="9">
        <f>E2581/N2581</f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13"/>
        <v>42139.916666666664</v>
      </c>
      <c r="K2582">
        <v>1429170603</v>
      </c>
      <c r="L2582" s="14">
        <f t="shared" si="214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12"/>
        <v>0.6</v>
      </c>
      <c r="R2582" s="9">
        <f>E2582/N2582</f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13"/>
        <v>42324.461782407401</v>
      </c>
      <c r="K2583">
        <v>1445094298</v>
      </c>
      <c r="L2583" s="14">
        <f t="shared" si="214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12"/>
        <v>10.6</v>
      </c>
      <c r="R2583" s="9">
        <f>E2583/N2583</f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13"/>
        <v>42672.780486111107</v>
      </c>
      <c r="K2584">
        <v>1475192634</v>
      </c>
      <c r="L2584" s="14">
        <f t="shared" si="214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12"/>
        <v>1.1111111111111111E-3</v>
      </c>
      <c r="R2584" s="9">
        <f>E2584/N2584</f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13"/>
        <v>42079.519444444442</v>
      </c>
      <c r="K2585">
        <v>1421346480</v>
      </c>
      <c r="L2585" s="14">
        <f t="shared" si="214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12"/>
        <v>0.5</v>
      </c>
      <c r="R2585" s="9">
        <f>E2585/N2585</f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13"/>
        <v>42169.964918981474</v>
      </c>
      <c r="K2586">
        <v>1431749369</v>
      </c>
      <c r="L2586" s="14">
        <f t="shared" si="214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12"/>
        <v>0</v>
      </c>
      <c r="R2586" s="9">
        <v>0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13"/>
        <v>41825.754999999997</v>
      </c>
      <c r="K2587">
        <v>1402009632</v>
      </c>
      <c r="L2587" s="14">
        <f t="shared" si="214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12"/>
        <v>0.16666666666666669</v>
      </c>
      <c r="R2587" s="9">
        <f>E2587/N2587</f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13"/>
        <v>42363.121944444443</v>
      </c>
      <c r="K2588">
        <v>1448438136</v>
      </c>
      <c r="L2588" s="14">
        <f t="shared" si="214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12"/>
        <v>0.16666666666666669</v>
      </c>
      <c r="R2588" s="9">
        <f>E2588/N2588</f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13"/>
        <v>42368.467048611106</v>
      </c>
      <c r="K2589">
        <v>1448899953</v>
      </c>
      <c r="L2589" s="14">
        <f t="shared" si="214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12"/>
        <v>2.4340000000000002</v>
      </c>
      <c r="R2589" s="9">
        <f>E2589/N2589</f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13"/>
        <v>42094.343055555553</v>
      </c>
      <c r="K2590">
        <v>1423325626</v>
      </c>
      <c r="L2590" s="14">
        <f t="shared" si="214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12"/>
        <v>3.8833333333333329</v>
      </c>
      <c r="R2590" s="9">
        <f>E2590/N2590</f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13"/>
        <v>42452.286192129628</v>
      </c>
      <c r="K2591">
        <v>1456145527</v>
      </c>
      <c r="L2591" s="14">
        <f t="shared" si="214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12"/>
        <v>0.01</v>
      </c>
      <c r="R2591" s="9">
        <f>E2591/N2591</f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13"/>
        <v>42395.380752314813</v>
      </c>
      <c r="K2592">
        <v>1453212497</v>
      </c>
      <c r="L2592" s="14">
        <f t="shared" si="214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12"/>
        <v>0</v>
      </c>
      <c r="R2592" s="9">
        <v>0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13"/>
        <v>42442.656527777777</v>
      </c>
      <c r="K2593">
        <v>1452721524</v>
      </c>
      <c r="L2593" s="14">
        <f t="shared" si="214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12"/>
        <v>1.7333333333333332</v>
      </c>
      <c r="R2593" s="9">
        <f>E2593/N2593</f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13"/>
        <v>41917.592835648145</v>
      </c>
      <c r="K2594">
        <v>1409944421</v>
      </c>
      <c r="L2594" s="14">
        <f t="shared" si="214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12"/>
        <v>0.16666666666666669</v>
      </c>
      <c r="R2594" s="9">
        <f>E2594/N2594</f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13"/>
        <v>42119.636874999997</v>
      </c>
      <c r="K2595">
        <v>1427401026</v>
      </c>
      <c r="L2595" s="14">
        <f t="shared" si="214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12"/>
        <v>0</v>
      </c>
      <c r="R2595" s="9">
        <v>0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13"/>
        <v>41858.759583333333</v>
      </c>
      <c r="K2596">
        <v>1404861228</v>
      </c>
      <c r="L2596" s="14">
        <f t="shared" si="214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12"/>
        <v>1.25E-3</v>
      </c>
      <c r="R2596" s="9">
        <f t="shared" ref="R2596:R2643" si="215">E2596/N2596</f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13"/>
        <v>42790.035879629628</v>
      </c>
      <c r="K2597">
        <v>1485323500</v>
      </c>
      <c r="L2597" s="14">
        <f t="shared" si="214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12"/>
        <v>12.166666666666668</v>
      </c>
      <c r="R2597" s="9">
        <f t="shared" si="215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13"/>
        <v>41858.45612268518</v>
      </c>
      <c r="K2598">
        <v>1404835009</v>
      </c>
      <c r="L2598" s="14">
        <f t="shared" si="214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12"/>
        <v>23.588571428571427</v>
      </c>
      <c r="R2598" s="9">
        <f t="shared" si="215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13"/>
        <v>42540.133298611108</v>
      </c>
      <c r="K2599">
        <v>1463731917</v>
      </c>
      <c r="L2599" s="14">
        <f t="shared" si="214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12"/>
        <v>5.6666666666666661</v>
      </c>
      <c r="R2599" s="9">
        <f t="shared" si="215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13"/>
        <v>42270.631956018515</v>
      </c>
      <c r="K2600">
        <v>1440447001</v>
      </c>
      <c r="L2600" s="14">
        <f t="shared" si="214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12"/>
        <v>39</v>
      </c>
      <c r="R2600" s="9">
        <f t="shared" si="215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13"/>
        <v>41854.545682870368</v>
      </c>
      <c r="K2601">
        <v>1403201147</v>
      </c>
      <c r="L2601" s="14">
        <f t="shared" si="214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12"/>
        <v>0.99546510341776351</v>
      </c>
      <c r="R2601" s="9">
        <f t="shared" si="215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13"/>
        <v>42454.650462962956</v>
      </c>
      <c r="K2602">
        <v>1453757800</v>
      </c>
      <c r="L2602" s="14">
        <f t="shared" si="214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12"/>
        <v>6.9320000000000004</v>
      </c>
      <c r="R2602" s="9">
        <f t="shared" si="215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13"/>
        <v>41164.957638888889</v>
      </c>
      <c r="K2603">
        <v>1346276349</v>
      </c>
      <c r="L2603" s="14">
        <f t="shared" si="214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12"/>
        <v>661.4</v>
      </c>
      <c r="R2603" s="9">
        <f t="shared" si="215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13"/>
        <v>41955.680555555555</v>
      </c>
      <c r="K2604">
        <v>1412358968</v>
      </c>
      <c r="L2604" s="14">
        <f t="shared" si="214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12"/>
        <v>326.0916666666667</v>
      </c>
      <c r="R2604" s="9">
        <f t="shared" si="215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13"/>
        <v>41631.704328703701</v>
      </c>
      <c r="K2605">
        <v>1386626054</v>
      </c>
      <c r="L2605" s="14">
        <f t="shared" si="214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12"/>
        <v>101.48571428571429</v>
      </c>
      <c r="R2605" s="9">
        <f t="shared" si="215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13"/>
        <v>41027.842858796292</v>
      </c>
      <c r="K2606">
        <v>1333070023</v>
      </c>
      <c r="L2606" s="14">
        <f t="shared" si="214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12"/>
        <v>104.21799999999999</v>
      </c>
      <c r="R2606" s="9">
        <f t="shared" si="215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13"/>
        <v>42538.33321759259</v>
      </c>
      <c r="K2607">
        <v>1463576390</v>
      </c>
      <c r="L2607" s="14">
        <f t="shared" si="214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12"/>
        <v>107.42157000000002</v>
      </c>
      <c r="R2607" s="9">
        <f t="shared" si="215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13"/>
        <v>41758.504421296289</v>
      </c>
      <c r="K2608">
        <v>1396026382</v>
      </c>
      <c r="L2608" s="14">
        <f t="shared" si="214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12"/>
        <v>110.05454545454545</v>
      </c>
      <c r="R2608" s="9">
        <f t="shared" si="215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13"/>
        <v>42227.874999999993</v>
      </c>
      <c r="K2609">
        <v>1435611572</v>
      </c>
      <c r="L2609" s="14">
        <f t="shared" si="214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12"/>
        <v>407.7</v>
      </c>
      <c r="R2609" s="9">
        <f t="shared" si="215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13"/>
        <v>42808.791666666664</v>
      </c>
      <c r="K2610">
        <v>1485976468</v>
      </c>
      <c r="L2610" s="14">
        <f t="shared" si="214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12"/>
        <v>223.92500000000001</v>
      </c>
      <c r="R2610" s="9">
        <f t="shared" si="215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13"/>
        <v>41105.02952546296</v>
      </c>
      <c r="K2611">
        <v>1339738951</v>
      </c>
      <c r="L2611" s="14">
        <f t="shared" si="214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12"/>
        <v>303.80111428571428</v>
      </c>
      <c r="R2611" s="9">
        <f t="shared" si="215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13"/>
        <v>42604.082638888889</v>
      </c>
      <c r="K2612">
        <v>1468444125</v>
      </c>
      <c r="L2612" s="14">
        <f t="shared" si="214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12"/>
        <v>141.3251043268175</v>
      </c>
      <c r="R2612" s="9">
        <f t="shared" si="215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13"/>
        <v>42737.749305555553</v>
      </c>
      <c r="K2613">
        <v>1480493014</v>
      </c>
      <c r="L2613" s="14">
        <f t="shared" si="214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12"/>
        <v>2790.6363636363635</v>
      </c>
      <c r="R2613" s="9">
        <f t="shared" si="215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13"/>
        <v>42012.934837962959</v>
      </c>
      <c r="K2614">
        <v>1418095570</v>
      </c>
      <c r="L2614" s="14">
        <f t="shared" si="214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12"/>
        <v>171.76130000000001</v>
      </c>
      <c r="R2614" s="9">
        <f t="shared" si="215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13"/>
        <v>41173.609884259255</v>
      </c>
      <c r="K2615">
        <v>1345664294</v>
      </c>
      <c r="L2615" s="14">
        <f t="shared" si="214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12"/>
        <v>101.01333333333334</v>
      </c>
      <c r="R2615" s="9">
        <f t="shared" si="215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13"/>
        <v>41759</v>
      </c>
      <c r="K2616">
        <v>1396371612</v>
      </c>
      <c r="L2616" s="14">
        <f t="shared" si="214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12"/>
        <v>102</v>
      </c>
      <c r="R2616" s="9">
        <f t="shared" si="215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13"/>
        <v>42490.291666666664</v>
      </c>
      <c r="K2617">
        <v>1458820564</v>
      </c>
      <c r="L2617" s="14">
        <f t="shared" si="214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12"/>
        <v>169.76511744127936</v>
      </c>
      <c r="R2617" s="9">
        <f t="shared" si="215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13"/>
        <v>42241.786215277774</v>
      </c>
      <c r="K2618">
        <v>1437954729</v>
      </c>
      <c r="L2618" s="14">
        <f t="shared" si="214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12"/>
        <v>114.53400000000001</v>
      </c>
      <c r="R2618" s="9">
        <f t="shared" si="215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13"/>
        <v>41932.666099537033</v>
      </c>
      <c r="K2619">
        <v>1411246751</v>
      </c>
      <c r="L2619" s="14">
        <f t="shared" si="214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12"/>
        <v>877.6</v>
      </c>
      <c r="R2619" s="9">
        <f t="shared" si="215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13"/>
        <v>42339.625706018516</v>
      </c>
      <c r="K2620">
        <v>1443812461</v>
      </c>
      <c r="L2620" s="14">
        <f t="shared" si="214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12"/>
        <v>105.38666666666667</v>
      </c>
      <c r="R2620" s="9">
        <f t="shared" si="215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13"/>
        <v>42300.249999999993</v>
      </c>
      <c r="K2621">
        <v>1443302004</v>
      </c>
      <c r="L2621" s="14">
        <f t="shared" si="214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12"/>
        <v>188.39999999999998</v>
      </c>
      <c r="R2621" s="9">
        <f t="shared" si="215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13"/>
        <v>42287.833333333336</v>
      </c>
      <c r="K2622">
        <v>1441339242</v>
      </c>
      <c r="L2622" s="14">
        <f t="shared" si="214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12"/>
        <v>143.65230769230772</v>
      </c>
      <c r="R2622" s="9">
        <f t="shared" si="215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13"/>
        <v>42145.539212962962</v>
      </c>
      <c r="K2623">
        <v>1429638988</v>
      </c>
      <c r="L2623" s="14">
        <f t="shared" si="214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12"/>
        <v>145.88</v>
      </c>
      <c r="R2623" s="9">
        <f t="shared" si="215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13"/>
        <v>42734.534907407404</v>
      </c>
      <c r="K2624">
        <v>1479232216</v>
      </c>
      <c r="L2624" s="14">
        <f t="shared" si="214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12"/>
        <v>131.184</v>
      </c>
      <c r="R2624" s="9">
        <f t="shared" si="215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13"/>
        <v>42706.048217592594</v>
      </c>
      <c r="K2625">
        <v>1479449366</v>
      </c>
      <c r="L2625" s="14">
        <f t="shared" si="214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12"/>
        <v>113.99999999999999</v>
      </c>
      <c r="R2625" s="9">
        <f t="shared" si="215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13"/>
        <v>41165.213217592587</v>
      </c>
      <c r="K2626">
        <v>1345716422</v>
      </c>
      <c r="L2626" s="14">
        <f t="shared" si="214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216">(E2626/D2626)*100</f>
        <v>1379.4206249999997</v>
      </c>
      <c r="R2626" s="9">
        <f t="shared" si="215"/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17">(I2627/86400)+25569+(-5/24)</f>
        <v>42683.643611111103</v>
      </c>
      <c r="K2627">
        <v>1476559608</v>
      </c>
      <c r="L2627" s="14">
        <f t="shared" ref="L2627:L2690" si="218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216"/>
        <v>956</v>
      </c>
      <c r="R2627" s="9">
        <f t="shared" si="215"/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17"/>
        <v>42158.41978009259</v>
      </c>
      <c r="K2628">
        <v>1430751869</v>
      </c>
      <c r="L2628" s="14">
        <f t="shared" si="218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16"/>
        <v>112.00000000000001</v>
      </c>
      <c r="R2628" s="9">
        <f t="shared" si="215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17"/>
        <v>42334.662743055553</v>
      </c>
      <c r="K2629">
        <v>1445975661</v>
      </c>
      <c r="L2629" s="14">
        <f t="shared" si="218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16"/>
        <v>646.66666666666663</v>
      </c>
      <c r="R2629" s="9">
        <f t="shared" si="215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17"/>
        <v>41973.757719907408</v>
      </c>
      <c r="K2630">
        <v>1415661067</v>
      </c>
      <c r="L2630" s="14">
        <f t="shared" si="218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16"/>
        <v>110.36948748510132</v>
      </c>
      <c r="R2630" s="9">
        <f t="shared" si="215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17"/>
        <v>42138.330115740733</v>
      </c>
      <c r="K2631">
        <v>1429016122</v>
      </c>
      <c r="L2631" s="14">
        <f t="shared" si="218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16"/>
        <v>127.74000000000001</v>
      </c>
      <c r="R2631" s="9">
        <f t="shared" si="215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17"/>
        <v>42551.208333333336</v>
      </c>
      <c r="K2632">
        <v>1464921112</v>
      </c>
      <c r="L2632" s="14">
        <f t="shared" si="218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16"/>
        <v>157.9</v>
      </c>
      <c r="R2632" s="9">
        <f t="shared" si="215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17"/>
        <v>42245.960960648146</v>
      </c>
      <c r="K2633">
        <v>1438488227</v>
      </c>
      <c r="L2633" s="14">
        <f t="shared" si="218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16"/>
        <v>114.66525000000001</v>
      </c>
      <c r="R2633" s="9">
        <f t="shared" si="215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17"/>
        <v>42518.853460648148</v>
      </c>
      <c r="K2634">
        <v>1462325339</v>
      </c>
      <c r="L2634" s="14">
        <f t="shared" si="218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16"/>
        <v>137.00934579439252</v>
      </c>
      <c r="R2634" s="9">
        <f t="shared" si="215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17"/>
        <v>41697.75</v>
      </c>
      <c r="K2635">
        <v>1390938332</v>
      </c>
      <c r="L2635" s="14">
        <f t="shared" si="218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16"/>
        <v>354.62</v>
      </c>
      <c r="R2635" s="9">
        <f t="shared" si="215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17"/>
        <v>42642.448159722218</v>
      </c>
      <c r="K2636">
        <v>1472571921</v>
      </c>
      <c r="L2636" s="14">
        <f t="shared" si="218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16"/>
        <v>106.02150537634409</v>
      </c>
      <c r="R2636" s="9">
        <f t="shared" si="215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17"/>
        <v>42072.700937499998</v>
      </c>
      <c r="K2637">
        <v>1422917361</v>
      </c>
      <c r="L2637" s="14">
        <f t="shared" si="218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16"/>
        <v>100</v>
      </c>
      <c r="R2637" s="9">
        <f t="shared" si="215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17"/>
        <v>42658.833333333336</v>
      </c>
      <c r="K2638">
        <v>1474641914</v>
      </c>
      <c r="L2638" s="14">
        <f t="shared" si="218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16"/>
        <v>187.3</v>
      </c>
      <c r="R2638" s="9">
        <f t="shared" si="215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17"/>
        <v>42655.341145833336</v>
      </c>
      <c r="K2639">
        <v>1474895475</v>
      </c>
      <c r="L2639" s="14">
        <f t="shared" si="218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16"/>
        <v>166.2</v>
      </c>
      <c r="R2639" s="9">
        <f t="shared" si="215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17"/>
        <v>42019.70480324074</v>
      </c>
      <c r="K2640">
        <v>1418766895</v>
      </c>
      <c r="L2640" s="14">
        <f t="shared" si="218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16"/>
        <v>101.72910662824208</v>
      </c>
      <c r="R2640" s="9">
        <f t="shared" si="215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17"/>
        <v>42054.656805555554</v>
      </c>
      <c r="K2641">
        <v>1421786748</v>
      </c>
      <c r="L2641" s="14">
        <f t="shared" si="218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16"/>
        <v>164</v>
      </c>
      <c r="R2641" s="9">
        <f t="shared" si="215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17"/>
        <v>42162.952245370368</v>
      </c>
      <c r="K2642">
        <v>1428551474</v>
      </c>
      <c r="L2642" s="14">
        <f t="shared" si="218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16"/>
        <v>105.66666666666666</v>
      </c>
      <c r="R2642" s="9">
        <f t="shared" si="215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17"/>
        <v>41897.631249999999</v>
      </c>
      <c r="K2643">
        <v>1409341863</v>
      </c>
      <c r="L2643" s="14">
        <f t="shared" si="218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16"/>
        <v>1</v>
      </c>
      <c r="R2643" s="9">
        <f t="shared" si="215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17"/>
        <v>42566.081249999996</v>
      </c>
      <c r="K2644">
        <v>1465970108</v>
      </c>
      <c r="L2644" s="14">
        <f t="shared" si="218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16"/>
        <v>0</v>
      </c>
      <c r="R2644" s="9">
        <v>0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17"/>
        <v>42725.124305555553</v>
      </c>
      <c r="K2645">
        <v>1479218315</v>
      </c>
      <c r="L2645" s="14">
        <f t="shared" si="218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16"/>
        <v>33.559730999999999</v>
      </c>
      <c r="R2645" s="9">
        <f t="shared" ref="R2645:R2687" si="219">E2645/N2645</f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17"/>
        <v>42804.583738425928</v>
      </c>
      <c r="K2646">
        <v>1486580435</v>
      </c>
      <c r="L2646" s="14">
        <f t="shared" si="218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16"/>
        <v>2.0529999999999999</v>
      </c>
      <c r="R2646" s="9">
        <f t="shared" si="219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17"/>
        <v>41951.675960648143</v>
      </c>
      <c r="K2647">
        <v>1412885603</v>
      </c>
      <c r="L2647" s="14">
        <f t="shared" si="218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16"/>
        <v>10.5</v>
      </c>
      <c r="R2647" s="9">
        <f t="shared" si="219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17"/>
        <v>42256.10496527778</v>
      </c>
      <c r="K2648">
        <v>1439191869</v>
      </c>
      <c r="L2648" s="14">
        <f t="shared" si="218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16"/>
        <v>8.4172840000000004</v>
      </c>
      <c r="R2648" s="9">
        <f t="shared" si="219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17"/>
        <v>42230.053460648145</v>
      </c>
      <c r="K2649">
        <v>1436941019</v>
      </c>
      <c r="L2649" s="14">
        <f t="shared" si="218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16"/>
        <v>1.44</v>
      </c>
      <c r="R2649" s="9">
        <f t="shared" si="219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17"/>
        <v>42438.506481481476</v>
      </c>
      <c r="K2650">
        <v>1454951360</v>
      </c>
      <c r="L2650" s="14">
        <f t="shared" si="218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16"/>
        <v>0.88333333333333341</v>
      </c>
      <c r="R2650" s="9">
        <f t="shared" si="219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17"/>
        <v>42401.788668981484</v>
      </c>
      <c r="K2651">
        <v>1449186941</v>
      </c>
      <c r="L2651" s="14">
        <f t="shared" si="218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16"/>
        <v>9.920000000000001E-2</v>
      </c>
      <c r="R2651" s="9">
        <f t="shared" si="219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17"/>
        <v>42725.416006944441</v>
      </c>
      <c r="K2652">
        <v>1479740343</v>
      </c>
      <c r="L2652" s="14">
        <f t="shared" si="218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16"/>
        <v>0.59666666666666668</v>
      </c>
      <c r="R2652" s="9">
        <f t="shared" si="219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17"/>
        <v>42355.597326388888</v>
      </c>
      <c r="K2653">
        <v>1447960809</v>
      </c>
      <c r="L2653" s="14">
        <f t="shared" si="218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16"/>
        <v>1.8689285714285715</v>
      </c>
      <c r="R2653" s="9">
        <f t="shared" si="219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17"/>
        <v>41982.950520833336</v>
      </c>
      <c r="K2654">
        <v>1415591325</v>
      </c>
      <c r="L2654" s="14">
        <f t="shared" si="218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16"/>
        <v>0.88500000000000001</v>
      </c>
      <c r="R2654" s="9">
        <f t="shared" si="219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17"/>
        <v>41802.958333333328</v>
      </c>
      <c r="K2655">
        <v>1399909127</v>
      </c>
      <c r="L2655" s="14">
        <f t="shared" si="218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16"/>
        <v>11.52156862745098</v>
      </c>
      <c r="R2655" s="9">
        <f t="shared" si="219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17"/>
        <v>42115.350995370369</v>
      </c>
      <c r="K2656">
        <v>1424442326</v>
      </c>
      <c r="L2656" s="14">
        <f t="shared" si="218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16"/>
        <v>5.1000000000000004E-2</v>
      </c>
      <c r="R2656" s="9">
        <f t="shared" si="219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17"/>
        <v>42409.624999999993</v>
      </c>
      <c r="K2657">
        <v>1452631647</v>
      </c>
      <c r="L2657" s="14">
        <f t="shared" si="218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16"/>
        <v>21.033333333333335</v>
      </c>
      <c r="R2657" s="9">
        <f t="shared" si="219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17"/>
        <v>42806.583333333336</v>
      </c>
      <c r="K2658">
        <v>1485966688</v>
      </c>
      <c r="L2658" s="14">
        <f t="shared" si="218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16"/>
        <v>11.436666666666667</v>
      </c>
      <c r="R2658" s="9">
        <f t="shared" si="219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17"/>
        <v>42584.854166666664</v>
      </c>
      <c r="K2659">
        <v>1467325053</v>
      </c>
      <c r="L2659" s="14">
        <f t="shared" si="218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16"/>
        <v>18.737933333333334</v>
      </c>
      <c r="R2659" s="9">
        <f t="shared" si="219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17"/>
        <v>42581.675856481474</v>
      </c>
      <c r="K2660">
        <v>1467321194</v>
      </c>
      <c r="L2660" s="14">
        <f t="shared" si="218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16"/>
        <v>9.285714285714286E-2</v>
      </c>
      <c r="R2660" s="9">
        <f t="shared" si="219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17"/>
        <v>42111.861226851848</v>
      </c>
      <c r="K2661">
        <v>1426729210</v>
      </c>
      <c r="L2661" s="14">
        <f t="shared" si="218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16"/>
        <v>2.7204081632653061</v>
      </c>
      <c r="R2661" s="9">
        <f t="shared" si="219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17"/>
        <v>42332.546504629623</v>
      </c>
      <c r="K2662">
        <v>1443200818</v>
      </c>
      <c r="L2662" s="14">
        <f t="shared" si="218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16"/>
        <v>9.5000000000000001E-2</v>
      </c>
      <c r="R2662" s="9">
        <f t="shared" si="219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17"/>
        <v>41572.750115740739</v>
      </c>
      <c r="K2663">
        <v>1380150010</v>
      </c>
      <c r="L2663" s="14">
        <f t="shared" si="218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16"/>
        <v>102.89999999999999</v>
      </c>
      <c r="R2663" s="9">
        <f t="shared" si="219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17"/>
        <v>42237.538344907407</v>
      </c>
      <c r="K2664">
        <v>1437587713</v>
      </c>
      <c r="L2664" s="14">
        <f t="shared" si="218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16"/>
        <v>106.80000000000001</v>
      </c>
      <c r="R2664" s="9">
        <f t="shared" si="219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17"/>
        <v>42251.416666666664</v>
      </c>
      <c r="K2665">
        <v>1438873007</v>
      </c>
      <c r="L2665" s="14">
        <f t="shared" si="218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16"/>
        <v>104.59625</v>
      </c>
      <c r="R2665" s="9">
        <f t="shared" si="219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17"/>
        <v>42347.082638888889</v>
      </c>
      <c r="K2666">
        <v>1446683797</v>
      </c>
      <c r="L2666" s="14">
        <f t="shared" si="218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16"/>
        <v>103.42857142857143</v>
      </c>
      <c r="R2666" s="9">
        <f t="shared" si="219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17"/>
        <v>42128.687199074069</v>
      </c>
      <c r="K2667">
        <v>1426886974</v>
      </c>
      <c r="L2667" s="14">
        <f t="shared" si="218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16"/>
        <v>123.14285714285715</v>
      </c>
      <c r="R2667" s="9">
        <f t="shared" si="219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17"/>
        <v>42272.666666666664</v>
      </c>
      <c r="K2668">
        <v>1440008439</v>
      </c>
      <c r="L2668" s="14">
        <f t="shared" si="218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16"/>
        <v>159.29509999999999</v>
      </c>
      <c r="R2668" s="9">
        <f t="shared" si="219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17"/>
        <v>42410.717777777776</v>
      </c>
      <c r="K2669">
        <v>1452550416</v>
      </c>
      <c r="L2669" s="14">
        <f t="shared" si="218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16"/>
        <v>110.66666666666667</v>
      </c>
      <c r="R2669" s="9">
        <f t="shared" si="219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17"/>
        <v>42317.397222222215</v>
      </c>
      <c r="K2670">
        <v>1443449265</v>
      </c>
      <c r="L2670" s="14">
        <f t="shared" si="218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16"/>
        <v>170.70000000000002</v>
      </c>
      <c r="R2670" s="9">
        <f t="shared" si="219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17"/>
        <v>42378.827499999992</v>
      </c>
      <c r="K2671">
        <v>1447203096</v>
      </c>
      <c r="L2671" s="14">
        <f t="shared" si="218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16"/>
        <v>125.125</v>
      </c>
      <c r="R2671" s="9">
        <f t="shared" si="219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17"/>
        <v>41848.812268518515</v>
      </c>
      <c r="K2672">
        <v>1404174580</v>
      </c>
      <c r="L2672" s="14">
        <f t="shared" si="218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16"/>
        <v>6.4158609339642041</v>
      </c>
      <c r="R2672" s="9">
        <f t="shared" si="219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17"/>
        <v>41992.609722222223</v>
      </c>
      <c r="K2673">
        <v>1416419916</v>
      </c>
      <c r="L2673" s="14">
        <f t="shared" si="218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16"/>
        <v>11.343999999999999</v>
      </c>
      <c r="R2673" s="9">
        <f t="shared" si="219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17"/>
        <v>42366.041666666664</v>
      </c>
      <c r="K2674">
        <v>1449436390</v>
      </c>
      <c r="L2674" s="14">
        <f t="shared" si="218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16"/>
        <v>33.19</v>
      </c>
      <c r="R2674" s="9">
        <f t="shared" si="219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17"/>
        <v>41941.739583333328</v>
      </c>
      <c r="K2675">
        <v>1412081999</v>
      </c>
      <c r="L2675" s="14">
        <f t="shared" si="218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16"/>
        <v>27.58</v>
      </c>
      <c r="R2675" s="9">
        <f t="shared" si="219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17"/>
        <v>42555.999305555553</v>
      </c>
      <c r="K2676">
        <v>1465398670</v>
      </c>
      <c r="L2676" s="14">
        <f t="shared" si="218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16"/>
        <v>62.839999999999996</v>
      </c>
      <c r="R2676" s="9">
        <f t="shared" si="219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17"/>
        <v>41953.690844907404</v>
      </c>
      <c r="K2677">
        <v>1413059689</v>
      </c>
      <c r="L2677" s="14">
        <f t="shared" si="218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16"/>
        <v>7.5880000000000001</v>
      </c>
      <c r="R2677" s="9">
        <f t="shared" si="219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17"/>
        <v>42512.416365740741</v>
      </c>
      <c r="K2678">
        <v>1461337174</v>
      </c>
      <c r="L2678" s="14">
        <f t="shared" si="218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16"/>
        <v>50.38095238095238</v>
      </c>
      <c r="R2678" s="9">
        <f t="shared" si="219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17"/>
        <v>41822.821099537039</v>
      </c>
      <c r="K2679">
        <v>1401756143</v>
      </c>
      <c r="L2679" s="14">
        <f t="shared" si="218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16"/>
        <v>17.512820512820511</v>
      </c>
      <c r="R2679" s="9">
        <f t="shared" si="219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17"/>
        <v>42271.589872685181</v>
      </c>
      <c r="K2680">
        <v>1440529765</v>
      </c>
      <c r="L2680" s="14">
        <f t="shared" si="218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16"/>
        <v>1.375E-2</v>
      </c>
      <c r="R2680" s="9">
        <f t="shared" si="219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17"/>
        <v>42062.792754629627</v>
      </c>
      <c r="K2681">
        <v>1422489694</v>
      </c>
      <c r="L2681" s="14">
        <f t="shared" si="218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16"/>
        <v>0.33</v>
      </c>
      <c r="R2681" s="9">
        <f t="shared" si="219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17"/>
        <v>42465.961701388886</v>
      </c>
      <c r="K2682">
        <v>1457327091</v>
      </c>
      <c r="L2682" s="14">
        <f t="shared" si="218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16"/>
        <v>0.86250000000000004</v>
      </c>
      <c r="R2682" s="9">
        <f t="shared" si="219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17"/>
        <v>41830.686921296292</v>
      </c>
      <c r="K2683">
        <v>1402867750</v>
      </c>
      <c r="L2683" s="14">
        <f t="shared" si="218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16"/>
        <v>0.6875</v>
      </c>
      <c r="R2683" s="9">
        <f t="shared" si="219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17"/>
        <v>41965.040972222218</v>
      </c>
      <c r="K2684">
        <v>1413838540</v>
      </c>
      <c r="L2684" s="14">
        <f t="shared" si="218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16"/>
        <v>28.299999999999997</v>
      </c>
      <c r="R2684" s="9">
        <f t="shared" si="219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17"/>
        <v>42064.546759259254</v>
      </c>
      <c r="K2685">
        <v>1422641240</v>
      </c>
      <c r="L2685" s="14">
        <f t="shared" si="218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16"/>
        <v>0.24</v>
      </c>
      <c r="R2685" s="9">
        <f t="shared" si="219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17"/>
        <v>41860.706307870372</v>
      </c>
      <c r="K2686">
        <v>1404165425</v>
      </c>
      <c r="L2686" s="14">
        <f t="shared" si="218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16"/>
        <v>1.1428571428571428</v>
      </c>
      <c r="R2686" s="9">
        <f t="shared" si="219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17"/>
        <v>42121.44594907407</v>
      </c>
      <c r="K2687">
        <v>1424968930</v>
      </c>
      <c r="L2687" s="14">
        <f t="shared" si="218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16"/>
        <v>0.02</v>
      </c>
      <c r="R2687" s="9">
        <f t="shared" si="219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17"/>
        <v>41912.766469907401</v>
      </c>
      <c r="K2688">
        <v>1410391423</v>
      </c>
      <c r="L2688" s="14">
        <f t="shared" si="218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16"/>
        <v>0</v>
      </c>
      <c r="R2688" s="9">
        <v>0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17"/>
        <v>42184.431921296295</v>
      </c>
      <c r="K2689">
        <v>1432999318</v>
      </c>
      <c r="L2689" s="14">
        <f t="shared" si="218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16"/>
        <v>0</v>
      </c>
      <c r="R2689" s="9">
        <v>0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17"/>
        <v>42058.916666666664</v>
      </c>
      <c r="K2690">
        <v>1422067870</v>
      </c>
      <c r="L2690" s="14">
        <f t="shared" si="218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220">(E2690/D2690)*100</f>
        <v>0.14799999999999999</v>
      </c>
      <c r="R2690" s="9">
        <f t="shared" ref="R2690:R2700" si="221">E2690/N2690</f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22">(I2691/86400)+25569+(-5/24)</f>
        <v>42581.75335648148</v>
      </c>
      <c r="K2691">
        <v>1467327890</v>
      </c>
      <c r="L2691" s="14">
        <f t="shared" ref="L2691:L2754" si="223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220"/>
        <v>2.8571428571428571E-3</v>
      </c>
      <c r="R2691" s="9">
        <f t="shared" si="221"/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22"/>
        <v>42157.89671296296</v>
      </c>
      <c r="K2692">
        <v>1429410676</v>
      </c>
      <c r="L2692" s="14">
        <f t="shared" si="223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20"/>
        <v>10.7325</v>
      </c>
      <c r="R2692" s="9">
        <f t="shared" si="22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22"/>
        <v>42134.515706018516</v>
      </c>
      <c r="K2693">
        <v>1427390557</v>
      </c>
      <c r="L2693" s="14">
        <f t="shared" si="223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20"/>
        <v>5.3846153846153842E-2</v>
      </c>
      <c r="R2693" s="9">
        <f t="shared" si="22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22"/>
        <v>42088.084027777775</v>
      </c>
      <c r="K2694">
        <v>1424678460</v>
      </c>
      <c r="L2694" s="14">
        <f t="shared" si="223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20"/>
        <v>0.7142857142857143</v>
      </c>
      <c r="R2694" s="9">
        <f t="shared" si="22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22"/>
        <v>41863.930162037032</v>
      </c>
      <c r="K2695">
        <v>1405307966</v>
      </c>
      <c r="L2695" s="14">
        <f t="shared" si="223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20"/>
        <v>0.8</v>
      </c>
      <c r="R2695" s="9">
        <f t="shared" si="22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22"/>
        <v>41907.932164351849</v>
      </c>
      <c r="K2696">
        <v>1409109739</v>
      </c>
      <c r="L2696" s="14">
        <f t="shared" si="223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20"/>
        <v>3.3333333333333335E-3</v>
      </c>
      <c r="R2696" s="9">
        <f t="shared" si="22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22"/>
        <v>42107.931921296295</v>
      </c>
      <c r="K2697">
        <v>1423801318</v>
      </c>
      <c r="L2697" s="14">
        <f t="shared" si="223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20"/>
        <v>0.47333333333333333</v>
      </c>
      <c r="R2697" s="9">
        <f t="shared" si="22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22"/>
        <v>41998.636111111111</v>
      </c>
      <c r="K2698">
        <v>1416600960</v>
      </c>
      <c r="L2698" s="14">
        <f t="shared" si="223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20"/>
        <v>5.65</v>
      </c>
      <c r="R2698" s="9">
        <f t="shared" si="22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22"/>
        <v>42218.708333333336</v>
      </c>
      <c r="K2699">
        <v>1435876423</v>
      </c>
      <c r="L2699" s="14">
        <f t="shared" si="223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20"/>
        <v>26.35217391304348</v>
      </c>
      <c r="R2699" s="9">
        <f t="shared" si="22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22"/>
        <v>41817.689907407403</v>
      </c>
      <c r="K2700">
        <v>1401312808</v>
      </c>
      <c r="L2700" s="14">
        <f t="shared" si="223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20"/>
        <v>0.325125</v>
      </c>
      <c r="R2700" s="9">
        <f t="shared" si="22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22"/>
        <v>41859.688229166662</v>
      </c>
      <c r="K2701">
        <v>1404941463</v>
      </c>
      <c r="L2701" s="14">
        <f t="shared" si="223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20"/>
        <v>0</v>
      </c>
      <c r="R2701" s="9">
        <v>0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22"/>
        <v>41900.666342592587</v>
      </c>
      <c r="K2702">
        <v>1408481972</v>
      </c>
      <c r="L2702" s="14">
        <f t="shared" si="223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20"/>
        <v>0.7000700070007001</v>
      </c>
      <c r="R2702" s="9">
        <f t="shared" ref="R2702:R2744" si="224">E2702/N2702</f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22"/>
        <v>42832.524699074071</v>
      </c>
      <c r="K2703">
        <v>1488911734</v>
      </c>
      <c r="L2703" s="14">
        <f t="shared" si="223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20"/>
        <v>46.176470588235297</v>
      </c>
      <c r="R2703" s="9">
        <f t="shared" si="224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22"/>
        <v>42830.551817129628</v>
      </c>
      <c r="K2704">
        <v>1488827677</v>
      </c>
      <c r="L2704" s="14">
        <f t="shared" si="223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20"/>
        <v>34.410000000000004</v>
      </c>
      <c r="R2704" s="9">
        <f t="shared" si="224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22"/>
        <v>42816.440162037034</v>
      </c>
      <c r="K2705">
        <v>1485016430</v>
      </c>
      <c r="L2705" s="14">
        <f t="shared" si="223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20"/>
        <v>103.75000000000001</v>
      </c>
      <c r="R2705" s="9">
        <f t="shared" si="224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22"/>
        <v>42830.61243055555</v>
      </c>
      <c r="K2706">
        <v>1487709714</v>
      </c>
      <c r="L2706" s="14">
        <f t="shared" si="223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20"/>
        <v>6.0263157894736841</v>
      </c>
      <c r="R2706" s="9">
        <f t="shared" si="224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22"/>
        <v>42818.666180555556</v>
      </c>
      <c r="K2707">
        <v>1486504758</v>
      </c>
      <c r="L2707" s="14">
        <f t="shared" si="223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20"/>
        <v>10.539393939393939</v>
      </c>
      <c r="R2707" s="9">
        <f t="shared" si="224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22"/>
        <v>41928.082638888889</v>
      </c>
      <c r="K2708">
        <v>1410937483</v>
      </c>
      <c r="L2708" s="14">
        <f t="shared" si="223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20"/>
        <v>112.29714285714284</v>
      </c>
      <c r="R2708" s="9">
        <f t="shared" si="224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22"/>
        <v>41421.082638888889</v>
      </c>
      <c r="K2709">
        <v>1367088443</v>
      </c>
      <c r="L2709" s="14">
        <f t="shared" si="223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20"/>
        <v>350.84462500000001</v>
      </c>
      <c r="R2709" s="9">
        <f t="shared" si="224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22"/>
        <v>42572.489884259259</v>
      </c>
      <c r="K2710">
        <v>1463935526</v>
      </c>
      <c r="L2710" s="14">
        <f t="shared" si="223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20"/>
        <v>233.21535</v>
      </c>
      <c r="R2710" s="9">
        <f t="shared" si="224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22"/>
        <v>42646.957638888889</v>
      </c>
      <c r="K2711">
        <v>1472528141</v>
      </c>
      <c r="L2711" s="14">
        <f t="shared" si="223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20"/>
        <v>101.60599999999999</v>
      </c>
      <c r="R2711" s="9">
        <f t="shared" si="224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22"/>
        <v>41859.875</v>
      </c>
      <c r="K2712">
        <v>1404797428</v>
      </c>
      <c r="L2712" s="14">
        <f t="shared" si="223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20"/>
        <v>153.90035000000003</v>
      </c>
      <c r="R2712" s="9">
        <f t="shared" si="224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22"/>
        <v>41810.709027777775</v>
      </c>
      <c r="K2713">
        <v>1400694790</v>
      </c>
      <c r="L2713" s="14">
        <f t="shared" si="223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20"/>
        <v>100.7161125319693</v>
      </c>
      <c r="R2713" s="9">
        <f t="shared" si="224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22"/>
        <v>41468.541666666664</v>
      </c>
      <c r="K2714">
        <v>1370568560</v>
      </c>
      <c r="L2714" s="14">
        <f t="shared" si="223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20"/>
        <v>131.38181818181818</v>
      </c>
      <c r="R2714" s="9">
        <f t="shared" si="224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22"/>
        <v>42362.445416666662</v>
      </c>
      <c r="K2715">
        <v>1447515684</v>
      </c>
      <c r="L2715" s="14">
        <f t="shared" si="223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20"/>
        <v>102.24133333333334</v>
      </c>
      <c r="R2715" s="9">
        <f t="shared" si="224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22"/>
        <v>42657.749999999993</v>
      </c>
      <c r="K2716">
        <v>1474040596</v>
      </c>
      <c r="L2716" s="14">
        <f t="shared" si="223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20"/>
        <v>116.35599999999999</v>
      </c>
      <c r="R2716" s="9">
        <f t="shared" si="224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22"/>
        <v>42421.190138888887</v>
      </c>
      <c r="K2717">
        <v>1453109628</v>
      </c>
      <c r="L2717" s="14">
        <f t="shared" si="223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20"/>
        <v>264.62241666666665</v>
      </c>
      <c r="R2717" s="9">
        <f t="shared" si="224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22"/>
        <v>42285.124918981477</v>
      </c>
      <c r="K2718">
        <v>1441699193</v>
      </c>
      <c r="L2718" s="14">
        <f t="shared" si="223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20"/>
        <v>119.98010000000001</v>
      </c>
      <c r="R2718" s="9">
        <f t="shared" si="224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22"/>
        <v>41979.748252314814</v>
      </c>
      <c r="K2719">
        <v>1414015049</v>
      </c>
      <c r="L2719" s="14">
        <f t="shared" si="223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20"/>
        <v>120.10400000000001</v>
      </c>
      <c r="R2719" s="9">
        <f t="shared" si="224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22"/>
        <v>42493.749999999993</v>
      </c>
      <c r="K2720">
        <v>1459865945</v>
      </c>
      <c r="L2720" s="14">
        <f t="shared" si="223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20"/>
        <v>103.58333333333334</v>
      </c>
      <c r="R2720" s="9">
        <f t="shared" si="224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22"/>
        <v>42477.781180555554</v>
      </c>
      <c r="K2721">
        <v>1455756294</v>
      </c>
      <c r="L2721" s="14">
        <f t="shared" si="223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20"/>
        <v>108.83333333333334</v>
      </c>
      <c r="R2721" s="9">
        <f t="shared" si="224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22"/>
        <v>42685.299224537033</v>
      </c>
      <c r="K2722">
        <v>1476270653</v>
      </c>
      <c r="L2722" s="14">
        <f t="shared" si="223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20"/>
        <v>118.12400000000001</v>
      </c>
      <c r="R2722" s="9">
        <f t="shared" si="224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22"/>
        <v>41523.583333333328</v>
      </c>
      <c r="K2723">
        <v>1375880598</v>
      </c>
      <c r="L2723" s="14">
        <f t="shared" si="223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20"/>
        <v>1462</v>
      </c>
      <c r="R2723" s="9">
        <f t="shared" si="224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22"/>
        <v>42764.64876157407</v>
      </c>
      <c r="K2724">
        <v>1480538053</v>
      </c>
      <c r="L2724" s="14">
        <f t="shared" si="223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20"/>
        <v>252.54</v>
      </c>
      <c r="R2724" s="9">
        <f t="shared" si="224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22"/>
        <v>42004.672314814808</v>
      </c>
      <c r="K2725">
        <v>1414872488</v>
      </c>
      <c r="L2725" s="14">
        <f t="shared" si="223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20"/>
        <v>140.05000000000001</v>
      </c>
      <c r="R2725" s="9">
        <f t="shared" si="224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22"/>
        <v>42231.118738425925</v>
      </c>
      <c r="K2726">
        <v>1436860259</v>
      </c>
      <c r="L2726" s="14">
        <f t="shared" si="223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20"/>
        <v>296.87520259319291</v>
      </c>
      <c r="R2726" s="9">
        <f t="shared" si="224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22"/>
        <v>42795.53628472222</v>
      </c>
      <c r="K2727">
        <v>1484070735</v>
      </c>
      <c r="L2727" s="14">
        <f t="shared" si="223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20"/>
        <v>144.54249999999999</v>
      </c>
      <c r="R2727" s="9">
        <f t="shared" si="224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22"/>
        <v>42482.371655092589</v>
      </c>
      <c r="K2728">
        <v>1458741311</v>
      </c>
      <c r="L2728" s="14">
        <f t="shared" si="223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20"/>
        <v>105.745</v>
      </c>
      <c r="R2728" s="9">
        <f t="shared" si="224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22"/>
        <v>42223.468321759261</v>
      </c>
      <c r="K2729">
        <v>1436804063</v>
      </c>
      <c r="L2729" s="14">
        <f t="shared" si="223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20"/>
        <v>493.21000000000004</v>
      </c>
      <c r="R2729" s="9">
        <f t="shared" si="224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22"/>
        <v>42368.391597222224</v>
      </c>
      <c r="K2730">
        <v>1448461434</v>
      </c>
      <c r="L2730" s="14">
        <f t="shared" si="223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20"/>
        <v>201.82666666666668</v>
      </c>
      <c r="R2730" s="9">
        <f t="shared" si="224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22"/>
        <v>42125.032372685186</v>
      </c>
      <c r="K2731">
        <v>1427867197</v>
      </c>
      <c r="L2731" s="14">
        <f t="shared" si="223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20"/>
        <v>104.44</v>
      </c>
      <c r="R2731" s="9">
        <f t="shared" si="224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22"/>
        <v>41386.333043981482</v>
      </c>
      <c r="K2732">
        <v>1363611575</v>
      </c>
      <c r="L2732" s="14">
        <f t="shared" si="223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20"/>
        <v>170.29262962962963</v>
      </c>
      <c r="R2732" s="9">
        <f t="shared" si="224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22"/>
        <v>41929.958333333328</v>
      </c>
      <c r="K2733">
        <v>1408624622</v>
      </c>
      <c r="L2733" s="14">
        <f t="shared" si="223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20"/>
        <v>104.30333333333333</v>
      </c>
      <c r="R2733" s="9">
        <f t="shared" si="224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22"/>
        <v>41421.791666666664</v>
      </c>
      <c r="K2734">
        <v>1366917828</v>
      </c>
      <c r="L2734" s="14">
        <f t="shared" si="223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20"/>
        <v>118.25000000000001</v>
      </c>
      <c r="R2734" s="9">
        <f t="shared" si="224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22"/>
        <v>42104.022847222215</v>
      </c>
      <c r="K2735">
        <v>1423463574</v>
      </c>
      <c r="L2735" s="14">
        <f t="shared" si="223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20"/>
        <v>107.538</v>
      </c>
      <c r="R2735" s="9">
        <f t="shared" si="224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22"/>
        <v>42656.707638888889</v>
      </c>
      <c r="K2736">
        <v>1473782592</v>
      </c>
      <c r="L2736" s="14">
        <f t="shared" si="223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20"/>
        <v>2260300</v>
      </c>
      <c r="R2736" s="9">
        <f t="shared" si="224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22"/>
        <v>41346.625</v>
      </c>
      <c r="K2737">
        <v>1360551250</v>
      </c>
      <c r="L2737" s="14">
        <f t="shared" si="223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20"/>
        <v>978.13466666666682</v>
      </c>
      <c r="R2737" s="9">
        <f t="shared" si="224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22"/>
        <v>41752.458020833328</v>
      </c>
      <c r="K2738">
        <v>1395676773</v>
      </c>
      <c r="L2738" s="14">
        <f t="shared" si="223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20"/>
        <v>122.9</v>
      </c>
      <c r="R2738" s="9">
        <f t="shared" si="224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22"/>
        <v>41654.583333333328</v>
      </c>
      <c r="K2739">
        <v>1386108087</v>
      </c>
      <c r="L2739" s="14">
        <f t="shared" si="223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20"/>
        <v>246.0608</v>
      </c>
      <c r="R2739" s="9">
        <f t="shared" si="224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22"/>
        <v>42679.935231481482</v>
      </c>
      <c r="K2740">
        <v>1473218804</v>
      </c>
      <c r="L2740" s="14">
        <f t="shared" si="223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20"/>
        <v>147.94</v>
      </c>
      <c r="R2740" s="9">
        <f t="shared" si="224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22"/>
        <v>41764.679594907408</v>
      </c>
      <c r="K2741">
        <v>1395436717</v>
      </c>
      <c r="L2741" s="14">
        <f t="shared" si="223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20"/>
        <v>384.09090909090907</v>
      </c>
      <c r="R2741" s="9">
        <f t="shared" si="224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22"/>
        <v>42074.781851851854</v>
      </c>
      <c r="K2742">
        <v>1423529152</v>
      </c>
      <c r="L2742" s="14">
        <f t="shared" si="223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20"/>
        <v>103.33333333333334</v>
      </c>
      <c r="R2742" s="9">
        <f t="shared" si="224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22"/>
        <v>41931.879861111105</v>
      </c>
      <c r="K2743">
        <v>1412005602</v>
      </c>
      <c r="L2743" s="14">
        <f t="shared" si="223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20"/>
        <v>0.43750000000000006</v>
      </c>
      <c r="R2743" s="9">
        <f t="shared" si="224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22"/>
        <v>41044.511423611111</v>
      </c>
      <c r="K2744">
        <v>1335892587</v>
      </c>
      <c r="L2744" s="14">
        <f t="shared" si="223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20"/>
        <v>29.24</v>
      </c>
      <c r="R2744" s="9">
        <f t="shared" si="224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22"/>
        <v>42662.120451388888</v>
      </c>
      <c r="K2745">
        <v>1474271607</v>
      </c>
      <c r="L2745" s="14">
        <f t="shared" si="223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20"/>
        <v>0</v>
      </c>
      <c r="R2745" s="9">
        <v>0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22"/>
        <v>40967.854143518518</v>
      </c>
      <c r="K2746">
        <v>1327886998</v>
      </c>
      <c r="L2746" s="14">
        <f t="shared" si="223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20"/>
        <v>5.21875</v>
      </c>
      <c r="R2746" s="9">
        <f t="shared" ref="R2746:R2751" si="225">E2746/N2746</f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22"/>
        <v>41104.779722222222</v>
      </c>
      <c r="K2747">
        <v>1337125368</v>
      </c>
      <c r="L2747" s="14">
        <f t="shared" si="223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20"/>
        <v>21.887499999999999</v>
      </c>
      <c r="R2747" s="9">
        <f t="shared" si="225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22"/>
        <v>41880.57304398148</v>
      </c>
      <c r="K2748">
        <v>1406745911</v>
      </c>
      <c r="L2748" s="14">
        <f t="shared" si="223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20"/>
        <v>26.700000000000003</v>
      </c>
      <c r="R2748" s="9">
        <f t="shared" si="225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22"/>
        <v>41075.923611111109</v>
      </c>
      <c r="K2749">
        <v>1337095997</v>
      </c>
      <c r="L2749" s="14">
        <f t="shared" si="223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20"/>
        <v>28.000000000000004</v>
      </c>
      <c r="R2749" s="9">
        <f t="shared" si="225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22"/>
        <v>42615.502337962964</v>
      </c>
      <c r="K2750">
        <v>1470243802</v>
      </c>
      <c r="L2750" s="14">
        <f t="shared" si="223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20"/>
        <v>1.06</v>
      </c>
      <c r="R2750" s="9">
        <f t="shared" si="225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22"/>
        <v>42098.549039351848</v>
      </c>
      <c r="K2751">
        <v>1425582637</v>
      </c>
      <c r="L2751" s="14">
        <f t="shared" si="223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20"/>
        <v>1.0999999999999999</v>
      </c>
      <c r="R2751" s="9">
        <f t="shared" si="225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22"/>
        <v>41090.625</v>
      </c>
      <c r="K2752">
        <v>1340055345</v>
      </c>
      <c r="L2752" s="14">
        <f t="shared" si="223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20"/>
        <v>0</v>
      </c>
      <c r="R2752" s="9">
        <v>0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22"/>
        <v>41807.678726851846</v>
      </c>
      <c r="K2753">
        <v>1397855842</v>
      </c>
      <c r="L2753" s="14">
        <f t="shared" si="223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20"/>
        <v>0</v>
      </c>
      <c r="R2753" s="9">
        <v>0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22"/>
        <v>40895.556759259256</v>
      </c>
      <c r="K2754">
        <v>1320776504</v>
      </c>
      <c r="L2754" s="14">
        <f t="shared" si="223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226">(E2754/D2754)*100</f>
        <v>11.458333333333332</v>
      </c>
      <c r="R2754" s="9">
        <f>E2754/N2754</f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27">(I2755/86400)+25569+(-5/24)</f>
        <v>41147.692395833328</v>
      </c>
      <c r="K2755">
        <v>1343425023</v>
      </c>
      <c r="L2755" s="14">
        <f t="shared" ref="L2755:L2818" si="228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226"/>
        <v>19</v>
      </c>
      <c r="R2755" s="9">
        <f>E2755/N2755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27"/>
        <v>41893.427673611106</v>
      </c>
      <c r="K2756">
        <v>1407856551</v>
      </c>
      <c r="L2756" s="14">
        <f t="shared" si="228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26"/>
        <v>0</v>
      </c>
      <c r="R2756" s="9">
        <v>0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27"/>
        <v>42102.582488425927</v>
      </c>
      <c r="K2757">
        <v>1425927527</v>
      </c>
      <c r="L2757" s="14">
        <f t="shared" si="228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26"/>
        <v>52</v>
      </c>
      <c r="R2757" s="9">
        <f>E2757/N2757</f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27"/>
        <v>41650.692141203697</v>
      </c>
      <c r="K2758">
        <v>1386884201</v>
      </c>
      <c r="L2758" s="14">
        <f t="shared" si="228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26"/>
        <v>10.48</v>
      </c>
      <c r="R2758" s="9">
        <f>E2758/N2758</f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27"/>
        <v>42588.448287037034</v>
      </c>
      <c r="K2759">
        <v>1469202332</v>
      </c>
      <c r="L2759" s="14">
        <f t="shared" si="228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26"/>
        <v>0.66666666666666674</v>
      </c>
      <c r="R2759" s="9">
        <f>E2759/N2759</f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27"/>
        <v>42653.23359953703</v>
      </c>
      <c r="K2760">
        <v>1474886183</v>
      </c>
      <c r="L2760" s="14">
        <f t="shared" si="228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26"/>
        <v>11.700000000000001</v>
      </c>
      <c r="R2760" s="9">
        <f>E2760/N2760</f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27"/>
        <v>42567.158171296294</v>
      </c>
      <c r="K2761">
        <v>1464943666</v>
      </c>
      <c r="L2761" s="14">
        <f t="shared" si="228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26"/>
        <v>10.5</v>
      </c>
      <c r="R2761" s="9">
        <f>E2761/N2761</f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27"/>
        <v>41445.252986111111</v>
      </c>
      <c r="K2762">
        <v>1369134258</v>
      </c>
      <c r="L2762" s="14">
        <f t="shared" si="228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26"/>
        <v>0</v>
      </c>
      <c r="R2762" s="9">
        <v>0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27"/>
        <v>41276.85524305555</v>
      </c>
      <c r="K2763">
        <v>1354584693</v>
      </c>
      <c r="L2763" s="14">
        <f t="shared" si="228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26"/>
        <v>0.72</v>
      </c>
      <c r="R2763" s="9">
        <f>E2763/N2763</f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27"/>
        <v>40986.786979166667</v>
      </c>
      <c r="K2764">
        <v>1326934395</v>
      </c>
      <c r="L2764" s="14">
        <f t="shared" si="228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26"/>
        <v>0.76923076923076927</v>
      </c>
      <c r="R2764" s="9">
        <f>E2764/N2764</f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27"/>
        <v>41418.371342592589</v>
      </c>
      <c r="K2765">
        <v>1365515684</v>
      </c>
      <c r="L2765" s="14">
        <f t="shared" si="228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26"/>
        <v>0.22842639593908631</v>
      </c>
      <c r="R2765" s="9">
        <f>E2765/N2765</f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27"/>
        <v>41059.583333333328</v>
      </c>
      <c r="K2766">
        <v>1335855631</v>
      </c>
      <c r="L2766" s="14">
        <f t="shared" si="228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26"/>
        <v>1.125</v>
      </c>
      <c r="R2766" s="9">
        <f>E2766/N2766</f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27"/>
        <v>41210.370694444442</v>
      </c>
      <c r="K2767">
        <v>1350050028</v>
      </c>
      <c r="L2767" s="14">
        <f t="shared" si="228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26"/>
        <v>0</v>
      </c>
      <c r="R2767" s="9">
        <v>0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27"/>
        <v>40766.459699074076</v>
      </c>
      <c r="K2768">
        <v>1310486518</v>
      </c>
      <c r="L2768" s="14">
        <f t="shared" si="228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26"/>
        <v>2</v>
      </c>
      <c r="R2768" s="9">
        <f>E2768/N2768</f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27"/>
        <v>42232.750578703701</v>
      </c>
      <c r="K2769">
        <v>1434582050</v>
      </c>
      <c r="L2769" s="14">
        <f t="shared" si="228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26"/>
        <v>0.85000000000000009</v>
      </c>
      <c r="R2769" s="9">
        <f>E2769/N2769</f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27"/>
        <v>40997.364849537036</v>
      </c>
      <c r="K2770">
        <v>1330440323</v>
      </c>
      <c r="L2770" s="14">
        <f t="shared" si="228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26"/>
        <v>14.314285714285715</v>
      </c>
      <c r="R2770" s="9">
        <f>E2770/N2770</f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27"/>
        <v>41795.617939814816</v>
      </c>
      <c r="K2771">
        <v>1397677790</v>
      </c>
      <c r="L2771" s="14">
        <f t="shared" si="228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26"/>
        <v>0.25</v>
      </c>
      <c r="R2771" s="9">
        <f>E2771/N2771</f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27"/>
        <v>41716.455208333333</v>
      </c>
      <c r="K2772">
        <v>1392569730</v>
      </c>
      <c r="L2772" s="14">
        <f t="shared" si="228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26"/>
        <v>10.411249999999999</v>
      </c>
      <c r="R2772" s="9">
        <f>E2772/N2772</f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27"/>
        <v>41306.5</v>
      </c>
      <c r="K2773">
        <v>1355489140</v>
      </c>
      <c r="L2773" s="14">
        <f t="shared" si="228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26"/>
        <v>0</v>
      </c>
      <c r="R2773" s="9">
        <v>0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27"/>
        <v>41552.660810185182</v>
      </c>
      <c r="K2774">
        <v>1379710294</v>
      </c>
      <c r="L2774" s="14">
        <f t="shared" si="228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26"/>
        <v>0</v>
      </c>
      <c r="R2774" s="9">
        <v>0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27"/>
        <v>42484.656493055554</v>
      </c>
      <c r="K2775">
        <v>1460666721</v>
      </c>
      <c r="L2775" s="14">
        <f t="shared" si="228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26"/>
        <v>0.18867924528301888</v>
      </c>
      <c r="R2775" s="9">
        <f t="shared" ref="R2775:R2781" si="229">E2775/N2775</f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27"/>
        <v>41340.918148148143</v>
      </c>
      <c r="K2776">
        <v>1360119728</v>
      </c>
      <c r="L2776" s="14">
        <f t="shared" si="228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26"/>
        <v>14.249999999999998</v>
      </c>
      <c r="R2776" s="9">
        <f t="shared" si="229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27"/>
        <v>40892.805023148147</v>
      </c>
      <c r="K2777">
        <v>1321402754</v>
      </c>
      <c r="L2777" s="14">
        <f t="shared" si="228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26"/>
        <v>3</v>
      </c>
      <c r="R2777" s="9">
        <f t="shared" si="229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27"/>
        <v>42167.088842592588</v>
      </c>
      <c r="K2778">
        <v>1431414476</v>
      </c>
      <c r="L2778" s="14">
        <f t="shared" si="228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26"/>
        <v>7.8809523809523814</v>
      </c>
      <c r="R2778" s="9">
        <f t="shared" si="229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27"/>
        <v>42202.460694444446</v>
      </c>
      <c r="K2779">
        <v>1434557004</v>
      </c>
      <c r="L2779" s="14">
        <f t="shared" si="228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26"/>
        <v>0.33333333333333337</v>
      </c>
      <c r="R2779" s="9">
        <f t="shared" si="229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27"/>
        <v>41876.769745370366</v>
      </c>
      <c r="K2780">
        <v>1406417306</v>
      </c>
      <c r="L2780" s="14">
        <f t="shared" si="228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26"/>
        <v>25.545454545454543</v>
      </c>
      <c r="R2780" s="9">
        <f t="shared" si="229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27"/>
        <v>42330.419224537036</v>
      </c>
      <c r="K2781">
        <v>1445609021</v>
      </c>
      <c r="L2781" s="14">
        <f t="shared" si="228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26"/>
        <v>2.12</v>
      </c>
      <c r="R2781" s="9">
        <f t="shared" si="229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27"/>
        <v>42804.239444444444</v>
      </c>
      <c r="K2782">
        <v>1486550688</v>
      </c>
      <c r="L2782" s="14">
        <f t="shared" si="228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26"/>
        <v>0</v>
      </c>
      <c r="R2782" s="9">
        <v>0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27"/>
        <v>42047.083333333336</v>
      </c>
      <c r="K2783">
        <v>1421274954</v>
      </c>
      <c r="L2783" s="14">
        <f t="shared" si="228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26"/>
        <v>105.28</v>
      </c>
      <c r="R2783" s="9">
        <f t="shared" ref="R2783:R2814" si="230">E2783/N2783</f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27"/>
        <v>42051.999305555553</v>
      </c>
      <c r="K2784">
        <v>1421964718</v>
      </c>
      <c r="L2784" s="14">
        <f t="shared" si="228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26"/>
        <v>120</v>
      </c>
      <c r="R2784" s="9">
        <f t="shared" si="230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27"/>
        <v>42117.326921296299</v>
      </c>
      <c r="K2785">
        <v>1428583846</v>
      </c>
      <c r="L2785" s="14">
        <f t="shared" si="228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26"/>
        <v>114.5</v>
      </c>
      <c r="R2785" s="9">
        <f t="shared" si="230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27"/>
        <v>41941.579201388886</v>
      </c>
      <c r="K2786">
        <v>1412794443</v>
      </c>
      <c r="L2786" s="14">
        <f t="shared" si="228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26"/>
        <v>119</v>
      </c>
      <c r="R2786" s="9">
        <f t="shared" si="230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27"/>
        <v>42587.666666666664</v>
      </c>
      <c r="K2787">
        <v>1467865967</v>
      </c>
      <c r="L2787" s="14">
        <f t="shared" si="228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26"/>
        <v>104.67999999999999</v>
      </c>
      <c r="R2787" s="9">
        <f t="shared" si="230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27"/>
        <v>41829.360879629625</v>
      </c>
      <c r="K2788">
        <v>1403703580</v>
      </c>
      <c r="L2788" s="14">
        <f t="shared" si="228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26"/>
        <v>117.83999999999999</v>
      </c>
      <c r="R2788" s="9">
        <f t="shared" si="230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27"/>
        <v>41837.990185185183</v>
      </c>
      <c r="K2789">
        <v>1403066752</v>
      </c>
      <c r="L2789" s="14">
        <f t="shared" si="228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26"/>
        <v>119.7</v>
      </c>
      <c r="R2789" s="9">
        <f t="shared" si="230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27"/>
        <v>42580.49355324074</v>
      </c>
      <c r="K2790">
        <v>1467219043</v>
      </c>
      <c r="L2790" s="14">
        <f t="shared" si="228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26"/>
        <v>102.49999999999999</v>
      </c>
      <c r="R2790" s="9">
        <f t="shared" si="230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27"/>
        <v>42074.958333333336</v>
      </c>
      <c r="K2791">
        <v>1424477934</v>
      </c>
      <c r="L2791" s="14">
        <f t="shared" si="228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26"/>
        <v>101.16666666666667</v>
      </c>
      <c r="R2791" s="9">
        <f t="shared" si="230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27"/>
        <v>42046.730358796289</v>
      </c>
      <c r="K2792">
        <v>1421101903</v>
      </c>
      <c r="L2792" s="14">
        <f t="shared" si="228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26"/>
        <v>105.33333333333333</v>
      </c>
      <c r="R2792" s="9">
        <f t="shared" si="230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27"/>
        <v>42621.958333333336</v>
      </c>
      <c r="K2793">
        <v>1470778559</v>
      </c>
      <c r="L2793" s="14">
        <f t="shared" si="228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26"/>
        <v>102.49999999999999</v>
      </c>
      <c r="R2793" s="9">
        <f t="shared" si="230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27"/>
        <v>42228.022673611107</v>
      </c>
      <c r="K2794">
        <v>1435469559</v>
      </c>
      <c r="L2794" s="14">
        <f t="shared" si="228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26"/>
        <v>107.60000000000001</v>
      </c>
      <c r="R2794" s="9">
        <f t="shared" si="230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27"/>
        <v>42206.210706018515</v>
      </c>
      <c r="K2795">
        <v>1434881005</v>
      </c>
      <c r="L2795" s="14">
        <f t="shared" si="228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26"/>
        <v>110.5675</v>
      </c>
      <c r="R2795" s="9">
        <f t="shared" si="230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27"/>
        <v>42432.583333333336</v>
      </c>
      <c r="K2796">
        <v>1455640559</v>
      </c>
      <c r="L2796" s="14">
        <f t="shared" si="228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26"/>
        <v>150</v>
      </c>
      <c r="R2796" s="9">
        <f t="shared" si="230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27"/>
        <v>41796.75</v>
      </c>
      <c r="K2797">
        <v>1400675841</v>
      </c>
      <c r="L2797" s="14">
        <f t="shared" si="228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26"/>
        <v>104.28571428571429</v>
      </c>
      <c r="R2797" s="9">
        <f t="shared" si="230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27"/>
        <v>41825.319768518515</v>
      </c>
      <c r="K2798">
        <v>1401972028</v>
      </c>
      <c r="L2798" s="14">
        <f t="shared" si="228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26"/>
        <v>115.5</v>
      </c>
      <c r="R2798" s="9">
        <f t="shared" si="230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27"/>
        <v>41828.731944444444</v>
      </c>
      <c r="K2799">
        <v>1402266840</v>
      </c>
      <c r="L2799" s="14">
        <f t="shared" si="228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26"/>
        <v>102.64512500000001</v>
      </c>
      <c r="R2799" s="9">
        <f t="shared" si="230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27"/>
        <v>42216.458333333336</v>
      </c>
      <c r="K2800">
        <v>1437063121</v>
      </c>
      <c r="L2800" s="14">
        <f t="shared" si="228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26"/>
        <v>101.4</v>
      </c>
      <c r="R2800" s="9">
        <f t="shared" si="230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27"/>
        <v>42538.458333333336</v>
      </c>
      <c r="K2801">
        <v>1463466070</v>
      </c>
      <c r="L2801" s="14">
        <f t="shared" si="228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26"/>
        <v>116.6348</v>
      </c>
      <c r="R2801" s="9">
        <f t="shared" si="230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27"/>
        <v>42008.344513888886</v>
      </c>
      <c r="K2802">
        <v>1415193366</v>
      </c>
      <c r="L2802" s="14">
        <f t="shared" si="228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26"/>
        <v>133</v>
      </c>
      <c r="R2802" s="9">
        <f t="shared" si="230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27"/>
        <v>41922.25</v>
      </c>
      <c r="K2803">
        <v>1411019409</v>
      </c>
      <c r="L2803" s="14">
        <f t="shared" si="228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26"/>
        <v>133.20000000000002</v>
      </c>
      <c r="R2803" s="9">
        <f t="shared" si="230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27"/>
        <v>42222.438738425924</v>
      </c>
      <c r="K2804">
        <v>1436283107</v>
      </c>
      <c r="L2804" s="14">
        <f t="shared" si="228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26"/>
        <v>101.83333333333333</v>
      </c>
      <c r="R2804" s="9">
        <f t="shared" si="230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27"/>
        <v>42200.791666666664</v>
      </c>
      <c r="K2805">
        <v>1433295276</v>
      </c>
      <c r="L2805" s="14">
        <f t="shared" si="228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26"/>
        <v>127.95</v>
      </c>
      <c r="R2805" s="9">
        <f t="shared" si="230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27"/>
        <v>41911.245254629626</v>
      </c>
      <c r="K2806">
        <v>1409395990</v>
      </c>
      <c r="L2806" s="14">
        <f t="shared" si="228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26"/>
        <v>114.99999999999999</v>
      </c>
      <c r="R2806" s="9">
        <f t="shared" si="230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27"/>
        <v>42238.2971412037</v>
      </c>
      <c r="K2807">
        <v>1438085273</v>
      </c>
      <c r="L2807" s="14">
        <f t="shared" si="228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26"/>
        <v>110.00000000000001</v>
      </c>
      <c r="R2807" s="9">
        <f t="shared" si="230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27"/>
        <v>42221.249999999993</v>
      </c>
      <c r="K2808">
        <v>1435645490</v>
      </c>
      <c r="L2808" s="14">
        <f t="shared" si="228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26"/>
        <v>112.1</v>
      </c>
      <c r="R2808" s="9">
        <f t="shared" si="230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27"/>
        <v>42184.664791666662</v>
      </c>
      <c r="K2809">
        <v>1433019438</v>
      </c>
      <c r="L2809" s="14">
        <f t="shared" si="228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26"/>
        <v>126</v>
      </c>
      <c r="R2809" s="9">
        <f t="shared" si="230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27"/>
        <v>42238.638136574074</v>
      </c>
      <c r="K2810">
        <v>1437682735</v>
      </c>
      <c r="L2810" s="14">
        <f t="shared" si="228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26"/>
        <v>100.24444444444444</v>
      </c>
      <c r="R2810" s="9">
        <f t="shared" si="230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27"/>
        <v>42459.402083333327</v>
      </c>
      <c r="K2811">
        <v>1458647725</v>
      </c>
      <c r="L2811" s="14">
        <f t="shared" si="228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26"/>
        <v>102.4</v>
      </c>
      <c r="R2811" s="9">
        <f t="shared" si="230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27"/>
        <v>41790.957638888889</v>
      </c>
      <c r="K2812">
        <v>1398828064</v>
      </c>
      <c r="L2812" s="14">
        <f t="shared" si="228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26"/>
        <v>108.2</v>
      </c>
      <c r="R2812" s="9">
        <f t="shared" si="230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27"/>
        <v>42058.288229166668</v>
      </c>
      <c r="K2813">
        <v>1422100503</v>
      </c>
      <c r="L2813" s="14">
        <f t="shared" si="228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26"/>
        <v>100.27</v>
      </c>
      <c r="R2813" s="9">
        <f t="shared" si="230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27"/>
        <v>42099.958333333336</v>
      </c>
      <c r="K2814">
        <v>1424368298</v>
      </c>
      <c r="L2814" s="14">
        <f t="shared" si="228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26"/>
        <v>113.3</v>
      </c>
      <c r="R2814" s="9">
        <f t="shared" si="230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27"/>
        <v>42718.534270833326</v>
      </c>
      <c r="K2815">
        <v>1479577761</v>
      </c>
      <c r="L2815" s="14">
        <f t="shared" si="228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26"/>
        <v>127.57571428571428</v>
      </c>
      <c r="R2815" s="9">
        <f t="shared" ref="R2815:R2843" si="231">E2815/N2815</f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27"/>
        <v>42133.191145833327</v>
      </c>
      <c r="K2816">
        <v>1428572115</v>
      </c>
      <c r="L2816" s="14">
        <f t="shared" si="228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26"/>
        <v>107.73333333333332</v>
      </c>
      <c r="R2816" s="9">
        <f t="shared" si="231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27"/>
        <v>42589.568391203698</v>
      </c>
      <c r="K2817">
        <v>1468003109</v>
      </c>
      <c r="L2817" s="14">
        <f t="shared" si="228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26"/>
        <v>242</v>
      </c>
      <c r="R2817" s="9">
        <f t="shared" si="231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27"/>
        <v>42218.458333333336</v>
      </c>
      <c r="K2818">
        <v>1435921992</v>
      </c>
      <c r="L2818" s="14">
        <f t="shared" si="228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232">(E2818/D2818)*100</f>
        <v>141.56666666666666</v>
      </c>
      <c r="R2818" s="9">
        <f t="shared" si="231"/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33">(I2819/86400)+25569+(-5/24)</f>
        <v>42063.42664351852</v>
      </c>
      <c r="K2819">
        <v>1421680462</v>
      </c>
      <c r="L2819" s="14">
        <f t="shared" ref="L2819:L2882" si="234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232"/>
        <v>130</v>
      </c>
      <c r="R2819" s="9">
        <f t="shared" si="231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33"/>
        <v>42270.389884259253</v>
      </c>
      <c r="K2820">
        <v>1441290086</v>
      </c>
      <c r="L2820" s="14">
        <f t="shared" si="234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32"/>
        <v>106.03</v>
      </c>
      <c r="R2820" s="9">
        <f t="shared" si="231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33"/>
        <v>42169.317233796297</v>
      </c>
      <c r="K2821">
        <v>1431693409</v>
      </c>
      <c r="L2821" s="14">
        <f t="shared" si="234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32"/>
        <v>104.80000000000001</v>
      </c>
      <c r="R2821" s="9">
        <f t="shared" si="231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33"/>
        <v>42425.791666666664</v>
      </c>
      <c r="K2822">
        <v>1454337589</v>
      </c>
      <c r="L2822" s="14">
        <f t="shared" si="234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32"/>
        <v>136</v>
      </c>
      <c r="R2822" s="9">
        <f t="shared" si="231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33"/>
        <v>41905.714525462965</v>
      </c>
      <c r="K2823">
        <v>1408918135</v>
      </c>
      <c r="L2823" s="14">
        <f t="shared" si="234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32"/>
        <v>100</v>
      </c>
      <c r="R2823" s="9">
        <f t="shared" si="231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33"/>
        <v>42090.433935185181</v>
      </c>
      <c r="K2824">
        <v>1424881492</v>
      </c>
      <c r="L2824" s="14">
        <f t="shared" si="234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32"/>
        <v>100</v>
      </c>
      <c r="R2824" s="9">
        <f t="shared" si="231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33"/>
        <v>42094.749305555553</v>
      </c>
      <c r="K2825">
        <v>1425428206</v>
      </c>
      <c r="L2825" s="14">
        <f t="shared" si="234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32"/>
        <v>124</v>
      </c>
      <c r="R2825" s="9">
        <f t="shared" si="231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33"/>
        <v>42167.863194444442</v>
      </c>
      <c r="K2826">
        <v>1431412196</v>
      </c>
      <c r="L2826" s="14">
        <f t="shared" si="234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32"/>
        <v>116.92307692307693</v>
      </c>
      <c r="R2826" s="9">
        <f t="shared" si="231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33"/>
        <v>42342.584328703706</v>
      </c>
      <c r="K2827">
        <v>1446663686</v>
      </c>
      <c r="L2827" s="14">
        <f t="shared" si="234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32"/>
        <v>103.33333333333334</v>
      </c>
      <c r="R2827" s="9">
        <f t="shared" si="231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33"/>
        <v>42195.083333333336</v>
      </c>
      <c r="K2828">
        <v>1434415812</v>
      </c>
      <c r="L2828" s="14">
        <f t="shared" si="234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32"/>
        <v>107.74999999999999</v>
      </c>
      <c r="R2828" s="9">
        <f t="shared" si="231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33"/>
        <v>42524.479166666664</v>
      </c>
      <c r="K2829">
        <v>1462379066</v>
      </c>
      <c r="L2829" s="14">
        <f t="shared" si="234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32"/>
        <v>120.24999999999999</v>
      </c>
      <c r="R2829" s="9">
        <f t="shared" si="231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33"/>
        <v>42279.749999999993</v>
      </c>
      <c r="K2830">
        <v>1441606869</v>
      </c>
      <c r="L2830" s="14">
        <f t="shared" si="234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32"/>
        <v>100.37894736842105</v>
      </c>
      <c r="R2830" s="9">
        <f t="shared" si="231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33"/>
        <v>42523.225902777776</v>
      </c>
      <c r="K2831">
        <v>1462443918</v>
      </c>
      <c r="L2831" s="14">
        <f t="shared" si="234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32"/>
        <v>106.52</v>
      </c>
      <c r="R2831" s="9">
        <f t="shared" si="231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33"/>
        <v>41770.957638888889</v>
      </c>
      <c r="K2832">
        <v>1398802148</v>
      </c>
      <c r="L2832" s="14">
        <f t="shared" si="234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32"/>
        <v>100</v>
      </c>
      <c r="R2832" s="9">
        <f t="shared" si="231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33"/>
        <v>42201.616550925923</v>
      </c>
      <c r="K2833">
        <v>1434484070</v>
      </c>
      <c r="L2833" s="14">
        <f t="shared" si="234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32"/>
        <v>110.66666666666667</v>
      </c>
      <c r="R2833" s="9">
        <f t="shared" si="231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33"/>
        <v>41966.708333333336</v>
      </c>
      <c r="K2834">
        <v>1414342894</v>
      </c>
      <c r="L2834" s="14">
        <f t="shared" si="234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32"/>
        <v>114.71959999999999</v>
      </c>
      <c r="R2834" s="9">
        <f t="shared" si="231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33"/>
        <v>42287.874999999993</v>
      </c>
      <c r="K2835">
        <v>1442804633</v>
      </c>
      <c r="L2835" s="14">
        <f t="shared" si="234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32"/>
        <v>108.25925925925925</v>
      </c>
      <c r="R2835" s="9">
        <f t="shared" si="231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33"/>
        <v>42034.751504629625</v>
      </c>
      <c r="K2836">
        <v>1421362930</v>
      </c>
      <c r="L2836" s="14">
        <f t="shared" si="234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32"/>
        <v>170</v>
      </c>
      <c r="R2836" s="9">
        <f t="shared" si="231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33"/>
        <v>42342.791666666664</v>
      </c>
      <c r="K2837">
        <v>1446742417</v>
      </c>
      <c r="L2837" s="14">
        <f t="shared" si="234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32"/>
        <v>187.09899999999999</v>
      </c>
      <c r="R2837" s="9">
        <f t="shared" si="231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33"/>
        <v>42783.999305555553</v>
      </c>
      <c r="K2838">
        <v>1484115418</v>
      </c>
      <c r="L2838" s="14">
        <f t="shared" si="234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32"/>
        <v>107.77777777777777</v>
      </c>
      <c r="R2838" s="9">
        <f t="shared" si="231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33"/>
        <v>42347.741712962961</v>
      </c>
      <c r="K2839">
        <v>1446241684</v>
      </c>
      <c r="L2839" s="14">
        <f t="shared" si="234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32"/>
        <v>100</v>
      </c>
      <c r="R2839" s="9">
        <f t="shared" si="231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33"/>
        <v>41864.708333333328</v>
      </c>
      <c r="K2840">
        <v>1406039696</v>
      </c>
      <c r="L2840" s="14">
        <f t="shared" si="234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32"/>
        <v>120.24999999999999</v>
      </c>
      <c r="R2840" s="9">
        <f t="shared" si="231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33"/>
        <v>41875.999305555553</v>
      </c>
      <c r="K2841">
        <v>1406958354</v>
      </c>
      <c r="L2841" s="14">
        <f t="shared" si="234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32"/>
        <v>111.42857142857143</v>
      </c>
      <c r="R2841" s="9">
        <f t="shared" si="231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33"/>
        <v>42081.499999999993</v>
      </c>
      <c r="K2842">
        <v>1424825479</v>
      </c>
      <c r="L2842" s="14">
        <f t="shared" si="234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32"/>
        <v>104</v>
      </c>
      <c r="R2842" s="9">
        <f t="shared" si="231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33"/>
        <v>42351.572881944441</v>
      </c>
      <c r="K2843">
        <v>1444844697</v>
      </c>
      <c r="L2843" s="14">
        <f t="shared" si="234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32"/>
        <v>1</v>
      </c>
      <c r="R2843" s="9">
        <f t="shared" si="231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33"/>
        <v>41811.25</v>
      </c>
      <c r="K2844">
        <v>1401058295</v>
      </c>
      <c r="L2844" s="14">
        <f t="shared" si="234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32"/>
        <v>0</v>
      </c>
      <c r="R2844" s="9">
        <v>0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33"/>
        <v>42533.958333333336</v>
      </c>
      <c r="K2845">
        <v>1462210950</v>
      </c>
      <c r="L2845" s="14">
        <f t="shared" si="234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32"/>
        <v>0</v>
      </c>
      <c r="R2845" s="9">
        <v>0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33"/>
        <v>42739.337731481479</v>
      </c>
      <c r="K2846">
        <v>1480943180</v>
      </c>
      <c r="L2846" s="14">
        <f t="shared" si="234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32"/>
        <v>5.4545454545454541</v>
      </c>
      <c r="R2846" s="9">
        <f>E2846/N2846</f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33"/>
        <v>42162.808252314811</v>
      </c>
      <c r="K2847">
        <v>1428539033</v>
      </c>
      <c r="L2847" s="14">
        <f t="shared" si="234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32"/>
        <v>31.546666666666667</v>
      </c>
      <c r="R2847" s="9">
        <f>E2847/N2847</f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33"/>
        <v>42153.483726851853</v>
      </c>
      <c r="K2848">
        <v>1429029394</v>
      </c>
      <c r="L2848" s="14">
        <f t="shared" si="234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32"/>
        <v>0</v>
      </c>
      <c r="R2848" s="9">
        <v>0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33"/>
        <v>42513.597974537035</v>
      </c>
      <c r="K2849">
        <v>1458847265</v>
      </c>
      <c r="L2849" s="14">
        <f t="shared" si="234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32"/>
        <v>0</v>
      </c>
      <c r="R2849" s="9">
        <v>0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33"/>
        <v>42153.440497685187</v>
      </c>
      <c r="K2850">
        <v>1430321659</v>
      </c>
      <c r="L2850" s="14">
        <f t="shared" si="234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32"/>
        <v>0.2</v>
      </c>
      <c r="R2850" s="9">
        <f>E2850/N2850</f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33"/>
        <v>42483.219907407409</v>
      </c>
      <c r="K2851">
        <v>1458814600</v>
      </c>
      <c r="L2851" s="14">
        <f t="shared" si="234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32"/>
        <v>1</v>
      </c>
      <c r="R2851" s="9">
        <f>E2851/N2851</f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33"/>
        <v>41887.798738425925</v>
      </c>
      <c r="K2852">
        <v>1407370211</v>
      </c>
      <c r="L2852" s="14">
        <f t="shared" si="234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32"/>
        <v>3.8875000000000002</v>
      </c>
      <c r="R2852" s="9">
        <f>E2852/N2852</f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33"/>
        <v>42398.761805555558</v>
      </c>
      <c r="K2853">
        <v>1453334629</v>
      </c>
      <c r="L2853" s="14">
        <f t="shared" si="234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32"/>
        <v>0</v>
      </c>
      <c r="R2853" s="9">
        <v>0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33"/>
        <v>41810.836840277778</v>
      </c>
      <c r="K2854">
        <v>1400720703</v>
      </c>
      <c r="L2854" s="14">
        <f t="shared" si="234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32"/>
        <v>1.9</v>
      </c>
      <c r="R2854" s="9">
        <f>E2854/N2854</f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33"/>
        <v>41895.98260416666</v>
      </c>
      <c r="K2855">
        <v>1405485297</v>
      </c>
      <c r="L2855" s="14">
        <f t="shared" si="234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32"/>
        <v>0</v>
      </c>
      <c r="R2855" s="9">
        <v>0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33"/>
        <v>42131.508321759255</v>
      </c>
      <c r="K2856">
        <v>1429290719</v>
      </c>
      <c r="L2856" s="14">
        <f t="shared" si="234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32"/>
        <v>41.699999999999996</v>
      </c>
      <c r="R2856" s="9">
        <f>E2856/N2856</f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33"/>
        <v>42398.773611111108</v>
      </c>
      <c r="K2857">
        <v>1451607071</v>
      </c>
      <c r="L2857" s="14">
        <f t="shared" si="234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32"/>
        <v>50</v>
      </c>
      <c r="R2857" s="9">
        <f>E2857/N2857</f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33"/>
        <v>42224.69027777778</v>
      </c>
      <c r="K2858">
        <v>1433897647</v>
      </c>
      <c r="L2858" s="14">
        <f t="shared" si="234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32"/>
        <v>4.8666666666666663</v>
      </c>
      <c r="R2858" s="9">
        <f>E2858/N2858</f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33"/>
        <v>42786.541666666664</v>
      </c>
      <c r="K2859">
        <v>1482444295</v>
      </c>
      <c r="L2859" s="14">
        <f t="shared" si="234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32"/>
        <v>19.736842105263158</v>
      </c>
      <c r="R2859" s="9">
        <f>E2859/N2859</f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33"/>
        <v>41978.269444444442</v>
      </c>
      <c r="K2860">
        <v>1415711095</v>
      </c>
      <c r="L2860" s="14">
        <f t="shared" si="234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32"/>
        <v>0</v>
      </c>
      <c r="R2860" s="9">
        <v>0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33"/>
        <v>42293.153981481482</v>
      </c>
      <c r="K2861">
        <v>1439800904</v>
      </c>
      <c r="L2861" s="14">
        <f t="shared" si="234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32"/>
        <v>1.7500000000000002</v>
      </c>
      <c r="R2861" s="9">
        <f t="shared" ref="R2861:R2866" si="235">E2861/N2861</f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33"/>
        <v>42540.592314814814</v>
      </c>
      <c r="K2862">
        <v>1461179576</v>
      </c>
      <c r="L2862" s="14">
        <f t="shared" si="234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32"/>
        <v>6.65</v>
      </c>
      <c r="R2862" s="9">
        <f t="shared" si="235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33"/>
        <v>42271.3825</v>
      </c>
      <c r="K2863">
        <v>1441894248</v>
      </c>
      <c r="L2863" s="14">
        <f t="shared" si="234"/>
        <v>42257.3825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32"/>
        <v>32</v>
      </c>
      <c r="R2863" s="9">
        <f t="shared" si="235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33"/>
        <v>41814.581354166665</v>
      </c>
      <c r="K2864">
        <v>1401044229</v>
      </c>
      <c r="L2864" s="14">
        <f t="shared" si="234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32"/>
        <v>0.43307086614173229</v>
      </c>
      <c r="R2864" s="9">
        <f t="shared" si="235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33"/>
        <v>41891.46670138889</v>
      </c>
      <c r="K2865">
        <v>1405095123</v>
      </c>
      <c r="L2865" s="14">
        <f t="shared" si="234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32"/>
        <v>0.04</v>
      </c>
      <c r="R2865" s="9">
        <f t="shared" si="235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33"/>
        <v>42202.345833333333</v>
      </c>
      <c r="K2866">
        <v>1434552207</v>
      </c>
      <c r="L2866" s="14">
        <f t="shared" si="234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32"/>
        <v>1.6</v>
      </c>
      <c r="R2866" s="9">
        <f t="shared" si="235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33"/>
        <v>42009.905775462961</v>
      </c>
      <c r="K2867">
        <v>1415328259</v>
      </c>
      <c r="L2867" s="14">
        <f t="shared" si="234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32"/>
        <v>0</v>
      </c>
      <c r="R2867" s="9">
        <v>0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33"/>
        <v>42657.708333333336</v>
      </c>
      <c r="K2868">
        <v>1473893721</v>
      </c>
      <c r="L2868" s="14">
        <f t="shared" si="234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32"/>
        <v>0.89999999999999991</v>
      </c>
      <c r="R2868" s="9">
        <f t="shared" ref="R2868:R2873" si="236">E2868/N2868</f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33"/>
        <v>42554.958333333336</v>
      </c>
      <c r="K2869">
        <v>1465533672</v>
      </c>
      <c r="L2869" s="14">
        <f t="shared" si="234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32"/>
        <v>20.16</v>
      </c>
      <c r="R2869" s="9">
        <f t="shared" si="236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33"/>
        <v>42648.618680555555</v>
      </c>
      <c r="K2870">
        <v>1473105054</v>
      </c>
      <c r="L2870" s="14">
        <f t="shared" si="234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32"/>
        <v>42.011733333333332</v>
      </c>
      <c r="R2870" s="9">
        <f t="shared" si="236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33"/>
        <v>42570.385196759256</v>
      </c>
      <c r="K2871">
        <v>1466345681</v>
      </c>
      <c r="L2871" s="14">
        <f t="shared" si="234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32"/>
        <v>0.88500000000000001</v>
      </c>
      <c r="R2871" s="9">
        <f t="shared" si="236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33"/>
        <v>41775.981076388889</v>
      </c>
      <c r="K2872">
        <v>1397709165</v>
      </c>
      <c r="L2872" s="14">
        <f t="shared" si="234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32"/>
        <v>15</v>
      </c>
      <c r="R2872" s="9">
        <f t="shared" si="236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33"/>
        <v>41994.530243055553</v>
      </c>
      <c r="K2873">
        <v>1417455813</v>
      </c>
      <c r="L2873" s="14">
        <f t="shared" si="234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32"/>
        <v>4.67</v>
      </c>
      <c r="R2873" s="9">
        <f t="shared" si="236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33"/>
        <v>42174.907847222225</v>
      </c>
      <c r="K2874">
        <v>1429584438</v>
      </c>
      <c r="L2874" s="14">
        <f t="shared" si="234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32"/>
        <v>0</v>
      </c>
      <c r="R2874" s="9">
        <v>0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33"/>
        <v>42032.609155092585</v>
      </c>
      <c r="K2875">
        <v>1419881831</v>
      </c>
      <c r="L2875" s="14">
        <f t="shared" si="234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32"/>
        <v>38.119999999999997</v>
      </c>
      <c r="R2875" s="9">
        <f>E2875/N2875</f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33"/>
        <v>42752.636412037034</v>
      </c>
      <c r="K2876">
        <v>1482092186</v>
      </c>
      <c r="L2876" s="14">
        <f t="shared" si="234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32"/>
        <v>5.42</v>
      </c>
      <c r="R2876" s="9">
        <f>E2876/N2876</f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33"/>
        <v>42494.920057870368</v>
      </c>
      <c r="K2877">
        <v>1459825493</v>
      </c>
      <c r="L2877" s="14">
        <f t="shared" si="234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32"/>
        <v>3.4999999999999996E-2</v>
      </c>
      <c r="R2877" s="9">
        <f>E2877/N2877</f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33"/>
        <v>42201.535636574066</v>
      </c>
      <c r="K2878">
        <v>1434477079</v>
      </c>
      <c r="L2878" s="14">
        <f t="shared" si="234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32"/>
        <v>0</v>
      </c>
      <c r="R2878" s="9">
        <v>0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33"/>
        <v>42704.499999999993</v>
      </c>
      <c r="K2879">
        <v>1477781724</v>
      </c>
      <c r="L2879" s="14">
        <f t="shared" si="234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32"/>
        <v>10.833333333333334</v>
      </c>
      <c r="R2879" s="9">
        <f>E2879/N2879</f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33"/>
        <v>42188.407349537032</v>
      </c>
      <c r="K2880">
        <v>1430750795</v>
      </c>
      <c r="L2880" s="14">
        <f t="shared" si="234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32"/>
        <v>2.1</v>
      </c>
      <c r="R2880" s="9">
        <f>E2880/N2880</f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33"/>
        <v>42389.516909722217</v>
      </c>
      <c r="K2881">
        <v>1450718661</v>
      </c>
      <c r="L2881" s="14">
        <f t="shared" si="234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32"/>
        <v>0.2589285714285714</v>
      </c>
      <c r="R2881" s="9">
        <f>E2881/N2881</f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33"/>
        <v>42236.503472222219</v>
      </c>
      <c r="K2882">
        <v>1436305452</v>
      </c>
      <c r="L2882" s="14">
        <f t="shared" si="234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237">(E2882/D2882)*100</f>
        <v>23.333333333333332</v>
      </c>
      <c r="R2882" s="9">
        <f>E2882/N2882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38">(I2883/86400)+25569+(-5/24)</f>
        <v>41976.430972222217</v>
      </c>
      <c r="K2883">
        <v>1412432436</v>
      </c>
      <c r="L2883" s="14">
        <f t="shared" ref="L2883:L2946" si="239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237"/>
        <v>0</v>
      </c>
      <c r="R2883" s="9">
        <v>0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38"/>
        <v>42491.387939814813</v>
      </c>
      <c r="K2884">
        <v>1459520318</v>
      </c>
      <c r="L2884" s="14">
        <f t="shared" si="239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37"/>
        <v>33.6</v>
      </c>
      <c r="R2884" s="9">
        <f t="shared" ref="R2884:R2889" si="240">E2884/N2884</f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38"/>
        <v>42405.999305555553</v>
      </c>
      <c r="K2885">
        <v>1451684437</v>
      </c>
      <c r="L2885" s="14">
        <f t="shared" si="239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37"/>
        <v>19.079999999999998</v>
      </c>
      <c r="R2885" s="9">
        <f t="shared" si="240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38"/>
        <v>41978.518923611111</v>
      </c>
      <c r="K2886">
        <v>1415208435</v>
      </c>
      <c r="L2886" s="14">
        <f t="shared" si="239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37"/>
        <v>0.41111111111111115</v>
      </c>
      <c r="R2886" s="9">
        <f t="shared" si="240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38"/>
        <v>42076.82640046296</v>
      </c>
      <c r="K2887">
        <v>1423705801</v>
      </c>
      <c r="L2887" s="14">
        <f t="shared" si="239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37"/>
        <v>32.5</v>
      </c>
      <c r="R2887" s="9">
        <f t="shared" si="240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38"/>
        <v>42265.957638888889</v>
      </c>
      <c r="K2888">
        <v>1442243484</v>
      </c>
      <c r="L2888" s="14">
        <f t="shared" si="239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37"/>
        <v>5</v>
      </c>
      <c r="R2888" s="9">
        <f t="shared" si="240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38"/>
        <v>42015.219027777777</v>
      </c>
      <c r="K2889">
        <v>1418379324</v>
      </c>
      <c r="L2889" s="14">
        <f t="shared" si="239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37"/>
        <v>0.16666666666666669</v>
      </c>
      <c r="R2889" s="9">
        <f t="shared" si="240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38"/>
        <v>41929.999305555553</v>
      </c>
      <c r="K2890">
        <v>1412945440</v>
      </c>
      <c r="L2890" s="14">
        <f t="shared" si="239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37"/>
        <v>0</v>
      </c>
      <c r="R2890" s="9">
        <v>0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38"/>
        <v>41880.654918981476</v>
      </c>
      <c r="K2891">
        <v>1406752985</v>
      </c>
      <c r="L2891" s="14">
        <f t="shared" si="239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37"/>
        <v>38.066666666666663</v>
      </c>
      <c r="R2891" s="9">
        <f>E2891/N2891</f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38"/>
        <v>41859.916666666664</v>
      </c>
      <c r="K2892">
        <v>1405100992</v>
      </c>
      <c r="L2892" s="14">
        <f t="shared" si="239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37"/>
        <v>1.05</v>
      </c>
      <c r="R2892" s="9">
        <f>E2892/N2892</f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38"/>
        <v>42475.633425925924</v>
      </c>
      <c r="K2893">
        <v>1455570728</v>
      </c>
      <c r="L2893" s="14">
        <f t="shared" si="239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37"/>
        <v>2.73</v>
      </c>
      <c r="R2893" s="9">
        <f>E2893/N2893</f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38"/>
        <v>41876.666666666664</v>
      </c>
      <c r="K2894">
        <v>1408381704</v>
      </c>
      <c r="L2894" s="14">
        <f t="shared" si="239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37"/>
        <v>9.0909090909090917</v>
      </c>
      <c r="R2894" s="9">
        <f>E2894/N2894</f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38"/>
        <v>42012.874999999993</v>
      </c>
      <c r="K2895">
        <v>1415644395</v>
      </c>
      <c r="L2895" s="14">
        <f t="shared" si="239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37"/>
        <v>0.5</v>
      </c>
      <c r="R2895" s="9">
        <f>E2895/N2895</f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38"/>
        <v>42097.736284722218</v>
      </c>
      <c r="K2896">
        <v>1422920415</v>
      </c>
      <c r="L2896" s="14">
        <f t="shared" si="239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37"/>
        <v>0</v>
      </c>
      <c r="R2896" s="9">
        <v>0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38"/>
        <v>41812.666666666664</v>
      </c>
      <c r="K2897">
        <v>1403356792</v>
      </c>
      <c r="L2897" s="14">
        <f t="shared" si="239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37"/>
        <v>4.5999999999999996</v>
      </c>
      <c r="R2897" s="9">
        <f>E2897/N2897</f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38"/>
        <v>42716.041666666664</v>
      </c>
      <c r="K2898">
        <v>1480283321</v>
      </c>
      <c r="L2898" s="14">
        <f t="shared" si="239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37"/>
        <v>20.833333333333336</v>
      </c>
      <c r="R2898" s="9">
        <f>E2898/N2898</f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38"/>
        <v>42288.436863425923</v>
      </c>
      <c r="K2899">
        <v>1441985458</v>
      </c>
      <c r="L2899" s="14">
        <f t="shared" si="239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37"/>
        <v>4.583333333333333</v>
      </c>
      <c r="R2899" s="9">
        <f>E2899/N2899</f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38"/>
        <v>42308.456631944442</v>
      </c>
      <c r="K2900">
        <v>1443715053</v>
      </c>
      <c r="L2900" s="14">
        <f t="shared" si="239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37"/>
        <v>4.2133333333333338</v>
      </c>
      <c r="R2900" s="9">
        <f>E2900/N2900</f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38"/>
        <v>42574.869884259257</v>
      </c>
      <c r="K2901">
        <v>1464141158</v>
      </c>
      <c r="L2901" s="14">
        <f t="shared" si="239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37"/>
        <v>0</v>
      </c>
      <c r="R2901" s="9">
        <v>0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38"/>
        <v>41860.025833333333</v>
      </c>
      <c r="K2902">
        <v>1404970632</v>
      </c>
      <c r="L2902" s="14">
        <f t="shared" si="239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37"/>
        <v>61.909090909090914</v>
      </c>
      <c r="R2902" s="9">
        <f t="shared" ref="R2902:R2944" si="241">E2902/N2902</f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38"/>
        <v>42042.696053240739</v>
      </c>
      <c r="K2903">
        <v>1418161339</v>
      </c>
      <c r="L2903" s="14">
        <f t="shared" si="239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37"/>
        <v>0.8</v>
      </c>
      <c r="R2903" s="9">
        <f t="shared" si="241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38"/>
        <v>42240.231435185182</v>
      </c>
      <c r="K2904">
        <v>1437820396</v>
      </c>
      <c r="L2904" s="14">
        <f t="shared" si="239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37"/>
        <v>1.6666666666666666E-2</v>
      </c>
      <c r="R2904" s="9">
        <f t="shared" si="241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38"/>
        <v>42255.95854166666</v>
      </c>
      <c r="K2905">
        <v>1436587218</v>
      </c>
      <c r="L2905" s="14">
        <f t="shared" si="239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37"/>
        <v>0.77999999999999992</v>
      </c>
      <c r="R2905" s="9">
        <f t="shared" si="241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38"/>
        <v>41952.291666666664</v>
      </c>
      <c r="K2906">
        <v>1414538031</v>
      </c>
      <c r="L2906" s="14">
        <f t="shared" si="239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37"/>
        <v>5</v>
      </c>
      <c r="R2906" s="9">
        <f t="shared" si="241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38"/>
        <v>42619.848530092589</v>
      </c>
      <c r="K2907">
        <v>1472001713</v>
      </c>
      <c r="L2907" s="14">
        <f t="shared" si="239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37"/>
        <v>17.771428571428572</v>
      </c>
      <c r="R2907" s="9">
        <f t="shared" si="241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38"/>
        <v>42216.833333333336</v>
      </c>
      <c r="K2908">
        <v>1436888066</v>
      </c>
      <c r="L2908" s="14">
        <f t="shared" si="239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37"/>
        <v>9.4166666666666661</v>
      </c>
      <c r="R2908" s="9">
        <f t="shared" si="241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38"/>
        <v>42504.669409722221</v>
      </c>
      <c r="K2909">
        <v>1458075837</v>
      </c>
      <c r="L2909" s="14">
        <f t="shared" si="239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37"/>
        <v>0.08</v>
      </c>
      <c r="R2909" s="9">
        <f t="shared" si="241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38"/>
        <v>42529.523368055554</v>
      </c>
      <c r="K2910">
        <v>1462815219</v>
      </c>
      <c r="L2910" s="14">
        <f t="shared" si="239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37"/>
        <v>2.75</v>
      </c>
      <c r="R2910" s="9">
        <f t="shared" si="241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38"/>
        <v>41968.615277777775</v>
      </c>
      <c r="K2911">
        <v>1413527001</v>
      </c>
      <c r="L2911" s="14">
        <f t="shared" si="239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37"/>
        <v>1.1111111111111112E-2</v>
      </c>
      <c r="R2911" s="9">
        <f t="shared" si="241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38"/>
        <v>42167.632951388885</v>
      </c>
      <c r="K2912">
        <v>1428955887</v>
      </c>
      <c r="L2912" s="14">
        <f t="shared" si="239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37"/>
        <v>3.3333333333333335E-3</v>
      </c>
      <c r="R2912" s="9">
        <f t="shared" si="241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38"/>
        <v>42182.560486111113</v>
      </c>
      <c r="K2913">
        <v>1431973626</v>
      </c>
      <c r="L2913" s="14">
        <f t="shared" si="239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37"/>
        <v>36.5</v>
      </c>
      <c r="R2913" s="9">
        <f t="shared" si="241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38"/>
        <v>42383.923310185179</v>
      </c>
      <c r="K2914">
        <v>1450235374</v>
      </c>
      <c r="L2914" s="14">
        <f t="shared" si="239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37"/>
        <v>14.058171745152354</v>
      </c>
      <c r="R2914" s="9">
        <f t="shared" si="241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38"/>
        <v>41888.714571759258</v>
      </c>
      <c r="K2915">
        <v>1404857339</v>
      </c>
      <c r="L2915" s="14">
        <f t="shared" si="239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37"/>
        <v>0.02</v>
      </c>
      <c r="R2915" s="9">
        <f t="shared" si="241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38"/>
        <v>42077.657337962963</v>
      </c>
      <c r="K2916">
        <v>1421185594</v>
      </c>
      <c r="L2916" s="14">
        <f t="shared" si="239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37"/>
        <v>4.0000000000000001E-3</v>
      </c>
      <c r="R2916" s="9">
        <f t="shared" si="241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38"/>
        <v>42445.1480324074</v>
      </c>
      <c r="K2917">
        <v>1455528790</v>
      </c>
      <c r="L2917" s="14">
        <f t="shared" si="239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37"/>
        <v>61.1</v>
      </c>
      <c r="R2917" s="9">
        <f t="shared" si="241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38"/>
        <v>41778.268391203703</v>
      </c>
      <c r="K2918">
        <v>1398511589</v>
      </c>
      <c r="L2918" s="14">
        <f t="shared" si="239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37"/>
        <v>7.8378378378378386</v>
      </c>
      <c r="R2918" s="9">
        <f t="shared" si="241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38"/>
        <v>42263.026006944441</v>
      </c>
      <c r="K2919">
        <v>1440826647</v>
      </c>
      <c r="L2919" s="14">
        <f t="shared" si="239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37"/>
        <v>21.85</v>
      </c>
      <c r="R2919" s="9">
        <f t="shared" si="241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38"/>
        <v>42306.421377314815</v>
      </c>
      <c r="K2920">
        <v>1443712007</v>
      </c>
      <c r="L2920" s="14">
        <f t="shared" si="239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37"/>
        <v>27.24</v>
      </c>
      <c r="R2920" s="9">
        <f t="shared" si="241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38"/>
        <v>41856.411215277774</v>
      </c>
      <c r="K2921">
        <v>1404658329</v>
      </c>
      <c r="L2921" s="14">
        <f t="shared" si="239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37"/>
        <v>8.5</v>
      </c>
      <c r="R2921" s="9">
        <f t="shared" si="241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38"/>
        <v>42088.54247685185</v>
      </c>
      <c r="K2922">
        <v>1424718070</v>
      </c>
      <c r="L2922" s="14">
        <f t="shared" si="239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37"/>
        <v>26.840000000000003</v>
      </c>
      <c r="R2922" s="9">
        <f t="shared" si="241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38"/>
        <v>41907.678287037037</v>
      </c>
      <c r="K2923">
        <v>1409087804</v>
      </c>
      <c r="L2923" s="14">
        <f t="shared" si="239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37"/>
        <v>129</v>
      </c>
      <c r="R2923" s="9">
        <f t="shared" si="241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38"/>
        <v>42142.665821759256</v>
      </c>
      <c r="K2924">
        <v>1428094727</v>
      </c>
      <c r="L2924" s="14">
        <f t="shared" si="239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37"/>
        <v>100</v>
      </c>
      <c r="R2924" s="9">
        <f t="shared" si="241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38"/>
        <v>42027.916666666664</v>
      </c>
      <c r="K2925">
        <v>1420774779</v>
      </c>
      <c r="L2925" s="14">
        <f t="shared" si="239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37"/>
        <v>100</v>
      </c>
      <c r="R2925" s="9">
        <f t="shared" si="241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38"/>
        <v>42132.957638888889</v>
      </c>
      <c r="K2926">
        <v>1428585710</v>
      </c>
      <c r="L2926" s="14">
        <f t="shared" si="239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37"/>
        <v>103.2</v>
      </c>
      <c r="R2926" s="9">
        <f t="shared" si="241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38"/>
        <v>41893.375787037039</v>
      </c>
      <c r="K2927">
        <v>1407852068</v>
      </c>
      <c r="L2927" s="14">
        <f t="shared" si="239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37"/>
        <v>102.44597777777777</v>
      </c>
      <c r="R2927" s="9">
        <f t="shared" si="241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38"/>
        <v>42058.557627314811</v>
      </c>
      <c r="K2928">
        <v>1423506179</v>
      </c>
      <c r="L2928" s="14">
        <f t="shared" si="239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37"/>
        <v>125</v>
      </c>
      <c r="R2928" s="9">
        <f t="shared" si="241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38"/>
        <v>41835</v>
      </c>
      <c r="K2929">
        <v>1402934629</v>
      </c>
      <c r="L2929" s="14">
        <f t="shared" si="239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37"/>
        <v>130.83333333333334</v>
      </c>
      <c r="R2929" s="9">
        <f t="shared" si="241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38"/>
        <v>42433.789884259262</v>
      </c>
      <c r="K2930">
        <v>1454543846</v>
      </c>
      <c r="L2930" s="14">
        <f t="shared" si="239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37"/>
        <v>100</v>
      </c>
      <c r="R2930" s="9">
        <f t="shared" si="241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38"/>
        <v>41784.355995370366</v>
      </c>
      <c r="K2931">
        <v>1398432758</v>
      </c>
      <c r="L2931" s="14">
        <f t="shared" si="239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37"/>
        <v>102.06937499999999</v>
      </c>
      <c r="R2931" s="9">
        <f t="shared" si="241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38"/>
        <v>42131.375740740739</v>
      </c>
      <c r="K2932">
        <v>1428415264</v>
      </c>
      <c r="L2932" s="14">
        <f t="shared" si="239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37"/>
        <v>100.92000000000002</v>
      </c>
      <c r="R2932" s="9">
        <f t="shared" si="241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38"/>
        <v>41897.047222222223</v>
      </c>
      <c r="K2933">
        <v>1408604363</v>
      </c>
      <c r="L2933" s="14">
        <f t="shared" si="239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37"/>
        <v>106</v>
      </c>
      <c r="R2933" s="9">
        <f t="shared" si="241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38"/>
        <v>42056.249999999993</v>
      </c>
      <c r="K2934">
        <v>1421812637</v>
      </c>
      <c r="L2934" s="14">
        <f t="shared" si="239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37"/>
        <v>105.0967741935484</v>
      </c>
      <c r="R2934" s="9">
        <f t="shared" si="241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38"/>
        <v>42525.748298611106</v>
      </c>
      <c r="K2935">
        <v>1462489053</v>
      </c>
      <c r="L2935" s="14">
        <f t="shared" si="239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37"/>
        <v>102.76</v>
      </c>
      <c r="R2935" s="9">
        <f t="shared" si="241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38"/>
        <v>41805.427824074075</v>
      </c>
      <c r="K2936">
        <v>1400253364</v>
      </c>
      <c r="L2936" s="14">
        <f t="shared" si="239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37"/>
        <v>108</v>
      </c>
      <c r="R2936" s="9">
        <f t="shared" si="241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38"/>
        <v>42611.499999999993</v>
      </c>
      <c r="K2937">
        <v>1467468008</v>
      </c>
      <c r="L2937" s="14">
        <f t="shared" si="239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37"/>
        <v>100.88571428571429</v>
      </c>
      <c r="R2937" s="9">
        <f t="shared" si="241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38"/>
        <v>41924.999305555553</v>
      </c>
      <c r="K2938">
        <v>1412091423</v>
      </c>
      <c r="L2938" s="14">
        <f t="shared" si="239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37"/>
        <v>128</v>
      </c>
      <c r="R2938" s="9">
        <f t="shared" si="241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38"/>
        <v>41833.248993055553</v>
      </c>
      <c r="K2939">
        <v>1402657113</v>
      </c>
      <c r="L2939" s="14">
        <f t="shared" si="239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37"/>
        <v>133.33333333333331</v>
      </c>
      <c r="R2939" s="9">
        <f t="shared" si="241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38"/>
        <v>42034.495532407404</v>
      </c>
      <c r="K2940">
        <v>1420044814</v>
      </c>
      <c r="L2940" s="14">
        <f t="shared" si="239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37"/>
        <v>101.375</v>
      </c>
      <c r="R2940" s="9">
        <f t="shared" si="241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38"/>
        <v>41878.833333333328</v>
      </c>
      <c r="K2941">
        <v>1406316312</v>
      </c>
      <c r="L2941" s="14">
        <f t="shared" si="239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37"/>
        <v>102.875</v>
      </c>
      <c r="R2941" s="9">
        <f t="shared" si="241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38"/>
        <v>42022.565023148149</v>
      </c>
      <c r="K2942">
        <v>1418150018</v>
      </c>
      <c r="L2942" s="14">
        <f t="shared" si="239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37"/>
        <v>107.24000000000001</v>
      </c>
      <c r="R2942" s="9">
        <f t="shared" si="241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38"/>
        <v>42064.751793981479</v>
      </c>
      <c r="K2943">
        <v>1422658955</v>
      </c>
      <c r="L2943" s="14">
        <f t="shared" si="239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37"/>
        <v>4.0000000000000001E-3</v>
      </c>
      <c r="R2943" s="9">
        <f t="shared" si="241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38"/>
        <v>42354.637499999997</v>
      </c>
      <c r="K2944">
        <v>1448565459</v>
      </c>
      <c r="L2944" s="14">
        <f t="shared" si="239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37"/>
        <v>20.424999999999997</v>
      </c>
      <c r="R2944" s="9">
        <f t="shared" si="241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38"/>
        <v>42106.921064814807</v>
      </c>
      <c r="K2945">
        <v>1426302380</v>
      </c>
      <c r="L2945" s="14">
        <f t="shared" si="239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37"/>
        <v>0</v>
      </c>
      <c r="R2945" s="9">
        <v>0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38"/>
        <v>42162.705995370365</v>
      </c>
      <c r="K2946">
        <v>1431122198</v>
      </c>
      <c r="L2946" s="14">
        <f t="shared" si="239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242">(E2946/D2946)*100</f>
        <v>1</v>
      </c>
      <c r="R2946" s="9">
        <f>E2946/N2946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43">(I2947/86400)+25569+(-5/24)</f>
        <v>42147.931250000001</v>
      </c>
      <c r="K2947">
        <v>1429845660</v>
      </c>
      <c r="L2947" s="14">
        <f t="shared" ref="L2947:L3010" si="244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242"/>
        <v>0</v>
      </c>
      <c r="R2947" s="9">
        <v>0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43"/>
        <v>42597.322824074072</v>
      </c>
      <c r="K2948">
        <v>1468673092</v>
      </c>
      <c r="L2948" s="14">
        <f t="shared" si="244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42"/>
        <v>0.1</v>
      </c>
      <c r="R2948" s="9">
        <f>E2948/N2948</f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43"/>
        <v>42698.507638888885</v>
      </c>
      <c r="K2949">
        <v>1475760567</v>
      </c>
      <c r="L2949" s="14">
        <f t="shared" si="244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42"/>
        <v>4.2880000000000003</v>
      </c>
      <c r="R2949" s="9">
        <f>E2949/N2949</f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43"/>
        <v>42157.440891203696</v>
      </c>
      <c r="K2950">
        <v>1428075293</v>
      </c>
      <c r="L2950" s="14">
        <f t="shared" si="244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42"/>
        <v>4.8000000000000004E-3</v>
      </c>
      <c r="R2950" s="9">
        <f>E2950/N2950</f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43"/>
        <v>42327.656446759262</v>
      </c>
      <c r="K2951">
        <v>1445370317</v>
      </c>
      <c r="L2951" s="14">
        <f t="shared" si="244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42"/>
        <v>2.5</v>
      </c>
      <c r="R2951" s="9">
        <f>E2951/N2951</f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43"/>
        <v>42392.156851851854</v>
      </c>
      <c r="K2952">
        <v>1450946752</v>
      </c>
      <c r="L2952" s="14">
        <f t="shared" si="244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42"/>
        <v>0</v>
      </c>
      <c r="R2952" s="9">
        <v>0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43"/>
        <v>41917.594594907401</v>
      </c>
      <c r="K2953">
        <v>1408648573</v>
      </c>
      <c r="L2953" s="14">
        <f t="shared" si="244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42"/>
        <v>2.1919999999999997</v>
      </c>
      <c r="R2953" s="9">
        <f>E2953/N2953</f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43"/>
        <v>42659.958333333336</v>
      </c>
      <c r="K2954">
        <v>1473957239</v>
      </c>
      <c r="L2954" s="14">
        <f t="shared" si="244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42"/>
        <v>8.0250000000000004</v>
      </c>
      <c r="R2954" s="9">
        <f>E2954/N2954</f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43"/>
        <v>42285.583576388883</v>
      </c>
      <c r="K2955">
        <v>1441738821</v>
      </c>
      <c r="L2955" s="14">
        <f t="shared" si="244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42"/>
        <v>0.15125</v>
      </c>
      <c r="R2955" s="9">
        <f>E2955/N2955</f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43"/>
        <v>42810.333368055552</v>
      </c>
      <c r="K2956">
        <v>1487944803</v>
      </c>
      <c r="L2956" s="14">
        <f t="shared" si="244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42"/>
        <v>0</v>
      </c>
      <c r="R2956" s="9">
        <v>0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43"/>
        <v>42171.532974537033</v>
      </c>
      <c r="K2957">
        <v>1431884849</v>
      </c>
      <c r="L2957" s="14">
        <f t="shared" si="244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42"/>
        <v>59.583333333333336</v>
      </c>
      <c r="R2957" s="9">
        <f>E2957/N2957</f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43"/>
        <v>42494.750578703701</v>
      </c>
      <c r="K2958">
        <v>1459810850</v>
      </c>
      <c r="L2958" s="14">
        <f t="shared" si="244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42"/>
        <v>16.734177215189874</v>
      </c>
      <c r="R2958" s="9">
        <f>E2958/N2958</f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43"/>
        <v>42090.761249999996</v>
      </c>
      <c r="K2959">
        <v>1422317772</v>
      </c>
      <c r="L2959" s="14">
        <f t="shared" si="244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42"/>
        <v>1.8666666666666669</v>
      </c>
      <c r="R2959" s="9">
        <f>E2959/N2959</f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43"/>
        <v>42498.529131944444</v>
      </c>
      <c r="K2960">
        <v>1457548917</v>
      </c>
      <c r="L2960" s="14">
        <f t="shared" si="244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42"/>
        <v>0</v>
      </c>
      <c r="R2960" s="9">
        <v>0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43"/>
        <v>42527.800057870372</v>
      </c>
      <c r="K2961">
        <v>1462666325</v>
      </c>
      <c r="L2961" s="14">
        <f t="shared" si="244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42"/>
        <v>0</v>
      </c>
      <c r="R2961" s="9">
        <v>0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43"/>
        <v>41893.54887731481</v>
      </c>
      <c r="K2962">
        <v>1407867023</v>
      </c>
      <c r="L2962" s="14">
        <f t="shared" si="244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42"/>
        <v>0</v>
      </c>
      <c r="R2962" s="9">
        <v>0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43"/>
        <v>42088.958333333336</v>
      </c>
      <c r="K2963">
        <v>1424927159</v>
      </c>
      <c r="L2963" s="14">
        <f t="shared" si="244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42"/>
        <v>109.62</v>
      </c>
      <c r="R2963" s="9">
        <f t="shared" ref="R2963:R2994" si="245">E2963/N2963</f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43"/>
        <v>42064.082638888889</v>
      </c>
      <c r="K2964">
        <v>1422769906</v>
      </c>
      <c r="L2964" s="14">
        <f t="shared" si="244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42"/>
        <v>121.8</v>
      </c>
      <c r="R2964" s="9">
        <f t="shared" si="245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43"/>
        <v>42187.26185185185</v>
      </c>
      <c r="K2965">
        <v>1433243824</v>
      </c>
      <c r="L2965" s="14">
        <f t="shared" si="244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42"/>
        <v>106.85</v>
      </c>
      <c r="R2965" s="9">
        <f t="shared" si="245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43"/>
        <v>41857.688888888886</v>
      </c>
      <c r="K2966">
        <v>1404769819</v>
      </c>
      <c r="L2966" s="14">
        <f t="shared" si="244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42"/>
        <v>100.71379999999999</v>
      </c>
      <c r="R2966" s="9">
        <f t="shared" si="245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43"/>
        <v>42192.521215277775</v>
      </c>
      <c r="K2967">
        <v>1433698233</v>
      </c>
      <c r="L2967" s="14">
        <f t="shared" si="244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42"/>
        <v>109.00000000000001</v>
      </c>
      <c r="R2967" s="9">
        <f t="shared" si="245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43"/>
        <v>42263.530231481483</v>
      </c>
      <c r="K2968">
        <v>1439833412</v>
      </c>
      <c r="L2968" s="14">
        <f t="shared" si="244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42"/>
        <v>113.63000000000001</v>
      </c>
      <c r="R2968" s="9">
        <f t="shared" si="245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43"/>
        <v>42071.947824074072</v>
      </c>
      <c r="K2969">
        <v>1423284292</v>
      </c>
      <c r="L2969" s="14">
        <f t="shared" si="244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42"/>
        <v>113.92</v>
      </c>
      <c r="R2969" s="9">
        <f t="shared" si="245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43"/>
        <v>42598.957638888889</v>
      </c>
      <c r="K2970">
        <v>1470227660</v>
      </c>
      <c r="L2970" s="14">
        <f t="shared" si="244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42"/>
        <v>106</v>
      </c>
      <c r="R2970" s="9">
        <f t="shared" si="245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43"/>
        <v>42127.743750000001</v>
      </c>
      <c r="K2971">
        <v>1428087153</v>
      </c>
      <c r="L2971" s="14">
        <f t="shared" si="244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42"/>
        <v>162.5</v>
      </c>
      <c r="R2971" s="9">
        <f t="shared" si="245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43"/>
        <v>41838.461238425924</v>
      </c>
      <c r="K2972">
        <v>1403107451</v>
      </c>
      <c r="L2972" s="14">
        <f t="shared" si="244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42"/>
        <v>106</v>
      </c>
      <c r="R2972" s="9">
        <f t="shared" si="245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43"/>
        <v>41882.449976851851</v>
      </c>
      <c r="K2973">
        <v>1406908078</v>
      </c>
      <c r="L2973" s="14">
        <f t="shared" si="244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42"/>
        <v>100.15624999999999</v>
      </c>
      <c r="R2973" s="9">
        <f t="shared" si="245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43"/>
        <v>42708.833333333336</v>
      </c>
      <c r="K2974">
        <v>1479609520</v>
      </c>
      <c r="L2974" s="14">
        <f t="shared" si="244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42"/>
        <v>105.35000000000001</v>
      </c>
      <c r="R2974" s="9">
        <f t="shared" si="245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43"/>
        <v>42369.958333333336</v>
      </c>
      <c r="K2975">
        <v>1449171508</v>
      </c>
      <c r="L2975" s="14">
        <f t="shared" si="244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42"/>
        <v>174.8</v>
      </c>
      <c r="R2975" s="9">
        <f t="shared" si="245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43"/>
        <v>41907.857638888883</v>
      </c>
      <c r="K2976">
        <v>1409275671</v>
      </c>
      <c r="L2976" s="14">
        <f t="shared" si="244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42"/>
        <v>102</v>
      </c>
      <c r="R2976" s="9">
        <f t="shared" si="245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43"/>
        <v>41969.916666666664</v>
      </c>
      <c r="K2977">
        <v>1414599886</v>
      </c>
      <c r="L2977" s="14">
        <f t="shared" si="244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42"/>
        <v>100.125</v>
      </c>
      <c r="R2977" s="9">
        <f t="shared" si="245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43"/>
        <v>42442.291666666664</v>
      </c>
      <c r="K2978">
        <v>1456421530</v>
      </c>
      <c r="L2978" s="14">
        <f t="shared" si="244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42"/>
        <v>171.42857142857142</v>
      </c>
      <c r="R2978" s="9">
        <f t="shared" si="245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43"/>
        <v>42085.884722222218</v>
      </c>
      <c r="K2979">
        <v>1421960934</v>
      </c>
      <c r="L2979" s="14">
        <f t="shared" si="244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42"/>
        <v>113.56666666666666</v>
      </c>
      <c r="R2979" s="9">
        <f t="shared" si="245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43"/>
        <v>41932.040972222218</v>
      </c>
      <c r="K2980">
        <v>1412954547</v>
      </c>
      <c r="L2980" s="14">
        <f t="shared" si="244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42"/>
        <v>129.46666666666667</v>
      </c>
      <c r="R2980" s="9">
        <f t="shared" si="245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43"/>
        <v>42010.041666666664</v>
      </c>
      <c r="K2981">
        <v>1419104823</v>
      </c>
      <c r="L2981" s="14">
        <f t="shared" si="244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42"/>
        <v>101.4</v>
      </c>
      <c r="R2981" s="9">
        <f t="shared" si="245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43"/>
        <v>42239.874999999993</v>
      </c>
      <c r="K2982">
        <v>1438639130</v>
      </c>
      <c r="L2982" s="14">
        <f t="shared" si="244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42"/>
        <v>109.16666666666666</v>
      </c>
      <c r="R2982" s="9">
        <f t="shared" si="245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43"/>
        <v>42270.351342592585</v>
      </c>
      <c r="K2983">
        <v>1439126756</v>
      </c>
      <c r="L2983" s="14">
        <f t="shared" si="244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42"/>
        <v>128.92500000000001</v>
      </c>
      <c r="R2983" s="9">
        <f t="shared" si="245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43"/>
        <v>42411.478506944441</v>
      </c>
      <c r="K2984">
        <v>1452616143</v>
      </c>
      <c r="L2984" s="14">
        <f t="shared" si="244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42"/>
        <v>102.06</v>
      </c>
      <c r="R2984" s="9">
        <f t="shared" si="245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43"/>
        <v>41954.465694444443</v>
      </c>
      <c r="K2985">
        <v>1410534636</v>
      </c>
      <c r="L2985" s="14">
        <f t="shared" si="244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42"/>
        <v>146.53957758620692</v>
      </c>
      <c r="R2985" s="9">
        <f t="shared" si="245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43"/>
        <v>42606.070381944439</v>
      </c>
      <c r="K2986">
        <v>1469428881</v>
      </c>
      <c r="L2986" s="14">
        <f t="shared" si="244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42"/>
        <v>100.352</v>
      </c>
      <c r="R2986" s="9">
        <f t="shared" si="245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43"/>
        <v>42673.958333333336</v>
      </c>
      <c r="K2987">
        <v>1476228128</v>
      </c>
      <c r="L2987" s="14">
        <f t="shared" si="244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42"/>
        <v>121.64999999999999</v>
      </c>
      <c r="R2987" s="9">
        <f t="shared" si="245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43"/>
        <v>42491.250069444439</v>
      </c>
      <c r="K2988">
        <v>1456920006</v>
      </c>
      <c r="L2988" s="14">
        <f t="shared" si="244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42"/>
        <v>105.5</v>
      </c>
      <c r="R2988" s="9">
        <f t="shared" si="245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43"/>
        <v>42655.791666666664</v>
      </c>
      <c r="K2989">
        <v>1473837751</v>
      </c>
      <c r="L2989" s="14">
        <f t="shared" si="244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42"/>
        <v>110.4008</v>
      </c>
      <c r="R2989" s="9">
        <f t="shared" si="245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43"/>
        <v>42541.153715277775</v>
      </c>
      <c r="K2990">
        <v>1463820081</v>
      </c>
      <c r="L2990" s="14">
        <f t="shared" si="244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42"/>
        <v>100</v>
      </c>
      <c r="R2990" s="9">
        <f t="shared" si="245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43"/>
        <v>42358.999305555553</v>
      </c>
      <c r="K2991">
        <v>1448756962</v>
      </c>
      <c r="L2991" s="14">
        <f t="shared" si="244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42"/>
        <v>176.535</v>
      </c>
      <c r="R2991" s="9">
        <f t="shared" si="245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43"/>
        <v>42376.365972222215</v>
      </c>
      <c r="K2992">
        <v>1449150420</v>
      </c>
      <c r="L2992" s="14">
        <f t="shared" si="244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42"/>
        <v>100</v>
      </c>
      <c r="R2992" s="9">
        <f t="shared" si="245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43"/>
        <v>42762.628819444442</v>
      </c>
      <c r="K2993">
        <v>1483646730</v>
      </c>
      <c r="L2993" s="14">
        <f t="shared" si="244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42"/>
        <v>103.29411764705883</v>
      </c>
      <c r="R2993" s="9">
        <f t="shared" si="245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43"/>
        <v>42652.559143518512</v>
      </c>
      <c r="K2994">
        <v>1473445510</v>
      </c>
      <c r="L2994" s="14">
        <f t="shared" si="244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42"/>
        <v>104.5</v>
      </c>
      <c r="R2994" s="9">
        <f t="shared" si="245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43"/>
        <v>42420.63040509259</v>
      </c>
      <c r="K2995">
        <v>1453406867</v>
      </c>
      <c r="L2995" s="14">
        <f t="shared" si="244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42"/>
        <v>100.29999999999998</v>
      </c>
      <c r="R2995" s="9">
        <f t="shared" ref="R2995:R3026" si="246">E2995/N2995</f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43"/>
        <v>41915.270509259259</v>
      </c>
      <c r="K2996">
        <v>1409743772</v>
      </c>
      <c r="L2996" s="14">
        <f t="shared" si="244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42"/>
        <v>457.74666666666673</v>
      </c>
      <c r="R2996" s="9">
        <f t="shared" si="246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43"/>
        <v>42754.456840277773</v>
      </c>
      <c r="K2997">
        <v>1482249471</v>
      </c>
      <c r="L2997" s="14">
        <f t="shared" si="244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42"/>
        <v>104.96000000000001</v>
      </c>
      <c r="R2997" s="9">
        <f t="shared" si="246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43"/>
        <v>42150.704166666663</v>
      </c>
      <c r="K2998">
        <v>1427493240</v>
      </c>
      <c r="L2998" s="14">
        <f t="shared" si="244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42"/>
        <v>171.94285714285715</v>
      </c>
      <c r="R2998" s="9">
        <f t="shared" si="246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43"/>
        <v>42792.999305555553</v>
      </c>
      <c r="K2999">
        <v>1486661793</v>
      </c>
      <c r="L2999" s="14">
        <f t="shared" si="244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42"/>
        <v>103.73000000000002</v>
      </c>
      <c r="R2999" s="9">
        <f t="shared" si="246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43"/>
        <v>41805.975694444445</v>
      </c>
      <c r="K3000">
        <v>1400474329</v>
      </c>
      <c r="L3000" s="14">
        <f t="shared" si="244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42"/>
        <v>103.029</v>
      </c>
      <c r="R3000" s="9">
        <f t="shared" si="246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43"/>
        <v>42794.874999999993</v>
      </c>
      <c r="K3001">
        <v>1487094360</v>
      </c>
      <c r="L3001" s="14">
        <f t="shared" si="244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42"/>
        <v>118.88888888888889</v>
      </c>
      <c r="R3001" s="9">
        <f t="shared" si="246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43"/>
        <v>42766.541666666664</v>
      </c>
      <c r="K3002">
        <v>1484682670</v>
      </c>
      <c r="L3002" s="14">
        <f t="shared" si="244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42"/>
        <v>100</v>
      </c>
      <c r="R3002" s="9">
        <f t="shared" si="246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43"/>
        <v>42564.687291666669</v>
      </c>
      <c r="K3003">
        <v>1465853382</v>
      </c>
      <c r="L3003" s="14">
        <f t="shared" si="244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42"/>
        <v>318.69988910451895</v>
      </c>
      <c r="R3003" s="9">
        <f t="shared" si="246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43"/>
        <v>41269.627916666665</v>
      </c>
      <c r="K3004">
        <v>1353960252</v>
      </c>
      <c r="L3004" s="14">
        <f t="shared" si="244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42"/>
        <v>108.50614285714286</v>
      </c>
      <c r="R3004" s="9">
        <f t="shared" si="246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43"/>
        <v>42430.040972222218</v>
      </c>
      <c r="K3005">
        <v>1454098976</v>
      </c>
      <c r="L3005" s="14">
        <f t="shared" si="244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42"/>
        <v>101.16666666666667</v>
      </c>
      <c r="R3005" s="9">
        <f t="shared" si="246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43"/>
        <v>41958.714398148142</v>
      </c>
      <c r="K3006">
        <v>1413493724</v>
      </c>
      <c r="L3006" s="14">
        <f t="shared" si="244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42"/>
        <v>112.815</v>
      </c>
      <c r="R3006" s="9">
        <f t="shared" si="246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43"/>
        <v>41918.466493055552</v>
      </c>
      <c r="K3007">
        <v>1410019905</v>
      </c>
      <c r="L3007" s="14">
        <f t="shared" si="244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42"/>
        <v>120.49622641509434</v>
      </c>
      <c r="R3007" s="9">
        <f t="shared" si="246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43"/>
        <v>41987.54850694444</v>
      </c>
      <c r="K3008">
        <v>1415988591</v>
      </c>
      <c r="L3008" s="14">
        <f t="shared" si="244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42"/>
        <v>107.74999999999999</v>
      </c>
      <c r="R3008" s="9">
        <f t="shared" si="246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43"/>
        <v>42119.007905092592</v>
      </c>
      <c r="K3009">
        <v>1428124283</v>
      </c>
      <c r="L3009" s="14">
        <f t="shared" si="244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42"/>
        <v>180</v>
      </c>
      <c r="R3009" s="9">
        <f t="shared" si="246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43"/>
        <v>42390.003692129627</v>
      </c>
      <c r="K3010">
        <v>1450760719</v>
      </c>
      <c r="L3010" s="14">
        <f t="shared" si="244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247">(E3010/D3010)*100</f>
        <v>101.16666666666667</v>
      </c>
      <c r="R3010" s="9">
        <f t="shared" si="246"/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48">(I3011/86400)+25569+(-5/24)</f>
        <v>41969.403240740743</v>
      </c>
      <c r="K3011">
        <v>1414417240</v>
      </c>
      <c r="L3011" s="14">
        <f t="shared" ref="L3011:L3074" si="24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247"/>
        <v>119.756</v>
      </c>
      <c r="R3011" s="9">
        <f t="shared" si="246"/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48"/>
        <v>42056.624062499999</v>
      </c>
      <c r="K3012">
        <v>1419364719</v>
      </c>
      <c r="L3012" s="14">
        <f t="shared" si="24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47"/>
        <v>158</v>
      </c>
      <c r="R3012" s="9">
        <f t="shared" si="246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48"/>
        <v>42361.749305555553</v>
      </c>
      <c r="K3013">
        <v>1448536516</v>
      </c>
      <c r="L3013" s="14">
        <f t="shared" si="24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47"/>
        <v>123.66666666666666</v>
      </c>
      <c r="R3013" s="9">
        <f t="shared" si="246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48"/>
        <v>42045.494560185187</v>
      </c>
      <c r="K3014">
        <v>1421772730</v>
      </c>
      <c r="L3014" s="14">
        <f t="shared" si="24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47"/>
        <v>117.12499999999999</v>
      </c>
      <c r="R3014" s="9">
        <f t="shared" si="246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48"/>
        <v>42176.627881944441</v>
      </c>
      <c r="K3015">
        <v>1432325049</v>
      </c>
      <c r="L3015" s="14">
        <f t="shared" si="24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47"/>
        <v>156.96</v>
      </c>
      <c r="R3015" s="9">
        <f t="shared" si="246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48"/>
        <v>41948</v>
      </c>
      <c r="K3016">
        <v>1412737080</v>
      </c>
      <c r="L3016" s="14">
        <f t="shared" si="24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47"/>
        <v>113.104</v>
      </c>
      <c r="R3016" s="9">
        <f t="shared" si="246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48"/>
        <v>41800.958333333328</v>
      </c>
      <c r="K3017">
        <v>1401125238</v>
      </c>
      <c r="L3017" s="14">
        <f t="shared" si="24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47"/>
        <v>103.17647058823529</v>
      </c>
      <c r="R3017" s="9">
        <f t="shared" si="246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48"/>
        <v>41838.339722222219</v>
      </c>
      <c r="K3018">
        <v>1400504952</v>
      </c>
      <c r="L3018" s="14">
        <f t="shared" si="24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47"/>
        <v>102.61176470588236</v>
      </c>
      <c r="R3018" s="9">
        <f t="shared" si="246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48"/>
        <v>41871.641701388886</v>
      </c>
      <c r="K3019">
        <v>1405974243</v>
      </c>
      <c r="L3019" s="14">
        <f t="shared" si="24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47"/>
        <v>105.84090909090908</v>
      </c>
      <c r="R3019" s="9">
        <f t="shared" si="246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48"/>
        <v>42205.708333333336</v>
      </c>
      <c r="K3020">
        <v>1433747376</v>
      </c>
      <c r="L3020" s="14">
        <f t="shared" si="249"/>
        <v>42163.09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47"/>
        <v>100.71428571428571</v>
      </c>
      <c r="R3020" s="9">
        <f t="shared" si="246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48"/>
        <v>41785.916666666664</v>
      </c>
      <c r="K3021">
        <v>1398801620</v>
      </c>
      <c r="L3021" s="14">
        <f t="shared" si="24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47"/>
        <v>121.23333333333332</v>
      </c>
      <c r="R3021" s="9">
        <f t="shared" si="246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48"/>
        <v>42230.638113425921</v>
      </c>
      <c r="K3022">
        <v>1434399533</v>
      </c>
      <c r="L3022" s="14">
        <f t="shared" si="24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47"/>
        <v>100.57142857142858</v>
      </c>
      <c r="R3022" s="9">
        <f t="shared" si="246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48"/>
        <v>42696.040972222218</v>
      </c>
      <c r="K3023">
        <v>1476715869</v>
      </c>
      <c r="L3023" s="14">
        <f t="shared" si="24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47"/>
        <v>116.02222222222223</v>
      </c>
      <c r="R3023" s="9">
        <f t="shared" si="246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48"/>
        <v>42609.745474537034</v>
      </c>
      <c r="K3024">
        <v>1468450409</v>
      </c>
      <c r="L3024" s="14">
        <f t="shared" si="24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47"/>
        <v>100.88</v>
      </c>
      <c r="R3024" s="9">
        <f t="shared" si="246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48"/>
        <v>42166.467430555553</v>
      </c>
      <c r="K3025">
        <v>1430151186</v>
      </c>
      <c r="L3025" s="14">
        <f t="shared" si="24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47"/>
        <v>103</v>
      </c>
      <c r="R3025" s="9">
        <f t="shared" si="246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48"/>
        <v>41188.785590277774</v>
      </c>
      <c r="K3026">
        <v>1346975475</v>
      </c>
      <c r="L3026" s="14">
        <f t="shared" si="24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47"/>
        <v>246.42</v>
      </c>
      <c r="R3026" s="9">
        <f t="shared" si="246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48"/>
        <v>41789.458333333328</v>
      </c>
      <c r="K3027">
        <v>1399032813</v>
      </c>
      <c r="L3027" s="14">
        <f t="shared" si="24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47"/>
        <v>302.2</v>
      </c>
      <c r="R3027" s="9">
        <f t="shared" ref="R3027:R3055" si="250">E3027/N3027</f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48"/>
        <v>42797.251064814809</v>
      </c>
      <c r="K3028">
        <v>1487329292</v>
      </c>
      <c r="L3028" s="14">
        <f t="shared" si="24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47"/>
        <v>143.33333333333334</v>
      </c>
      <c r="R3028" s="9">
        <f t="shared" si="250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48"/>
        <v>42083.454293981478</v>
      </c>
      <c r="K3029">
        <v>1424278451</v>
      </c>
      <c r="L3029" s="14">
        <f t="shared" si="24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47"/>
        <v>131.44</v>
      </c>
      <c r="R3029" s="9">
        <f t="shared" si="250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48"/>
        <v>42597.055844907409</v>
      </c>
      <c r="K3030">
        <v>1468650025</v>
      </c>
      <c r="L3030" s="14">
        <f t="shared" si="24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47"/>
        <v>168.01999999999998</v>
      </c>
      <c r="R3030" s="9">
        <f t="shared" si="250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48"/>
        <v>41960.982638888883</v>
      </c>
      <c r="K3031">
        <v>1413824447</v>
      </c>
      <c r="L3031" s="14">
        <f t="shared" si="24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47"/>
        <v>109.67666666666666</v>
      </c>
      <c r="R3031" s="9">
        <f t="shared" si="250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48"/>
        <v>42263.5390162037</v>
      </c>
      <c r="K3032">
        <v>1439834171</v>
      </c>
      <c r="L3032" s="14">
        <f t="shared" si="24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47"/>
        <v>106.6857142857143</v>
      </c>
      <c r="R3032" s="9">
        <f t="shared" si="250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48"/>
        <v>42657.674155092587</v>
      </c>
      <c r="K3033">
        <v>1471295447</v>
      </c>
      <c r="L3033" s="14">
        <f t="shared" si="24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47"/>
        <v>100</v>
      </c>
      <c r="R3033" s="9">
        <f t="shared" si="250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48"/>
        <v>42257.836331018516</v>
      </c>
      <c r="K3034">
        <v>1439341459</v>
      </c>
      <c r="L3034" s="14">
        <f t="shared" si="24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47"/>
        <v>127.2</v>
      </c>
      <c r="R3034" s="9">
        <f t="shared" si="250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48"/>
        <v>42599.901909722219</v>
      </c>
      <c r="K3035">
        <v>1468895925</v>
      </c>
      <c r="L3035" s="14">
        <f t="shared" si="24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47"/>
        <v>146.53333333333333</v>
      </c>
      <c r="R3035" s="9">
        <f t="shared" si="250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48"/>
        <v>42674.957638888889</v>
      </c>
      <c r="K3036">
        <v>1475326255</v>
      </c>
      <c r="L3036" s="14">
        <f t="shared" si="24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47"/>
        <v>112.53599999999999</v>
      </c>
      <c r="R3036" s="9">
        <f t="shared" si="250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48"/>
        <v>41398.351956018516</v>
      </c>
      <c r="K3037">
        <v>1365082009</v>
      </c>
      <c r="L3037" s="14">
        <f t="shared" si="24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47"/>
        <v>108.78684000000001</v>
      </c>
      <c r="R3037" s="9">
        <f t="shared" si="250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48"/>
        <v>41502.290972222218</v>
      </c>
      <c r="K3038">
        <v>1373568644</v>
      </c>
      <c r="L3038" s="14">
        <f t="shared" si="24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47"/>
        <v>126.732</v>
      </c>
      <c r="R3038" s="9">
        <f t="shared" si="250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48"/>
        <v>40452.999305555553</v>
      </c>
      <c r="K3039">
        <v>1279574773</v>
      </c>
      <c r="L3039" s="14">
        <f t="shared" si="24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47"/>
        <v>213.20000000000002</v>
      </c>
      <c r="R3039" s="9">
        <f t="shared" si="250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48"/>
        <v>42433.043946759259</v>
      </c>
      <c r="K3040">
        <v>1451887397</v>
      </c>
      <c r="L3040" s="14">
        <f t="shared" si="24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47"/>
        <v>100.49999999999999</v>
      </c>
      <c r="R3040" s="9">
        <f t="shared" si="250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48"/>
        <v>41637.124305555553</v>
      </c>
      <c r="K3041">
        <v>1386011038</v>
      </c>
      <c r="L3041" s="14">
        <f t="shared" si="24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47"/>
        <v>108.71389999999998</v>
      </c>
      <c r="R3041" s="9">
        <f t="shared" si="250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48"/>
        <v>42181.749999999993</v>
      </c>
      <c r="K3042">
        <v>1434999621</v>
      </c>
      <c r="L3042" s="14">
        <f t="shared" si="24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47"/>
        <v>107.5</v>
      </c>
      <c r="R3042" s="9">
        <f t="shared" si="250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48"/>
        <v>42389.660277777781</v>
      </c>
      <c r="K3043">
        <v>1450731048</v>
      </c>
      <c r="L3043" s="14">
        <f t="shared" si="24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47"/>
        <v>110.48192771084338</v>
      </c>
      <c r="R3043" s="9">
        <f t="shared" si="250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48"/>
        <v>42283.479710648149</v>
      </c>
      <c r="K3044">
        <v>1441557047</v>
      </c>
      <c r="L3044" s="14">
        <f t="shared" si="24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47"/>
        <v>128</v>
      </c>
      <c r="R3044" s="9">
        <f t="shared" si="250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48"/>
        <v>42109.909722222219</v>
      </c>
      <c r="K3045">
        <v>1426815699</v>
      </c>
      <c r="L3045" s="14">
        <f t="shared" si="24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47"/>
        <v>110.00666666666667</v>
      </c>
      <c r="R3045" s="9">
        <f t="shared" si="250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48"/>
        <v>42402.518495370365</v>
      </c>
      <c r="K3046">
        <v>1453137998</v>
      </c>
      <c r="L3046" s="14">
        <f t="shared" si="24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47"/>
        <v>109.34166666666667</v>
      </c>
      <c r="R3046" s="9">
        <f t="shared" si="250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48"/>
        <v>41872.947395833333</v>
      </c>
      <c r="K3047">
        <v>1406087055</v>
      </c>
      <c r="L3047" s="14">
        <f t="shared" si="24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47"/>
        <v>132.70650000000001</v>
      </c>
      <c r="R3047" s="9">
        <f t="shared" si="250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48"/>
        <v>41891.994444444441</v>
      </c>
      <c r="K3048">
        <v>1407784586</v>
      </c>
      <c r="L3048" s="14">
        <f t="shared" si="24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47"/>
        <v>190.84810126582278</v>
      </c>
      <c r="R3048" s="9">
        <f t="shared" si="250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48"/>
        <v>42487.344444444439</v>
      </c>
      <c r="K3049">
        <v>1457999054</v>
      </c>
      <c r="L3049" s="14">
        <f t="shared" si="24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47"/>
        <v>149</v>
      </c>
      <c r="R3049" s="9">
        <f t="shared" si="250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48"/>
        <v>42004.681944444441</v>
      </c>
      <c r="K3050">
        <v>1417556262</v>
      </c>
      <c r="L3050" s="14">
        <f t="shared" si="24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47"/>
        <v>166.4</v>
      </c>
      <c r="R3050" s="9">
        <f t="shared" si="250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48"/>
        <v>42168.806192129625</v>
      </c>
      <c r="K3051">
        <v>1431649255</v>
      </c>
      <c r="L3051" s="14">
        <f t="shared" si="24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47"/>
        <v>106.66666666666667</v>
      </c>
      <c r="R3051" s="9">
        <f t="shared" si="250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48"/>
        <v>42494.960185185184</v>
      </c>
      <c r="K3052">
        <v>1459828960</v>
      </c>
      <c r="L3052" s="14">
        <f t="shared" si="24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47"/>
        <v>106</v>
      </c>
      <c r="R3052" s="9">
        <f t="shared" si="250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48"/>
        <v>42774.207696759258</v>
      </c>
      <c r="K3053">
        <v>1483955945</v>
      </c>
      <c r="L3053" s="14">
        <f t="shared" si="24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47"/>
        <v>23.62857142857143</v>
      </c>
      <c r="R3053" s="9">
        <f t="shared" si="250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48"/>
        <v>42152.457638888889</v>
      </c>
      <c r="K3054">
        <v>1430237094</v>
      </c>
      <c r="L3054" s="14">
        <f t="shared" si="24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47"/>
        <v>0.15</v>
      </c>
      <c r="R3054" s="9">
        <f t="shared" si="250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48"/>
        <v>41913.957638888889</v>
      </c>
      <c r="K3055">
        <v>1407781013</v>
      </c>
      <c r="L3055" s="14">
        <f t="shared" si="24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47"/>
        <v>0.4</v>
      </c>
      <c r="R3055" s="9">
        <f t="shared" si="250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48"/>
        <v>42064.836111111108</v>
      </c>
      <c r="K3056">
        <v>1422043154</v>
      </c>
      <c r="L3056" s="14">
        <f t="shared" si="24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47"/>
        <v>0</v>
      </c>
      <c r="R3056" s="9">
        <v>0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48"/>
        <v>42013.749884259254</v>
      </c>
      <c r="K3057">
        <v>1415660390</v>
      </c>
      <c r="L3057" s="14">
        <f t="shared" si="24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47"/>
        <v>5.0000000000000001E-3</v>
      </c>
      <c r="R3057" s="9">
        <f>E3057/N3057</f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48"/>
        <v>41911.428055555552</v>
      </c>
      <c r="K3058">
        <v>1406819784</v>
      </c>
      <c r="L3058" s="14">
        <f t="shared" si="24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47"/>
        <v>0</v>
      </c>
      <c r="R3058" s="9">
        <v>0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48"/>
        <v>42463.400590277779</v>
      </c>
      <c r="K3059">
        <v>1457105811</v>
      </c>
      <c r="L3059" s="14">
        <f t="shared" si="24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47"/>
        <v>0</v>
      </c>
      <c r="R3059" s="9">
        <v>0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48"/>
        <v>42510.165972222218</v>
      </c>
      <c r="K3060">
        <v>1459414740</v>
      </c>
      <c r="L3060" s="14">
        <f t="shared" si="24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47"/>
        <v>1.6666666666666666E-2</v>
      </c>
      <c r="R3060" s="9">
        <f>E3060/N3060</f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48"/>
        <v>41859.727384259255</v>
      </c>
      <c r="K3061">
        <v>1404944846</v>
      </c>
      <c r="L3061" s="14">
        <f t="shared" si="24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47"/>
        <v>3.0066666666666664</v>
      </c>
      <c r="R3061" s="9">
        <f>E3061/N3061</f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48"/>
        <v>42275.066365740735</v>
      </c>
      <c r="K3062">
        <v>1440830134</v>
      </c>
      <c r="L3062" s="14">
        <f t="shared" si="24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47"/>
        <v>0.15227272727272728</v>
      </c>
      <c r="R3062" s="9">
        <f>E3062/N3062</f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48"/>
        <v>41864.575787037036</v>
      </c>
      <c r="K3063">
        <v>1405363748</v>
      </c>
      <c r="L3063" s="14">
        <f t="shared" si="24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47"/>
        <v>0</v>
      </c>
      <c r="R3063" s="9">
        <v>0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48"/>
        <v>42277.541666666664</v>
      </c>
      <c r="K3064">
        <v>1441111892</v>
      </c>
      <c r="L3064" s="14">
        <f t="shared" si="24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47"/>
        <v>66.84</v>
      </c>
      <c r="R3064" s="9">
        <f t="shared" ref="R3064:R3083" si="251">E3064/N3064</f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48"/>
        <v>42665.714560185188</v>
      </c>
      <c r="K3065">
        <v>1474150138</v>
      </c>
      <c r="L3065" s="14">
        <f t="shared" si="24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47"/>
        <v>19.566666666666666</v>
      </c>
      <c r="R3065" s="9">
        <f t="shared" si="25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48"/>
        <v>42330.082638888889</v>
      </c>
      <c r="K3066">
        <v>1445483246</v>
      </c>
      <c r="L3066" s="14">
        <f t="shared" si="24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47"/>
        <v>11.294666666666666</v>
      </c>
      <c r="R3066" s="9">
        <f t="shared" si="25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48"/>
        <v>41849.846898148149</v>
      </c>
      <c r="K3067">
        <v>1404523172</v>
      </c>
      <c r="L3067" s="14">
        <f t="shared" si="24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47"/>
        <v>0.04</v>
      </c>
      <c r="R3067" s="9">
        <f t="shared" si="25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48"/>
        <v>42561.020104166666</v>
      </c>
      <c r="K3068">
        <v>1465536537</v>
      </c>
      <c r="L3068" s="14">
        <f t="shared" si="24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47"/>
        <v>11.985714285714286</v>
      </c>
      <c r="R3068" s="9">
        <f t="shared" si="25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48"/>
        <v>42256.730081018519</v>
      </c>
      <c r="K3069">
        <v>1439245879</v>
      </c>
      <c r="L3069" s="14">
        <f t="shared" si="24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47"/>
        <v>2.5</v>
      </c>
      <c r="R3069" s="9">
        <f t="shared" si="25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48"/>
        <v>42293.483240740738</v>
      </c>
      <c r="K3070">
        <v>1442421352</v>
      </c>
      <c r="L3070" s="14">
        <f t="shared" si="24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47"/>
        <v>6.9999999999999993E-2</v>
      </c>
      <c r="R3070" s="9">
        <f t="shared" si="25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48"/>
        <v>41987.625393518516</v>
      </c>
      <c r="K3071">
        <v>1415995234</v>
      </c>
      <c r="L3071" s="14">
        <f t="shared" si="24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47"/>
        <v>14.099999999999998</v>
      </c>
      <c r="R3071" s="9">
        <f t="shared" si="25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48"/>
        <v>42711.525104166663</v>
      </c>
      <c r="K3072">
        <v>1479317769</v>
      </c>
      <c r="L3072" s="14">
        <f t="shared" si="24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47"/>
        <v>3.34</v>
      </c>
      <c r="R3072" s="9">
        <f t="shared" si="25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48"/>
        <v>42115.040972222218</v>
      </c>
      <c r="K3073">
        <v>1428082481</v>
      </c>
      <c r="L3073" s="14">
        <f t="shared" si="24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47"/>
        <v>59.774999999999999</v>
      </c>
      <c r="R3073" s="9">
        <f t="shared" si="25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48"/>
        <v>42672.865277777775</v>
      </c>
      <c r="K3074">
        <v>1476549262</v>
      </c>
      <c r="L3074" s="14">
        <f t="shared" si="24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252">(E3074/D3074)*100</f>
        <v>1.6666666666666666E-2</v>
      </c>
      <c r="R3074" s="9">
        <f t="shared" si="251"/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53">(I3075/86400)+25569+(-5/24)</f>
        <v>42169.59652777778</v>
      </c>
      <c r="K3075">
        <v>1429287900</v>
      </c>
      <c r="L3075" s="14">
        <f t="shared" ref="L3075:L3138" si="254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252"/>
        <v>2.3035714285714284E-2</v>
      </c>
      <c r="R3075" s="9">
        <f t="shared" si="251"/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53"/>
        <v>42439.362951388888</v>
      </c>
      <c r="K3076">
        <v>1455025359</v>
      </c>
      <c r="L3076" s="14">
        <f t="shared" si="254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52"/>
        <v>8.8000000000000009E-2</v>
      </c>
      <c r="R3076" s="9">
        <f t="shared" si="251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53"/>
        <v>42600.89398148148</v>
      </c>
      <c r="K3077">
        <v>1467253640</v>
      </c>
      <c r="L3077" s="14">
        <f t="shared" si="254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52"/>
        <v>8.64</v>
      </c>
      <c r="R3077" s="9">
        <f t="shared" si="251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53"/>
        <v>42286.443553240737</v>
      </c>
      <c r="K3078">
        <v>1439221123</v>
      </c>
      <c r="L3078" s="14">
        <f t="shared" si="254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52"/>
        <v>15.06</v>
      </c>
      <c r="R3078" s="9">
        <f t="shared" si="251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53"/>
        <v>42796.74858796296</v>
      </c>
      <c r="K3079">
        <v>1485903478</v>
      </c>
      <c r="L3079" s="14">
        <f t="shared" si="254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52"/>
        <v>0.47727272727272729</v>
      </c>
      <c r="R3079" s="9">
        <f t="shared" si="251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53"/>
        <v>42060.930497685178</v>
      </c>
      <c r="K3080">
        <v>1422328795</v>
      </c>
      <c r="L3080" s="14">
        <f t="shared" si="254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52"/>
        <v>0.11833333333333333</v>
      </c>
      <c r="R3080" s="9">
        <f t="shared" si="251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53"/>
        <v>42085.463368055549</v>
      </c>
      <c r="K3081">
        <v>1424452035</v>
      </c>
      <c r="L3081" s="14">
        <f t="shared" si="254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52"/>
        <v>0.8417399858735245</v>
      </c>
      <c r="R3081" s="9">
        <f t="shared" si="251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53"/>
        <v>41999.861620370364</v>
      </c>
      <c r="K3082">
        <v>1414456844</v>
      </c>
      <c r="L3082" s="14">
        <f t="shared" si="254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52"/>
        <v>1.8799999999999997E-2</v>
      </c>
      <c r="R3082" s="9">
        <f t="shared" si="251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53"/>
        <v>42266.973275462959</v>
      </c>
      <c r="K3083">
        <v>1440130891</v>
      </c>
      <c r="L3083" s="14">
        <f t="shared" si="254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52"/>
        <v>0.21029999999999999</v>
      </c>
      <c r="R3083" s="9">
        <f t="shared" si="251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53"/>
        <v>42323.756319444445</v>
      </c>
      <c r="K3084">
        <v>1445033346</v>
      </c>
      <c r="L3084" s="14">
        <f t="shared" si="254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52"/>
        <v>0</v>
      </c>
      <c r="R3084" s="9">
        <v>0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53"/>
        <v>41883</v>
      </c>
      <c r="K3085">
        <v>1406986278</v>
      </c>
      <c r="L3085" s="14">
        <f t="shared" si="254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52"/>
        <v>0.27999999999999997</v>
      </c>
      <c r="R3085" s="9">
        <f t="shared" ref="R3085:R3115" si="255">E3085/N3085</f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53"/>
        <v>42129.574999999997</v>
      </c>
      <c r="K3086">
        <v>1428340931</v>
      </c>
      <c r="L3086" s="14">
        <f t="shared" si="254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52"/>
        <v>11.57920670115792</v>
      </c>
      <c r="R3086" s="9">
        <f t="shared" si="25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53"/>
        <v>42276.675451388888</v>
      </c>
      <c r="K3087">
        <v>1440969159</v>
      </c>
      <c r="L3087" s="14">
        <f t="shared" si="254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52"/>
        <v>2.44</v>
      </c>
      <c r="R3087" s="9">
        <f t="shared" si="25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53"/>
        <v>42233.462488425925</v>
      </c>
      <c r="K3088">
        <v>1434643559</v>
      </c>
      <c r="L3088" s="14">
        <f t="shared" si="254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52"/>
        <v>0.25</v>
      </c>
      <c r="R3088" s="9">
        <f t="shared" si="25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53"/>
        <v>42724.983680555553</v>
      </c>
      <c r="K3089">
        <v>1477107390</v>
      </c>
      <c r="L3089" s="14">
        <f t="shared" si="254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52"/>
        <v>0.625</v>
      </c>
      <c r="R3089" s="9">
        <f t="shared" si="25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53"/>
        <v>42012.361805555549</v>
      </c>
      <c r="K3090">
        <v>1418046247</v>
      </c>
      <c r="L3090" s="14">
        <f t="shared" si="254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52"/>
        <v>0.19384615384615383</v>
      </c>
      <c r="R3090" s="9">
        <f t="shared" si="25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53"/>
        <v>42559.874305555553</v>
      </c>
      <c r="K3091">
        <v>1465304483</v>
      </c>
      <c r="L3091" s="14">
        <f t="shared" si="254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52"/>
        <v>23.416</v>
      </c>
      <c r="R3091" s="9">
        <f t="shared" si="25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53"/>
        <v>42125.568807870368</v>
      </c>
      <c r="K3092">
        <v>1425325145</v>
      </c>
      <c r="L3092" s="14">
        <f t="shared" si="254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52"/>
        <v>5.0808888888888886</v>
      </c>
      <c r="R3092" s="9">
        <f t="shared" si="25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53"/>
        <v>42596.740081018514</v>
      </c>
      <c r="K3093">
        <v>1468622743</v>
      </c>
      <c r="L3093" s="14">
        <f t="shared" si="254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52"/>
        <v>15.920000000000002</v>
      </c>
      <c r="R3093" s="9">
        <f t="shared" si="25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53"/>
        <v>42292.708333333336</v>
      </c>
      <c r="K3094">
        <v>1441723912</v>
      </c>
      <c r="L3094" s="14">
        <f t="shared" si="254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52"/>
        <v>1.1831900000000002</v>
      </c>
      <c r="R3094" s="9">
        <f t="shared" si="25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53"/>
        <v>41790.957638888889</v>
      </c>
      <c r="K3095">
        <v>1398980941</v>
      </c>
      <c r="L3095" s="14">
        <f t="shared" si="254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52"/>
        <v>22.75</v>
      </c>
      <c r="R3095" s="9">
        <f t="shared" si="25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53"/>
        <v>42267.587453703702</v>
      </c>
      <c r="K3096">
        <v>1437591956</v>
      </c>
      <c r="L3096" s="14">
        <f t="shared" si="254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52"/>
        <v>2.5000000000000001E-2</v>
      </c>
      <c r="R3096" s="9">
        <f t="shared" si="25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53"/>
        <v>42582.81689814815</v>
      </c>
      <c r="K3097">
        <v>1464827780</v>
      </c>
      <c r="L3097" s="14">
        <f t="shared" si="254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52"/>
        <v>0.33512064343163539</v>
      </c>
      <c r="R3097" s="9">
        <f t="shared" si="25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53"/>
        <v>42144.617199074077</v>
      </c>
      <c r="K3098">
        <v>1429559326</v>
      </c>
      <c r="L3098" s="14">
        <f t="shared" si="254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52"/>
        <v>3.9750000000000001</v>
      </c>
      <c r="R3098" s="9">
        <f t="shared" si="25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53"/>
        <v>42650.374999999993</v>
      </c>
      <c r="K3099">
        <v>1474027501</v>
      </c>
      <c r="L3099" s="14">
        <f t="shared" si="254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52"/>
        <v>17.150000000000002</v>
      </c>
      <c r="R3099" s="9">
        <f t="shared" si="25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53"/>
        <v>42407.803472222215</v>
      </c>
      <c r="K3100">
        <v>1450724449</v>
      </c>
      <c r="L3100" s="14">
        <f t="shared" si="254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52"/>
        <v>3.6080041046690612</v>
      </c>
      <c r="R3100" s="9">
        <f t="shared" si="25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53"/>
        <v>42411.981377314813</v>
      </c>
      <c r="K3101">
        <v>1452659591</v>
      </c>
      <c r="L3101" s="14">
        <f t="shared" si="254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52"/>
        <v>13.900000000000002</v>
      </c>
      <c r="R3101" s="9">
        <f t="shared" si="25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53"/>
        <v>41932.4140625</v>
      </c>
      <c r="K3102">
        <v>1411224975</v>
      </c>
      <c r="L3102" s="14">
        <f t="shared" si="254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52"/>
        <v>15.225</v>
      </c>
      <c r="R3102" s="9">
        <f t="shared" si="25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53"/>
        <v>42201.12222222222</v>
      </c>
      <c r="K3103">
        <v>1434445937</v>
      </c>
      <c r="L3103" s="14">
        <f t="shared" si="254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52"/>
        <v>12</v>
      </c>
      <c r="R3103" s="9">
        <f t="shared" si="25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53"/>
        <v>42605.132152777776</v>
      </c>
      <c r="K3104">
        <v>1467619818</v>
      </c>
      <c r="L3104" s="14">
        <f t="shared" si="254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52"/>
        <v>39.112499999999997</v>
      </c>
      <c r="R3104" s="9">
        <f t="shared" si="25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53"/>
        <v>42166.94798611111</v>
      </c>
      <c r="K3105">
        <v>1428896706</v>
      </c>
      <c r="L3105" s="14">
        <f t="shared" si="254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52"/>
        <v>0.26829268292682928</v>
      </c>
      <c r="R3105" s="9">
        <f t="shared" si="25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53"/>
        <v>42037.874999999993</v>
      </c>
      <c r="K3106">
        <v>1420235311</v>
      </c>
      <c r="L3106" s="14">
        <f t="shared" si="254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52"/>
        <v>29.625</v>
      </c>
      <c r="R3106" s="9">
        <f t="shared" si="25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53"/>
        <v>41931</v>
      </c>
      <c r="K3107">
        <v>1408986916</v>
      </c>
      <c r="L3107" s="14">
        <f t="shared" si="254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52"/>
        <v>42.360992301112063</v>
      </c>
      <c r="R3107" s="9">
        <f t="shared" si="25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53"/>
        <v>42263.708333333336</v>
      </c>
      <c r="K3108">
        <v>1440497876</v>
      </c>
      <c r="L3108" s="14">
        <f t="shared" si="254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52"/>
        <v>4.1000000000000005</v>
      </c>
      <c r="R3108" s="9">
        <f t="shared" si="25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53"/>
        <v>42135.605914351851</v>
      </c>
      <c r="K3109">
        <v>1430767951</v>
      </c>
      <c r="L3109" s="14">
        <f t="shared" si="254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52"/>
        <v>19.762499999999999</v>
      </c>
      <c r="R3109" s="9">
        <f t="shared" si="25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53"/>
        <v>42122.430486111109</v>
      </c>
      <c r="K3110">
        <v>1425053994</v>
      </c>
      <c r="L3110" s="14">
        <f t="shared" si="254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52"/>
        <v>5.1999999999999998E-2</v>
      </c>
      <c r="R3110" s="9">
        <f t="shared" si="25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53"/>
        <v>41878.916782407403</v>
      </c>
      <c r="K3111">
        <v>1406170810</v>
      </c>
      <c r="L3111" s="14">
        <f t="shared" si="254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52"/>
        <v>25.030188679245285</v>
      </c>
      <c r="R3111" s="9">
        <f t="shared" si="25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53"/>
        <v>42784.823136574072</v>
      </c>
      <c r="K3112">
        <v>1484009119</v>
      </c>
      <c r="L3112" s="14">
        <f t="shared" si="254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52"/>
        <v>0.04</v>
      </c>
      <c r="R3112" s="9">
        <f t="shared" si="25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53"/>
        <v>41916.386805555558</v>
      </c>
      <c r="K3113">
        <v>1409753820</v>
      </c>
      <c r="L3113" s="14">
        <f t="shared" si="254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52"/>
        <v>26.640000000000004</v>
      </c>
      <c r="R3113" s="9">
        <f t="shared" si="25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53"/>
        <v>42674.913587962961</v>
      </c>
      <c r="K3114">
        <v>1472784934</v>
      </c>
      <c r="L3114" s="14">
        <f t="shared" si="254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52"/>
        <v>4.7363636363636363</v>
      </c>
      <c r="R3114" s="9">
        <f t="shared" si="25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53"/>
        <v>42111.522939814815</v>
      </c>
      <c r="K3115">
        <v>1426699982</v>
      </c>
      <c r="L3115" s="14">
        <f t="shared" si="254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52"/>
        <v>4.2435339894712749</v>
      </c>
      <c r="R3115" s="9">
        <f t="shared" si="25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53"/>
        <v>41903.42418981481</v>
      </c>
      <c r="K3116">
        <v>1406128250</v>
      </c>
      <c r="L3116" s="14">
        <f t="shared" si="254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52"/>
        <v>0</v>
      </c>
      <c r="R3116" s="9">
        <v>0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53"/>
        <v>42526.238738425927</v>
      </c>
      <c r="K3117">
        <v>1462531427</v>
      </c>
      <c r="L3117" s="14">
        <f t="shared" si="254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52"/>
        <v>3</v>
      </c>
      <c r="R3117" s="9">
        <f t="shared" ref="R3117:R3126" si="256">E3117/N3117</f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53"/>
        <v>42095.30700231481</v>
      </c>
      <c r="K3118">
        <v>1426681325</v>
      </c>
      <c r="L3118" s="14">
        <f t="shared" si="254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52"/>
        <v>57.333333333333336</v>
      </c>
      <c r="R3118" s="9">
        <f t="shared" si="256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53"/>
        <v>42517.341666666667</v>
      </c>
      <c r="K3119">
        <v>1463648360</v>
      </c>
      <c r="L3119" s="14">
        <f t="shared" si="254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52"/>
        <v>0.1</v>
      </c>
      <c r="R3119" s="9">
        <f t="shared" si="256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53"/>
        <v>42553.441238425927</v>
      </c>
      <c r="K3120">
        <v>1465832123</v>
      </c>
      <c r="L3120" s="14">
        <f t="shared" si="254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52"/>
        <v>0.31</v>
      </c>
      <c r="R3120" s="9">
        <f t="shared" si="256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53"/>
        <v>42089.795509259253</v>
      </c>
      <c r="K3121">
        <v>1424826332</v>
      </c>
      <c r="L3121" s="14">
        <f t="shared" si="254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52"/>
        <v>0.05</v>
      </c>
      <c r="R3121" s="9">
        <f t="shared" si="256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53"/>
        <v>42495.692083333335</v>
      </c>
      <c r="K3122">
        <v>1457303796</v>
      </c>
      <c r="L3122" s="14">
        <f t="shared" si="254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52"/>
        <v>9.8461538461538465E-3</v>
      </c>
      <c r="R3122" s="9">
        <f t="shared" si="256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53"/>
        <v>41908.471469907403</v>
      </c>
      <c r="K3123">
        <v>1406564335</v>
      </c>
      <c r="L3123" s="14">
        <f t="shared" si="254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52"/>
        <v>0.66666666666666674</v>
      </c>
      <c r="R3123" s="9">
        <f t="shared" si="256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53"/>
        <v>42683.765416666669</v>
      </c>
      <c r="K3124">
        <v>1478298132</v>
      </c>
      <c r="L3124" s="14">
        <f t="shared" si="254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52"/>
        <v>58.291457286432156</v>
      </c>
      <c r="R3124" s="9">
        <f t="shared" si="256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53"/>
        <v>42560.784699074073</v>
      </c>
      <c r="K3125">
        <v>1465516198</v>
      </c>
      <c r="L3125" s="14">
        <f t="shared" si="254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52"/>
        <v>68.153599999999997</v>
      </c>
      <c r="R3125" s="9">
        <f t="shared" si="256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53"/>
        <v>42037.571770833332</v>
      </c>
      <c r="K3126">
        <v>1417718601</v>
      </c>
      <c r="L3126" s="14">
        <f t="shared" si="254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52"/>
        <v>3.2499999999999999E-3</v>
      </c>
      <c r="R3126" s="9">
        <f t="shared" si="256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53"/>
        <v>42375.998518518514</v>
      </c>
      <c r="K3127">
        <v>1449550672</v>
      </c>
      <c r="L3127" s="14">
        <f t="shared" si="254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52"/>
        <v>0</v>
      </c>
      <c r="R3127" s="9">
        <v>0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53"/>
        <v>42456.768078703702</v>
      </c>
      <c r="K3128">
        <v>1456532762</v>
      </c>
      <c r="L3128" s="14">
        <f t="shared" si="254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52"/>
        <v>4.16</v>
      </c>
      <c r="R3128" s="9">
        <f>E3128/N3128</f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53"/>
        <v>42064.648483796293</v>
      </c>
      <c r="K3129">
        <v>1422650029</v>
      </c>
      <c r="L3129" s="14">
        <f t="shared" si="254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52"/>
        <v>0</v>
      </c>
      <c r="R3129" s="9">
        <v>0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53"/>
        <v>42810.575706018521</v>
      </c>
      <c r="K3130">
        <v>1487101741</v>
      </c>
      <c r="L3130" s="14">
        <f t="shared" si="254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52"/>
        <v>108.60666666666667</v>
      </c>
      <c r="R3130" s="9">
        <f t="shared" ref="R3130:R3139" si="257">E3130/N3130</f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53"/>
        <v>42843.592812499999</v>
      </c>
      <c r="K3131">
        <v>1489090419</v>
      </c>
      <c r="L3131" s="14">
        <f t="shared" si="254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52"/>
        <v>0.8</v>
      </c>
      <c r="R3131" s="9">
        <f t="shared" si="257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53"/>
        <v>42838.999305555553</v>
      </c>
      <c r="K3132">
        <v>1489504916</v>
      </c>
      <c r="L3132" s="14">
        <f t="shared" si="254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52"/>
        <v>3.75</v>
      </c>
      <c r="R3132" s="9">
        <f t="shared" si="257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53"/>
        <v>42833.329224537032</v>
      </c>
      <c r="K3133">
        <v>1489067645</v>
      </c>
      <c r="L3133" s="14">
        <f t="shared" si="254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52"/>
        <v>15.731707317073171</v>
      </c>
      <c r="R3133" s="9">
        <f t="shared" si="257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53"/>
        <v>42846.100231481476</v>
      </c>
      <c r="K3134">
        <v>1487579060</v>
      </c>
      <c r="L3134" s="14">
        <f t="shared" si="254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52"/>
        <v>3.3333333333333333E-2</v>
      </c>
      <c r="R3134" s="9">
        <f t="shared" si="257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53"/>
        <v>42818.315208333333</v>
      </c>
      <c r="K3135">
        <v>1487770434</v>
      </c>
      <c r="L3135" s="14">
        <f t="shared" si="254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52"/>
        <v>108</v>
      </c>
      <c r="R3135" s="9">
        <f t="shared" si="257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53"/>
        <v>42821.470127314817</v>
      </c>
      <c r="K3136">
        <v>1488820619</v>
      </c>
      <c r="L3136" s="14">
        <f t="shared" si="254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52"/>
        <v>22.5</v>
      </c>
      <c r="R3136" s="9">
        <f t="shared" si="257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53"/>
        <v>42828.943530092591</v>
      </c>
      <c r="K3137">
        <v>1489376321</v>
      </c>
      <c r="L3137" s="14">
        <f t="shared" si="254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52"/>
        <v>20.849420849420849</v>
      </c>
      <c r="R3137" s="9">
        <f t="shared" si="257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53"/>
        <v>42825.749305555553</v>
      </c>
      <c r="K3138">
        <v>1487847954</v>
      </c>
      <c r="L3138" s="14">
        <f t="shared" si="254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258">(E3138/D3138)*100</f>
        <v>127.8</v>
      </c>
      <c r="R3138" s="9">
        <f t="shared" si="257"/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59">(I3139/86400)+25569+(-5/24)</f>
        <v>42858.591666666667</v>
      </c>
      <c r="K3139">
        <v>1489439669</v>
      </c>
      <c r="L3139" s="14">
        <f t="shared" ref="L3139:L3202" si="260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258"/>
        <v>3.3333333333333335</v>
      </c>
      <c r="R3139" s="9">
        <f t="shared" si="257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59"/>
        <v>42828.437581018516</v>
      </c>
      <c r="K3140">
        <v>1489591807</v>
      </c>
      <c r="L3140" s="14">
        <f t="shared" si="260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58"/>
        <v>0</v>
      </c>
      <c r="R3140" s="9">
        <v>0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59"/>
        <v>42818.981249999997</v>
      </c>
      <c r="K3141">
        <v>1487485760</v>
      </c>
      <c r="L3141" s="14">
        <f t="shared" si="260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58"/>
        <v>5.4</v>
      </c>
      <c r="R3141" s="9">
        <f>E3141/N3141</f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59"/>
        <v>42832.468784722216</v>
      </c>
      <c r="K3142">
        <v>1488993303</v>
      </c>
      <c r="L3142" s="14">
        <f t="shared" si="260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58"/>
        <v>0.96</v>
      </c>
      <c r="R3142" s="9">
        <f>E3142/N3142</f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59"/>
        <v>42841.624999999993</v>
      </c>
      <c r="K3143">
        <v>1488823488</v>
      </c>
      <c r="L3143" s="14">
        <f t="shared" si="260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58"/>
        <v>51.6</v>
      </c>
      <c r="R3143" s="9">
        <f>E3143/N3143</f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59"/>
        <v>42813.263182870367</v>
      </c>
      <c r="K3144">
        <v>1487333939</v>
      </c>
      <c r="L3144" s="14">
        <f t="shared" si="260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58"/>
        <v>1.6363636363636365</v>
      </c>
      <c r="R3144" s="9">
        <f>E3144/N3144</f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59"/>
        <v>42834.149953703702</v>
      </c>
      <c r="K3145">
        <v>1489480556</v>
      </c>
      <c r="L3145" s="14">
        <f t="shared" si="260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58"/>
        <v>0</v>
      </c>
      <c r="R3145" s="9">
        <v>0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59"/>
        <v>42813.041666666664</v>
      </c>
      <c r="K3146">
        <v>1488459307</v>
      </c>
      <c r="L3146" s="14">
        <f t="shared" si="260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58"/>
        <v>75.400000000000006</v>
      </c>
      <c r="R3146" s="9">
        <f>E3146/N3146</f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59"/>
        <v>42821.790902777771</v>
      </c>
      <c r="K3147">
        <v>1485478734</v>
      </c>
      <c r="L3147" s="14">
        <f t="shared" si="260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58"/>
        <v>0</v>
      </c>
      <c r="R3147" s="9">
        <v>0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59"/>
        <v>42841.432476851849</v>
      </c>
      <c r="K3148">
        <v>1488471766</v>
      </c>
      <c r="L3148" s="14">
        <f t="shared" si="260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58"/>
        <v>10.5</v>
      </c>
      <c r="R3148" s="9">
        <f t="shared" ref="R3148:R3191" si="261">E3148/N3148</f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59"/>
        <v>41949.802719907406</v>
      </c>
      <c r="K3149">
        <v>1411859755</v>
      </c>
      <c r="L3149" s="14">
        <f t="shared" si="260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58"/>
        <v>117.52499999999999</v>
      </c>
      <c r="R3149" s="9">
        <f t="shared" si="261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59"/>
        <v>41912.958333333328</v>
      </c>
      <c r="K3150">
        <v>1410278284</v>
      </c>
      <c r="L3150" s="14">
        <f t="shared" si="260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58"/>
        <v>131.16666666666669</v>
      </c>
      <c r="R3150" s="9">
        <f t="shared" si="261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59"/>
        <v>41249.875</v>
      </c>
      <c r="K3151">
        <v>1352766300</v>
      </c>
      <c r="L3151" s="14">
        <f t="shared" si="260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58"/>
        <v>104</v>
      </c>
      <c r="R3151" s="9">
        <f t="shared" si="261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59"/>
        <v>40567.958333333328</v>
      </c>
      <c r="K3152">
        <v>1288160403</v>
      </c>
      <c r="L3152" s="14">
        <f t="shared" si="260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58"/>
        <v>101</v>
      </c>
      <c r="R3152" s="9">
        <f t="shared" si="261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59"/>
        <v>41892.631643518514</v>
      </c>
      <c r="K3153">
        <v>1407787774</v>
      </c>
      <c r="L3153" s="14">
        <f t="shared" si="260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58"/>
        <v>100.4</v>
      </c>
      <c r="R3153" s="9">
        <f t="shared" si="261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59"/>
        <v>41580.659340277773</v>
      </c>
      <c r="K3154">
        <v>1380833367</v>
      </c>
      <c r="L3154" s="14">
        <f t="shared" si="260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58"/>
        <v>105.95454545454545</v>
      </c>
      <c r="R3154" s="9">
        <f t="shared" si="261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59"/>
        <v>40663.999305555553</v>
      </c>
      <c r="K3155">
        <v>1301542937</v>
      </c>
      <c r="L3155" s="14">
        <f t="shared" si="260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58"/>
        <v>335.58333333333337</v>
      </c>
      <c r="R3155" s="9">
        <f t="shared" si="261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59"/>
        <v>41000.625671296293</v>
      </c>
      <c r="K3156">
        <v>1330722058</v>
      </c>
      <c r="L3156" s="14">
        <f t="shared" si="260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58"/>
        <v>112.92857142857142</v>
      </c>
      <c r="R3156" s="9">
        <f t="shared" si="261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59"/>
        <v>41263.290798611109</v>
      </c>
      <c r="K3157">
        <v>1353412725</v>
      </c>
      <c r="L3157" s="14">
        <f t="shared" si="260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58"/>
        <v>188.50460000000001</v>
      </c>
      <c r="R3157" s="9">
        <f t="shared" si="261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59"/>
        <v>41061.744722222218</v>
      </c>
      <c r="K3158">
        <v>1335567144</v>
      </c>
      <c r="L3158" s="14">
        <f t="shared" si="260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58"/>
        <v>101.81818181818181</v>
      </c>
      <c r="R3158" s="9">
        <f t="shared" si="261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59"/>
        <v>41839</v>
      </c>
      <c r="K3159">
        <v>1404932105</v>
      </c>
      <c r="L3159" s="14">
        <f t="shared" si="260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58"/>
        <v>101</v>
      </c>
      <c r="R3159" s="9">
        <f t="shared" si="261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59"/>
        <v>41477.631388888891</v>
      </c>
      <c r="K3160">
        <v>1371931752</v>
      </c>
      <c r="L3160" s="14">
        <f t="shared" si="260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58"/>
        <v>113.99999999999999</v>
      </c>
      <c r="R3160" s="9">
        <f t="shared" si="261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59"/>
        <v>40926.75</v>
      </c>
      <c r="K3161">
        <v>1323221761</v>
      </c>
      <c r="L3161" s="14">
        <f t="shared" si="260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58"/>
        <v>133.48133333333334</v>
      </c>
      <c r="R3161" s="9">
        <f t="shared" si="261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59"/>
        <v>41863.999305555553</v>
      </c>
      <c r="K3162">
        <v>1405923687</v>
      </c>
      <c r="L3162" s="14">
        <f t="shared" si="260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58"/>
        <v>101.53333333333335</v>
      </c>
      <c r="R3162" s="9">
        <f t="shared" si="261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59"/>
        <v>41927.327800925923</v>
      </c>
      <c r="K3163">
        <v>1410785522</v>
      </c>
      <c r="L3163" s="14">
        <f t="shared" si="260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58"/>
        <v>105.1</v>
      </c>
      <c r="R3163" s="9">
        <f t="shared" si="261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59"/>
        <v>41826.875</v>
      </c>
      <c r="K3164">
        <v>1402331262</v>
      </c>
      <c r="L3164" s="14">
        <f t="shared" si="260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58"/>
        <v>127.15</v>
      </c>
      <c r="R3164" s="9">
        <f t="shared" si="261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59"/>
        <v>41805.545428240737</v>
      </c>
      <c r="K3165">
        <v>1400263525</v>
      </c>
      <c r="L3165" s="14">
        <f t="shared" si="260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58"/>
        <v>111.15384615384616</v>
      </c>
      <c r="R3165" s="9">
        <f t="shared" si="261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59"/>
        <v>41799.597395833327</v>
      </c>
      <c r="K3166">
        <v>1399490415</v>
      </c>
      <c r="L3166" s="14">
        <f t="shared" si="260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58"/>
        <v>106.76</v>
      </c>
      <c r="R3166" s="9">
        <f t="shared" si="261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59"/>
        <v>40665.957638888889</v>
      </c>
      <c r="K3167">
        <v>1302493760</v>
      </c>
      <c r="L3167" s="14">
        <f t="shared" si="260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58"/>
        <v>162.66666666666666</v>
      </c>
      <c r="R3167" s="9">
        <f t="shared" si="261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59"/>
        <v>41969.124305555553</v>
      </c>
      <c r="K3168">
        <v>1414514153</v>
      </c>
      <c r="L3168" s="14">
        <f t="shared" si="260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58"/>
        <v>160.22808571428573</v>
      </c>
      <c r="R3168" s="9">
        <f t="shared" si="261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59"/>
        <v>41852.967372685183</v>
      </c>
      <c r="K3169">
        <v>1405743181</v>
      </c>
      <c r="L3169" s="14">
        <f t="shared" si="260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58"/>
        <v>116.16666666666666</v>
      </c>
      <c r="R3169" s="9">
        <f t="shared" si="261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59"/>
        <v>41803.708333333328</v>
      </c>
      <c r="K3170">
        <v>1399948353</v>
      </c>
      <c r="L3170" s="14">
        <f t="shared" si="260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58"/>
        <v>124.2</v>
      </c>
      <c r="R3170" s="9">
        <f t="shared" si="261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59"/>
        <v>41620.999305555553</v>
      </c>
      <c r="K3171">
        <v>1384364561</v>
      </c>
      <c r="L3171" s="14">
        <f t="shared" si="260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58"/>
        <v>103.01249999999999</v>
      </c>
      <c r="R3171" s="9">
        <f t="shared" si="261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59"/>
        <v>41821.958333333328</v>
      </c>
      <c r="K3172">
        <v>1401414944</v>
      </c>
      <c r="L3172" s="14">
        <f t="shared" si="260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58"/>
        <v>112.25</v>
      </c>
      <c r="R3172" s="9">
        <f t="shared" si="261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59"/>
        <v>42496.399976851848</v>
      </c>
      <c r="K3173">
        <v>1459953358</v>
      </c>
      <c r="L3173" s="14">
        <f t="shared" si="260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58"/>
        <v>108.8142857142857</v>
      </c>
      <c r="R3173" s="9">
        <f t="shared" si="261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59"/>
        <v>40953.521620370368</v>
      </c>
      <c r="K3174">
        <v>1326648668</v>
      </c>
      <c r="L3174" s="14">
        <f t="shared" si="260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58"/>
        <v>114.99999999999999</v>
      </c>
      <c r="R3174" s="9">
        <f t="shared" si="261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59"/>
        <v>41908.670046296298</v>
      </c>
      <c r="K3175">
        <v>1409173492</v>
      </c>
      <c r="L3175" s="14">
        <f t="shared" si="260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58"/>
        <v>103</v>
      </c>
      <c r="R3175" s="9">
        <f t="shared" si="261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59"/>
        <v>41876.656342592592</v>
      </c>
      <c r="K3176">
        <v>1407789908</v>
      </c>
      <c r="L3176" s="14">
        <f t="shared" si="260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58"/>
        <v>101.13333333333334</v>
      </c>
      <c r="R3176" s="9">
        <f t="shared" si="261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59"/>
        <v>40591.678553240738</v>
      </c>
      <c r="K3177">
        <v>1292793427</v>
      </c>
      <c r="L3177" s="14">
        <f t="shared" si="260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58"/>
        <v>109.55999999999999</v>
      </c>
      <c r="R3177" s="9">
        <f t="shared" si="261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59"/>
        <v>41504.416666666664</v>
      </c>
      <c r="K3178">
        <v>1374531631</v>
      </c>
      <c r="L3178" s="14">
        <f t="shared" si="260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58"/>
        <v>114.8421052631579</v>
      </c>
      <c r="R3178" s="9">
        <f t="shared" si="261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59"/>
        <v>41811.458437499998</v>
      </c>
      <c r="K3179">
        <v>1400774409</v>
      </c>
      <c r="L3179" s="14">
        <f t="shared" si="260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58"/>
        <v>117.39999999999999</v>
      </c>
      <c r="R3179" s="9">
        <f t="shared" si="261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59"/>
        <v>41836.396701388883</v>
      </c>
      <c r="K3180">
        <v>1402929075</v>
      </c>
      <c r="L3180" s="14">
        <f t="shared" si="260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58"/>
        <v>171.73333333333335</v>
      </c>
      <c r="R3180" s="9">
        <f t="shared" si="261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59"/>
        <v>41400.49387731481</v>
      </c>
      <c r="K3181">
        <v>1365699071</v>
      </c>
      <c r="L3181" s="14">
        <f t="shared" si="260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58"/>
        <v>114.16238095238094</v>
      </c>
      <c r="R3181" s="9">
        <f t="shared" si="261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59"/>
        <v>41810.204270833332</v>
      </c>
      <c r="K3182">
        <v>1400666049</v>
      </c>
      <c r="L3182" s="14">
        <f t="shared" si="260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58"/>
        <v>119.75</v>
      </c>
      <c r="R3182" s="9">
        <f t="shared" si="261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59"/>
        <v>41805.458333333328</v>
      </c>
      <c r="K3183">
        <v>1400570787</v>
      </c>
      <c r="L3183" s="14">
        <f t="shared" si="260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58"/>
        <v>109.00000000000001</v>
      </c>
      <c r="R3183" s="9">
        <f t="shared" si="261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59"/>
        <v>40939.5</v>
      </c>
      <c r="K3184">
        <v>1323211621</v>
      </c>
      <c r="L3184" s="14">
        <f t="shared" si="260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58"/>
        <v>100.88571428571429</v>
      </c>
      <c r="R3184" s="9">
        <f t="shared" si="261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59"/>
        <v>41509.586446759255</v>
      </c>
      <c r="K3185">
        <v>1375729469</v>
      </c>
      <c r="L3185" s="14">
        <f t="shared" si="260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58"/>
        <v>109.00000000000001</v>
      </c>
      <c r="R3185" s="9">
        <f t="shared" si="261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59"/>
        <v>41821.785081018512</v>
      </c>
      <c r="K3186">
        <v>1401666631</v>
      </c>
      <c r="L3186" s="14">
        <f t="shared" si="260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58"/>
        <v>107.20930232558139</v>
      </c>
      <c r="R3186" s="9">
        <f t="shared" si="261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59"/>
        <v>41836.768993055557</v>
      </c>
      <c r="K3187">
        <v>1404948441</v>
      </c>
      <c r="L3187" s="14">
        <f t="shared" si="260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58"/>
        <v>100</v>
      </c>
      <c r="R3187" s="9">
        <f t="shared" si="261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59"/>
        <v>41898.666666666664</v>
      </c>
      <c r="K3188">
        <v>1408313438</v>
      </c>
      <c r="L3188" s="14">
        <f t="shared" si="260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58"/>
        <v>102.18750000000001</v>
      </c>
      <c r="R3188" s="9">
        <f t="shared" si="261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59"/>
        <v>41855.458020833328</v>
      </c>
      <c r="K3189">
        <v>1405439973</v>
      </c>
      <c r="L3189" s="14">
        <f t="shared" si="260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58"/>
        <v>116.29333333333334</v>
      </c>
      <c r="R3189" s="9">
        <f t="shared" si="261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59"/>
        <v>42165.207199074073</v>
      </c>
      <c r="K3190">
        <v>1432115902</v>
      </c>
      <c r="L3190" s="14">
        <f t="shared" si="260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58"/>
        <v>65</v>
      </c>
      <c r="R3190" s="9">
        <f t="shared" si="261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59"/>
        <v>42148.138101851851</v>
      </c>
      <c r="K3191">
        <v>1429863532</v>
      </c>
      <c r="L3191" s="14">
        <f t="shared" si="260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58"/>
        <v>12.327272727272726</v>
      </c>
      <c r="R3191" s="9">
        <f t="shared" si="261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59"/>
        <v>42712.984664351847</v>
      </c>
      <c r="K3192">
        <v>1478662675</v>
      </c>
      <c r="L3192" s="14">
        <f t="shared" si="260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58"/>
        <v>0</v>
      </c>
      <c r="R3192" s="9">
        <v>0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59"/>
        <v>42598.547094907401</v>
      </c>
      <c r="K3193">
        <v>1466186869</v>
      </c>
      <c r="L3193" s="14">
        <f t="shared" si="260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58"/>
        <v>4.0266666666666664</v>
      </c>
      <c r="R3193" s="9">
        <f>E3193/N3193</f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59"/>
        <v>42063.708333333336</v>
      </c>
      <c r="K3194">
        <v>1421274859</v>
      </c>
      <c r="L3194" s="14">
        <f t="shared" si="260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58"/>
        <v>1.02</v>
      </c>
      <c r="R3194" s="9">
        <f>E3194/N3194</f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59"/>
        <v>42055.759907407402</v>
      </c>
      <c r="K3195">
        <v>1420586056</v>
      </c>
      <c r="L3195" s="14">
        <f t="shared" si="260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58"/>
        <v>11.74</v>
      </c>
      <c r="R3195" s="9">
        <f>E3195/N3195</f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59"/>
        <v>42211.854143518511</v>
      </c>
      <c r="K3196">
        <v>1435368598</v>
      </c>
      <c r="L3196" s="14">
        <f t="shared" si="260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58"/>
        <v>0</v>
      </c>
      <c r="R3196" s="9">
        <v>0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59"/>
        <v>42047.385902777773</v>
      </c>
      <c r="K3197">
        <v>1421158542</v>
      </c>
      <c r="L3197" s="14">
        <f t="shared" si="260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58"/>
        <v>59.142857142857139</v>
      </c>
      <c r="R3197" s="9">
        <f t="shared" ref="R3197:R3205" si="262">E3197/N3197</f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59"/>
        <v>42217.374999999993</v>
      </c>
      <c r="K3198">
        <v>1433254875</v>
      </c>
      <c r="L3198" s="14">
        <f t="shared" si="260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58"/>
        <v>0.06</v>
      </c>
      <c r="R3198" s="9">
        <f t="shared" si="262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59"/>
        <v>42039.28493055555</v>
      </c>
      <c r="K3199">
        <v>1420458618</v>
      </c>
      <c r="L3199" s="14">
        <f t="shared" si="260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58"/>
        <v>11.450000000000001</v>
      </c>
      <c r="R3199" s="9">
        <f t="shared" si="262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59"/>
        <v>42051.216168981475</v>
      </c>
      <c r="K3200">
        <v>1420798277</v>
      </c>
      <c r="L3200" s="14">
        <f t="shared" si="260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58"/>
        <v>0.36666666666666664</v>
      </c>
      <c r="R3200" s="9">
        <f t="shared" si="262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59"/>
        <v>41888.666666666664</v>
      </c>
      <c r="K3201">
        <v>1407435418</v>
      </c>
      <c r="L3201" s="14">
        <f t="shared" si="260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58"/>
        <v>52.16</v>
      </c>
      <c r="R3201" s="9">
        <f t="shared" si="262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59"/>
        <v>42490.023611111108</v>
      </c>
      <c r="K3202">
        <v>1459410101</v>
      </c>
      <c r="L3202" s="14">
        <f t="shared" si="260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63">(E3202/D3202)*100</f>
        <v>2E-3</v>
      </c>
      <c r="R3202" s="9">
        <f t="shared" si="262"/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64">(I3203/86400)+25569+(-5/24)</f>
        <v>41882.558761574073</v>
      </c>
      <c r="K3203">
        <v>1407695077</v>
      </c>
      <c r="L3203" s="14">
        <f t="shared" ref="L3203:L3266" si="265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63"/>
        <v>1.25</v>
      </c>
      <c r="R3203" s="9">
        <f t="shared" si="262"/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64"/>
        <v>42352.040972222218</v>
      </c>
      <c r="K3204">
        <v>1445027346</v>
      </c>
      <c r="L3204" s="14">
        <f t="shared" si="265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63"/>
        <v>54.52</v>
      </c>
      <c r="R3204" s="9">
        <f t="shared" si="262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64"/>
        <v>42272.780347222222</v>
      </c>
      <c r="K3205">
        <v>1440632622</v>
      </c>
      <c r="L3205" s="14">
        <f t="shared" si="265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63"/>
        <v>25</v>
      </c>
      <c r="R3205" s="9">
        <f t="shared" si="262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64"/>
        <v>42202.468055555553</v>
      </c>
      <c r="K3206">
        <v>1434558479</v>
      </c>
      <c r="L3206" s="14">
        <f t="shared" si="265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63"/>
        <v>0</v>
      </c>
      <c r="R3206" s="9">
        <v>0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64"/>
        <v>42125.166342592587</v>
      </c>
      <c r="K3207">
        <v>1427878772</v>
      </c>
      <c r="L3207" s="14">
        <f t="shared" si="265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63"/>
        <v>3.4125000000000001</v>
      </c>
      <c r="R3207" s="9">
        <f>E3207/N3207</f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64"/>
        <v>42266.067719907405</v>
      </c>
      <c r="K3208">
        <v>1440052651</v>
      </c>
      <c r="L3208" s="14">
        <f t="shared" si="265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63"/>
        <v>0</v>
      </c>
      <c r="R3208" s="9">
        <v>0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64"/>
        <v>42117.027858796289</v>
      </c>
      <c r="K3209">
        <v>1424587207</v>
      </c>
      <c r="L3209" s="14">
        <f t="shared" si="265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63"/>
        <v>46.36363636363636</v>
      </c>
      <c r="R3209" s="9">
        <f t="shared" ref="R3209:R3272" si="266">E3209/N3209</f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64"/>
        <v>41848.396724537037</v>
      </c>
      <c r="K3210">
        <v>1404743477</v>
      </c>
      <c r="L3210" s="14">
        <f t="shared" si="265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63"/>
        <v>103.49999999999999</v>
      </c>
      <c r="R3210" s="9">
        <f t="shared" si="266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64"/>
        <v>41810.75</v>
      </c>
      <c r="K3211">
        <v>1400512658</v>
      </c>
      <c r="L3211" s="14">
        <f t="shared" si="265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63"/>
        <v>119.32315789473684</v>
      </c>
      <c r="R3211" s="9">
        <f t="shared" si="266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64"/>
        <v>41060.957638888889</v>
      </c>
      <c r="K3212">
        <v>1334442519</v>
      </c>
      <c r="L3212" s="14">
        <f t="shared" si="265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63"/>
        <v>125.76666666666667</v>
      </c>
      <c r="R3212" s="9">
        <f t="shared" si="266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64"/>
        <v>41865.875</v>
      </c>
      <c r="K3213">
        <v>1405346680</v>
      </c>
      <c r="L3213" s="14">
        <f t="shared" si="265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63"/>
        <v>119.74347826086958</v>
      </c>
      <c r="R3213" s="9">
        <f t="shared" si="266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64"/>
        <v>41859.587395833332</v>
      </c>
      <c r="K3214">
        <v>1404932751</v>
      </c>
      <c r="L3214" s="14">
        <f t="shared" si="265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63"/>
        <v>126.25</v>
      </c>
      <c r="R3214" s="9">
        <f t="shared" si="266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64"/>
        <v>42211.555081018516</v>
      </c>
      <c r="K3215">
        <v>1434478759</v>
      </c>
      <c r="L3215" s="14">
        <f t="shared" si="265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63"/>
        <v>100.11666666666667</v>
      </c>
      <c r="R3215" s="9">
        <f t="shared" si="266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64"/>
        <v>42374.788194444445</v>
      </c>
      <c r="K3216">
        <v>1448823673</v>
      </c>
      <c r="L3216" s="14">
        <f t="shared" si="265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63"/>
        <v>102.13333333333334</v>
      </c>
      <c r="R3216" s="9">
        <f t="shared" si="266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64"/>
        <v>42256.957638888889</v>
      </c>
      <c r="K3217">
        <v>1438617471</v>
      </c>
      <c r="L3217" s="14">
        <f t="shared" si="265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63"/>
        <v>100.35142857142858</v>
      </c>
      <c r="R3217" s="9">
        <f t="shared" si="266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64"/>
        <v>42196.395833333336</v>
      </c>
      <c r="K3218">
        <v>1433934371</v>
      </c>
      <c r="L3218" s="14">
        <f t="shared" si="265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63"/>
        <v>100.05</v>
      </c>
      <c r="R3218" s="9">
        <f t="shared" si="266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64"/>
        <v>42678.337777777771</v>
      </c>
      <c r="K3219">
        <v>1475672784</v>
      </c>
      <c r="L3219" s="14">
        <f t="shared" si="265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63"/>
        <v>116.02222222222223</v>
      </c>
      <c r="R3219" s="9">
        <f t="shared" si="266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64"/>
        <v>42003.791666666664</v>
      </c>
      <c r="K3220">
        <v>1417132986</v>
      </c>
      <c r="L3220" s="14">
        <f t="shared" si="265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63"/>
        <v>102.1</v>
      </c>
      <c r="R3220" s="9">
        <f t="shared" si="266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64"/>
        <v>42085.733182870368</v>
      </c>
      <c r="K3221">
        <v>1424043347</v>
      </c>
      <c r="L3221" s="14">
        <f t="shared" si="265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63"/>
        <v>100.11000000000001</v>
      </c>
      <c r="R3221" s="9">
        <f t="shared" si="266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64"/>
        <v>42806.666666666664</v>
      </c>
      <c r="K3222">
        <v>1486411204</v>
      </c>
      <c r="L3222" s="14">
        <f t="shared" si="265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63"/>
        <v>100.84</v>
      </c>
      <c r="R3222" s="9">
        <f t="shared" si="266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64"/>
        <v>42190.488460648143</v>
      </c>
      <c r="K3223">
        <v>1433090603</v>
      </c>
      <c r="L3223" s="14">
        <f t="shared" si="265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63"/>
        <v>103.42499999999998</v>
      </c>
      <c r="R3223" s="9">
        <f t="shared" si="266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64"/>
        <v>42301.686805555553</v>
      </c>
      <c r="K3224">
        <v>1443016697</v>
      </c>
      <c r="L3224" s="14">
        <f t="shared" si="265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63"/>
        <v>124.8</v>
      </c>
      <c r="R3224" s="9">
        <f t="shared" si="266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64"/>
        <v>42236.627037037033</v>
      </c>
      <c r="K3225">
        <v>1437508976</v>
      </c>
      <c r="L3225" s="14">
        <f t="shared" si="265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63"/>
        <v>109.51612903225806</v>
      </c>
      <c r="R3225" s="9">
        <f t="shared" si="266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64"/>
        <v>42744.999999999993</v>
      </c>
      <c r="K3226">
        <v>1479932713</v>
      </c>
      <c r="L3226" s="14">
        <f t="shared" si="265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63"/>
        <v>102.03333333333333</v>
      </c>
      <c r="R3226" s="9">
        <f t="shared" si="266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64"/>
        <v>42524.666666666664</v>
      </c>
      <c r="K3227">
        <v>1463145938</v>
      </c>
      <c r="L3227" s="14">
        <f t="shared" si="265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63"/>
        <v>102.35000000000001</v>
      </c>
      <c r="R3227" s="9">
        <f t="shared" si="266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64"/>
        <v>42307.375138888885</v>
      </c>
      <c r="K3228">
        <v>1443621612</v>
      </c>
      <c r="L3228" s="14">
        <f t="shared" si="265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63"/>
        <v>104.16666666666667</v>
      </c>
      <c r="R3228" s="9">
        <f t="shared" si="266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64"/>
        <v>42752.674027777779</v>
      </c>
      <c r="K3229">
        <v>1482095436</v>
      </c>
      <c r="L3229" s="14">
        <f t="shared" si="265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63"/>
        <v>125</v>
      </c>
      <c r="R3229" s="9">
        <f t="shared" si="266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64"/>
        <v>42354.999305555553</v>
      </c>
      <c r="K3230">
        <v>1447606884</v>
      </c>
      <c r="L3230" s="14">
        <f t="shared" si="265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63"/>
        <v>102.34285714285714</v>
      </c>
      <c r="R3230" s="9">
        <f t="shared" si="266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64"/>
        <v>41963.124976851854</v>
      </c>
      <c r="K3231">
        <v>1413874798</v>
      </c>
      <c r="L3231" s="14">
        <f t="shared" si="265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63"/>
        <v>107.86500000000001</v>
      </c>
      <c r="R3231" s="9">
        <f t="shared" si="266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64"/>
        <v>41912.957638888889</v>
      </c>
      <c r="K3232">
        <v>1410840126</v>
      </c>
      <c r="L3232" s="14">
        <f t="shared" si="265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63"/>
        <v>109.88461538461539</v>
      </c>
      <c r="R3232" s="9">
        <f t="shared" si="266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64"/>
        <v>42476.735497685186</v>
      </c>
      <c r="K3233">
        <v>1458254347</v>
      </c>
      <c r="L3233" s="14">
        <f t="shared" si="265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63"/>
        <v>161</v>
      </c>
      <c r="R3233" s="9">
        <f t="shared" si="266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64"/>
        <v>42493.957638888889</v>
      </c>
      <c r="K3234">
        <v>1459711917</v>
      </c>
      <c r="L3234" s="14">
        <f t="shared" si="265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63"/>
        <v>131.20000000000002</v>
      </c>
      <c r="R3234" s="9">
        <f t="shared" si="266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64"/>
        <v>42796.596701388888</v>
      </c>
      <c r="K3235">
        <v>1485890355</v>
      </c>
      <c r="L3235" s="14">
        <f t="shared" si="265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63"/>
        <v>118.8</v>
      </c>
      <c r="R3235" s="9">
        <f t="shared" si="266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64"/>
        <v>42767.771527777775</v>
      </c>
      <c r="K3236">
        <v>1483124208</v>
      </c>
      <c r="L3236" s="14">
        <f t="shared" si="265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63"/>
        <v>100.39275000000001</v>
      </c>
      <c r="R3236" s="9">
        <f t="shared" si="266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64"/>
        <v>42552.139479166661</v>
      </c>
      <c r="K3237">
        <v>1464769251</v>
      </c>
      <c r="L3237" s="14">
        <f t="shared" si="265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63"/>
        <v>103.20666666666666</v>
      </c>
      <c r="R3237" s="9">
        <f t="shared" si="266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64"/>
        <v>42732.708715277775</v>
      </c>
      <c r="K3238">
        <v>1480370433</v>
      </c>
      <c r="L3238" s="14">
        <f t="shared" si="265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63"/>
        <v>100.6</v>
      </c>
      <c r="R3238" s="9">
        <f t="shared" si="266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64"/>
        <v>42275.957638888889</v>
      </c>
      <c r="K3239">
        <v>1441452184</v>
      </c>
      <c r="L3239" s="14">
        <f t="shared" si="265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63"/>
        <v>100.78754285714287</v>
      </c>
      <c r="R3239" s="9">
        <f t="shared" si="266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64"/>
        <v>42186.302060185182</v>
      </c>
      <c r="K3240">
        <v>1433160898</v>
      </c>
      <c r="L3240" s="14">
        <f t="shared" si="265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63"/>
        <v>112.32142857142857</v>
      </c>
      <c r="R3240" s="9">
        <f t="shared" si="266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64"/>
        <v>42302.790972222218</v>
      </c>
      <c r="K3241">
        <v>1443665293</v>
      </c>
      <c r="L3241" s="14">
        <f t="shared" si="265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63"/>
        <v>105.91914022517912</v>
      </c>
      <c r="R3241" s="9">
        <f t="shared" si="266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64"/>
        <v>42782.749999999993</v>
      </c>
      <c r="K3242">
        <v>1484843948</v>
      </c>
      <c r="L3242" s="14">
        <f t="shared" si="265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63"/>
        <v>100.56666666666668</v>
      </c>
      <c r="R3242" s="9">
        <f t="shared" si="266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64"/>
        <v>41926.082638888889</v>
      </c>
      <c r="K3243">
        <v>1410421670</v>
      </c>
      <c r="L3243" s="14">
        <f t="shared" si="265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63"/>
        <v>115.30588235294117</v>
      </c>
      <c r="R3243" s="9">
        <f t="shared" si="266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64"/>
        <v>41901.547361111108</v>
      </c>
      <c r="K3244">
        <v>1408558092</v>
      </c>
      <c r="L3244" s="14">
        <f t="shared" si="265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63"/>
        <v>127.30419999999999</v>
      </c>
      <c r="R3244" s="9">
        <f t="shared" si="266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64"/>
        <v>42285.791666666664</v>
      </c>
      <c r="K3245">
        <v>1442283562</v>
      </c>
      <c r="L3245" s="14">
        <f t="shared" si="265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63"/>
        <v>102.83750000000001</v>
      </c>
      <c r="R3245" s="9">
        <f t="shared" si="266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64"/>
        <v>42705.527569444443</v>
      </c>
      <c r="K3246">
        <v>1478018382</v>
      </c>
      <c r="L3246" s="14">
        <f t="shared" si="265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63"/>
        <v>102.9375</v>
      </c>
      <c r="R3246" s="9">
        <f t="shared" si="266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64"/>
        <v>42166.874999999993</v>
      </c>
      <c r="K3247">
        <v>1431354258</v>
      </c>
      <c r="L3247" s="14">
        <f t="shared" si="265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63"/>
        <v>104.3047619047619</v>
      </c>
      <c r="R3247" s="9">
        <f t="shared" si="266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64"/>
        <v>42258.957638888889</v>
      </c>
      <c r="K3248">
        <v>1439551200</v>
      </c>
      <c r="L3248" s="14">
        <f t="shared" si="265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63"/>
        <v>111.22000000000001</v>
      </c>
      <c r="R3248" s="9">
        <f t="shared" si="266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64"/>
        <v>42197.22583333333</v>
      </c>
      <c r="K3249">
        <v>1434104712</v>
      </c>
      <c r="L3249" s="14">
        <f t="shared" si="265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63"/>
        <v>105.86</v>
      </c>
      <c r="R3249" s="9">
        <f t="shared" si="266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64"/>
        <v>42098.638391203705</v>
      </c>
      <c r="K3250">
        <v>1425590357</v>
      </c>
      <c r="L3250" s="14">
        <f t="shared" si="265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63"/>
        <v>100.79166666666666</v>
      </c>
      <c r="R3250" s="9">
        <f t="shared" si="266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64"/>
        <v>42175.538356481477</v>
      </c>
      <c r="K3251">
        <v>1432230914</v>
      </c>
      <c r="L3251" s="14">
        <f t="shared" si="265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63"/>
        <v>104.92727272727274</v>
      </c>
      <c r="R3251" s="9">
        <f t="shared" si="266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64"/>
        <v>41948.575509259259</v>
      </c>
      <c r="K3252">
        <v>1412617724</v>
      </c>
      <c r="L3252" s="14">
        <f t="shared" si="265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63"/>
        <v>101.55199999999999</v>
      </c>
      <c r="R3252" s="9">
        <f t="shared" si="266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64"/>
        <v>42176.52275462963</v>
      </c>
      <c r="K3253">
        <v>1432315966</v>
      </c>
      <c r="L3253" s="14">
        <f t="shared" si="265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63"/>
        <v>110.73333333333333</v>
      </c>
      <c r="R3253" s="9">
        <f t="shared" si="266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64"/>
        <v>42620.264351851853</v>
      </c>
      <c r="K3254">
        <v>1470655240</v>
      </c>
      <c r="L3254" s="14">
        <f t="shared" si="265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63"/>
        <v>127.82222222222221</v>
      </c>
      <c r="R3254" s="9">
        <f t="shared" si="266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64"/>
        <v>42620.947916666664</v>
      </c>
      <c r="K3255">
        <v>1471701028</v>
      </c>
      <c r="L3255" s="14">
        <f t="shared" si="265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63"/>
        <v>101.82500000000002</v>
      </c>
      <c r="R3255" s="9">
        <f t="shared" si="266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64"/>
        <v>42088.835752314808</v>
      </c>
      <c r="K3256">
        <v>1424743409</v>
      </c>
      <c r="L3256" s="14">
        <f t="shared" si="265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63"/>
        <v>101.25769230769231</v>
      </c>
      <c r="R3256" s="9">
        <f t="shared" si="266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64"/>
        <v>41919.559895833328</v>
      </c>
      <c r="K3257">
        <v>1410114375</v>
      </c>
      <c r="L3257" s="14">
        <f t="shared" si="265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63"/>
        <v>175</v>
      </c>
      <c r="R3257" s="9">
        <f t="shared" si="266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64"/>
        <v>42165.957638888889</v>
      </c>
      <c r="K3258">
        <v>1432129577</v>
      </c>
      <c r="L3258" s="14">
        <f t="shared" si="265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63"/>
        <v>128.06</v>
      </c>
      <c r="R3258" s="9">
        <f t="shared" si="266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64"/>
        <v>42788.351296296292</v>
      </c>
      <c r="K3259">
        <v>1485177952</v>
      </c>
      <c r="L3259" s="14">
        <f t="shared" si="265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63"/>
        <v>106.29949999999999</v>
      </c>
      <c r="R3259" s="9">
        <f t="shared" si="266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64"/>
        <v>42012.678946759253</v>
      </c>
      <c r="K3260">
        <v>1418159861</v>
      </c>
      <c r="L3260" s="14">
        <f t="shared" si="265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63"/>
        <v>105.21428571428571</v>
      </c>
      <c r="R3260" s="9">
        <f t="shared" si="266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64"/>
        <v>42643.957638888889</v>
      </c>
      <c r="K3261">
        <v>1472753745</v>
      </c>
      <c r="L3261" s="14">
        <f t="shared" si="265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63"/>
        <v>106.16782608695652</v>
      </c>
      <c r="R3261" s="9">
        <f t="shared" si="266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64"/>
        <v>42338.505995370368</v>
      </c>
      <c r="K3262">
        <v>1445875718</v>
      </c>
      <c r="L3262" s="14">
        <f t="shared" si="265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63"/>
        <v>109.24000000000001</v>
      </c>
      <c r="R3262" s="9">
        <f t="shared" si="266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64"/>
        <v>42201.517083333332</v>
      </c>
      <c r="K3263">
        <v>1434475476</v>
      </c>
      <c r="L3263" s="14">
        <f t="shared" si="265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63"/>
        <v>100.45454545454547</v>
      </c>
      <c r="R3263" s="9">
        <f t="shared" si="266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64"/>
        <v>41994.958333333336</v>
      </c>
      <c r="K3264">
        <v>1416555262</v>
      </c>
      <c r="L3264" s="14">
        <f t="shared" si="265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63"/>
        <v>103.04098360655738</v>
      </c>
      <c r="R3264" s="9">
        <f t="shared" si="266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64"/>
        <v>42307.666666666664</v>
      </c>
      <c r="K3265">
        <v>1444220588</v>
      </c>
      <c r="L3265" s="14">
        <f t="shared" si="265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63"/>
        <v>112.1664</v>
      </c>
      <c r="R3265" s="9">
        <f t="shared" si="266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64"/>
        <v>42032.708333333336</v>
      </c>
      <c r="K3266">
        <v>1421089938</v>
      </c>
      <c r="L3266" s="14">
        <f t="shared" si="265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67">(E3266/D3266)*100</f>
        <v>103</v>
      </c>
      <c r="R3266" s="9">
        <f t="shared" si="266"/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68">(I3267/86400)+25569+(-5/24)</f>
        <v>42341.499999999993</v>
      </c>
      <c r="K3267">
        <v>1446570315</v>
      </c>
      <c r="L3267" s="14">
        <f t="shared" ref="L3267:L3330" si="269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67"/>
        <v>164</v>
      </c>
      <c r="R3267" s="9">
        <f t="shared" si="266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68"/>
        <v>42167.666666666664</v>
      </c>
      <c r="K3268">
        <v>1431435122</v>
      </c>
      <c r="L3268" s="14">
        <f t="shared" si="269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67"/>
        <v>131.28333333333333</v>
      </c>
      <c r="R3268" s="9">
        <f t="shared" si="266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68"/>
        <v>42202.549305555549</v>
      </c>
      <c r="K3269">
        <v>1434564660</v>
      </c>
      <c r="L3269" s="14">
        <f t="shared" si="269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67"/>
        <v>102.1</v>
      </c>
      <c r="R3269" s="9">
        <f t="shared" si="266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68"/>
        <v>42606.695925925924</v>
      </c>
      <c r="K3270">
        <v>1470692528</v>
      </c>
      <c r="L3270" s="14">
        <f t="shared" si="269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67"/>
        <v>128</v>
      </c>
      <c r="R3270" s="9">
        <f t="shared" si="266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68"/>
        <v>42171.249999999993</v>
      </c>
      <c r="K3271">
        <v>1431509397</v>
      </c>
      <c r="L3271" s="14">
        <f t="shared" si="269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67"/>
        <v>101.49999999999999</v>
      </c>
      <c r="R3271" s="9">
        <f t="shared" si="266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68"/>
        <v>42197.324826388889</v>
      </c>
      <c r="K3272">
        <v>1434113265</v>
      </c>
      <c r="L3272" s="14">
        <f t="shared" si="269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67"/>
        <v>101.66666666666666</v>
      </c>
      <c r="R3272" s="9">
        <f t="shared" si="266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68"/>
        <v>41945.270543981482</v>
      </c>
      <c r="K3273">
        <v>1412332175</v>
      </c>
      <c r="L3273" s="14">
        <f t="shared" si="269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67"/>
        <v>130</v>
      </c>
      <c r="R3273" s="9">
        <f t="shared" ref="R3273:R3336" si="270">E3273/N3273</f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68"/>
        <v>42314.333437499998</v>
      </c>
      <c r="K3274">
        <v>1444219209</v>
      </c>
      <c r="L3274" s="14">
        <f t="shared" si="269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67"/>
        <v>154.43</v>
      </c>
      <c r="R3274" s="9">
        <f t="shared" si="270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68"/>
        <v>42627.583333333336</v>
      </c>
      <c r="K3275">
        <v>1472498042</v>
      </c>
      <c r="L3275" s="14">
        <f t="shared" si="269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67"/>
        <v>107.4</v>
      </c>
      <c r="R3275" s="9">
        <f t="shared" si="270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68"/>
        <v>42444.666666666664</v>
      </c>
      <c r="K3276">
        <v>1454259272</v>
      </c>
      <c r="L3276" s="14">
        <f t="shared" si="269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67"/>
        <v>101.32258064516128</v>
      </c>
      <c r="R3276" s="9">
        <f t="shared" si="270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68"/>
        <v>42043.979166666664</v>
      </c>
      <c r="K3277">
        <v>1421183271</v>
      </c>
      <c r="L3277" s="14">
        <f t="shared" si="269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67"/>
        <v>100.27777777777777</v>
      </c>
      <c r="R3277" s="9">
        <f t="shared" si="270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68"/>
        <v>42460.957638888889</v>
      </c>
      <c r="K3278">
        <v>1456526879</v>
      </c>
      <c r="L3278" s="14">
        <f t="shared" si="269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67"/>
        <v>116.84444444444443</v>
      </c>
      <c r="R3278" s="9">
        <f t="shared" si="270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68"/>
        <v>41961.516273148147</v>
      </c>
      <c r="K3279">
        <v>1413735806</v>
      </c>
      <c r="L3279" s="14">
        <f t="shared" si="269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67"/>
        <v>108.60000000000001</v>
      </c>
      <c r="R3279" s="9">
        <f t="shared" si="270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68"/>
        <v>42154.640081018515</v>
      </c>
      <c r="K3280">
        <v>1430425303</v>
      </c>
      <c r="L3280" s="14">
        <f t="shared" si="269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67"/>
        <v>103.4</v>
      </c>
      <c r="R3280" s="9">
        <f t="shared" si="270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68"/>
        <v>42460.852534722224</v>
      </c>
      <c r="K3281">
        <v>1456885659</v>
      </c>
      <c r="L3281" s="14">
        <f t="shared" si="269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67"/>
        <v>114.27586206896552</v>
      </c>
      <c r="R3281" s="9">
        <f t="shared" si="270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68"/>
        <v>42155.999999999993</v>
      </c>
      <c r="K3282">
        <v>1430158198</v>
      </c>
      <c r="L3282" s="14">
        <f t="shared" si="269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67"/>
        <v>103</v>
      </c>
      <c r="R3282" s="9">
        <f t="shared" si="270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68"/>
        <v>42248.811400462961</v>
      </c>
      <c r="K3283">
        <v>1438561705</v>
      </c>
      <c r="L3283" s="14">
        <f t="shared" si="269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67"/>
        <v>121.6</v>
      </c>
      <c r="R3283" s="9">
        <f t="shared" si="270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68"/>
        <v>42488.985972222225</v>
      </c>
      <c r="K3284">
        <v>1458103188</v>
      </c>
      <c r="L3284" s="14">
        <f t="shared" si="269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67"/>
        <v>102.6467741935484</v>
      </c>
      <c r="R3284" s="9">
        <f t="shared" si="270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68"/>
        <v>42410.666666666664</v>
      </c>
      <c r="K3285">
        <v>1452448298</v>
      </c>
      <c r="L3285" s="14">
        <f t="shared" si="269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67"/>
        <v>104.75000000000001</v>
      </c>
      <c r="R3285" s="9">
        <f t="shared" si="270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68"/>
        <v>42398.040972222218</v>
      </c>
      <c r="K3286">
        <v>1452546853</v>
      </c>
      <c r="L3286" s="14">
        <f t="shared" si="269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67"/>
        <v>101.6</v>
      </c>
      <c r="R3286" s="9">
        <f t="shared" si="270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68"/>
        <v>42793.999999999993</v>
      </c>
      <c r="K3287">
        <v>1485556626</v>
      </c>
      <c r="L3287" s="14">
        <f t="shared" si="269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67"/>
        <v>112.10242048409683</v>
      </c>
      <c r="R3287" s="9">
        <f t="shared" si="270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68"/>
        <v>42597.631736111107</v>
      </c>
      <c r="K3288">
        <v>1468699782</v>
      </c>
      <c r="L3288" s="14">
        <f t="shared" si="269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67"/>
        <v>101.76666666666667</v>
      </c>
      <c r="R3288" s="9">
        <f t="shared" si="270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68"/>
        <v>42336.541990740741</v>
      </c>
      <c r="K3289">
        <v>1446573628</v>
      </c>
      <c r="L3289" s="14">
        <f t="shared" si="269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67"/>
        <v>100</v>
      </c>
      <c r="R3289" s="9">
        <f t="shared" si="270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68"/>
        <v>42541.749999999993</v>
      </c>
      <c r="K3290">
        <v>1463337315</v>
      </c>
      <c r="L3290" s="14">
        <f t="shared" si="269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67"/>
        <v>100.26489999999998</v>
      </c>
      <c r="R3290" s="9">
        <f t="shared" si="270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68"/>
        <v>42786.159745370365</v>
      </c>
      <c r="K3291">
        <v>1485161402</v>
      </c>
      <c r="L3291" s="14">
        <f t="shared" si="269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67"/>
        <v>133.04200000000003</v>
      </c>
      <c r="R3291" s="9">
        <f t="shared" si="270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68"/>
        <v>42805.306608796294</v>
      </c>
      <c r="K3292">
        <v>1486642891</v>
      </c>
      <c r="L3292" s="14">
        <f t="shared" si="269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67"/>
        <v>121.2</v>
      </c>
      <c r="R3292" s="9">
        <f t="shared" si="270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68"/>
        <v>42263.957638888889</v>
      </c>
      <c r="K3293">
        <v>1439743900</v>
      </c>
      <c r="L3293" s="14">
        <f t="shared" si="269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67"/>
        <v>113.99999999999999</v>
      </c>
      <c r="R3293" s="9">
        <f t="shared" si="270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68"/>
        <v>42342.603564814817</v>
      </c>
      <c r="K3294">
        <v>1444069748</v>
      </c>
      <c r="L3294" s="14">
        <f t="shared" si="269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67"/>
        <v>286.13861386138615</v>
      </c>
      <c r="R3294" s="9">
        <f t="shared" si="270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68"/>
        <v>42798.217037037037</v>
      </c>
      <c r="K3295">
        <v>1486030352</v>
      </c>
      <c r="L3295" s="14">
        <f t="shared" si="269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67"/>
        <v>170.44444444444446</v>
      </c>
      <c r="R3295" s="9">
        <f t="shared" si="270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68"/>
        <v>42171.33280092592</v>
      </c>
      <c r="K3296">
        <v>1431867554</v>
      </c>
      <c r="L3296" s="14">
        <f t="shared" si="269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67"/>
        <v>118.33333333333333</v>
      </c>
      <c r="R3296" s="9">
        <f t="shared" si="270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68"/>
        <v>42639.234131944446</v>
      </c>
      <c r="K3297">
        <v>1472294229</v>
      </c>
      <c r="L3297" s="14">
        <f t="shared" si="269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67"/>
        <v>102.85857142857142</v>
      </c>
      <c r="R3297" s="9">
        <f t="shared" si="270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68"/>
        <v>42330.708333333336</v>
      </c>
      <c r="K3298">
        <v>1446401372</v>
      </c>
      <c r="L3298" s="14">
        <f t="shared" si="269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67"/>
        <v>144.06666666666666</v>
      </c>
      <c r="R3298" s="9">
        <f t="shared" si="270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68"/>
        <v>42212.749305555553</v>
      </c>
      <c r="K3299">
        <v>1436380256</v>
      </c>
      <c r="L3299" s="14">
        <f t="shared" si="269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67"/>
        <v>100.07272727272726</v>
      </c>
      <c r="R3299" s="9">
        <f t="shared" si="270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68"/>
        <v>42259.791666666664</v>
      </c>
      <c r="K3300">
        <v>1440370768</v>
      </c>
      <c r="L3300" s="14">
        <f t="shared" si="269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67"/>
        <v>101.73</v>
      </c>
      <c r="R3300" s="9">
        <f t="shared" si="270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68"/>
        <v>42291.709062499998</v>
      </c>
      <c r="K3301">
        <v>1442268063</v>
      </c>
      <c r="L3301" s="14">
        <f t="shared" si="269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67"/>
        <v>116.19999999999999</v>
      </c>
      <c r="R3301" s="9">
        <f t="shared" si="270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68"/>
        <v>42123.535439814812</v>
      </c>
      <c r="K3302">
        <v>1428515462</v>
      </c>
      <c r="L3302" s="14">
        <f t="shared" si="269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67"/>
        <v>136.16666666666666</v>
      </c>
      <c r="R3302" s="9">
        <f t="shared" si="270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68"/>
        <v>42583.082638888889</v>
      </c>
      <c r="K3303">
        <v>1466185176</v>
      </c>
      <c r="L3303" s="14">
        <f t="shared" si="269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67"/>
        <v>133.46666666666667</v>
      </c>
      <c r="R3303" s="9">
        <f t="shared" si="270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68"/>
        <v>42711.143240740734</v>
      </c>
      <c r="K3304">
        <v>1478507176</v>
      </c>
      <c r="L3304" s="14">
        <f t="shared" si="269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67"/>
        <v>103.39285714285715</v>
      </c>
      <c r="R3304" s="9">
        <f t="shared" si="270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68"/>
        <v>42091.401435185187</v>
      </c>
      <c r="K3305">
        <v>1424533084</v>
      </c>
      <c r="L3305" s="14">
        <f t="shared" si="269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67"/>
        <v>115.88888888888889</v>
      </c>
      <c r="R3305" s="9">
        <f t="shared" si="270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68"/>
        <v>42726.41611111111</v>
      </c>
      <c r="K3306">
        <v>1479826752</v>
      </c>
      <c r="L3306" s="14">
        <f t="shared" si="269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67"/>
        <v>104.51666666666665</v>
      </c>
      <c r="R3306" s="9">
        <f t="shared" si="270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68"/>
        <v>42216.647546296292</v>
      </c>
      <c r="K3307">
        <v>1435782748</v>
      </c>
      <c r="L3307" s="14">
        <f t="shared" si="269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67"/>
        <v>102.02500000000001</v>
      </c>
      <c r="R3307" s="9">
        <f t="shared" si="270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68"/>
        <v>42530.916666666664</v>
      </c>
      <c r="K3308">
        <v>1462252542</v>
      </c>
      <c r="L3308" s="14">
        <f t="shared" si="269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67"/>
        <v>175.33333333333334</v>
      </c>
      <c r="R3308" s="9">
        <f t="shared" si="270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68"/>
        <v>42504.848831018513</v>
      </c>
      <c r="K3309">
        <v>1460683339</v>
      </c>
      <c r="L3309" s="14">
        <f t="shared" si="269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67"/>
        <v>106.67999999999999</v>
      </c>
      <c r="R3309" s="9">
        <f t="shared" si="270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68"/>
        <v>42473.668576388889</v>
      </c>
      <c r="K3310">
        <v>1458766965</v>
      </c>
      <c r="L3310" s="14">
        <f t="shared" si="269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67"/>
        <v>122.28571428571429</v>
      </c>
      <c r="R3310" s="9">
        <f t="shared" si="270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68"/>
        <v>42659.441874999997</v>
      </c>
      <c r="K3311">
        <v>1473953778</v>
      </c>
      <c r="L3311" s="14">
        <f t="shared" si="269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67"/>
        <v>159.42857142857144</v>
      </c>
      <c r="R3311" s="9">
        <f t="shared" si="270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68"/>
        <v>42283.720196759255</v>
      </c>
      <c r="K3312">
        <v>1441577825</v>
      </c>
      <c r="L3312" s="14">
        <f t="shared" si="269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67"/>
        <v>100.07692307692308</v>
      </c>
      <c r="R3312" s="9">
        <f t="shared" si="270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68"/>
        <v>42294.083449074074</v>
      </c>
      <c r="K3313">
        <v>1442473210</v>
      </c>
      <c r="L3313" s="14">
        <f t="shared" si="269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67"/>
        <v>109.84</v>
      </c>
      <c r="R3313" s="9">
        <f t="shared" si="270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68"/>
        <v>42685.708333333336</v>
      </c>
      <c r="K3314">
        <v>1477077946</v>
      </c>
      <c r="L3314" s="14">
        <f t="shared" si="269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67"/>
        <v>100.03999999999999</v>
      </c>
      <c r="R3314" s="9">
        <f t="shared" si="270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68"/>
        <v>42395.833333333336</v>
      </c>
      <c r="K3315">
        <v>1452664317</v>
      </c>
      <c r="L3315" s="14">
        <f t="shared" si="269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67"/>
        <v>116.05000000000001</v>
      </c>
      <c r="R3315" s="9">
        <f t="shared" si="270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68"/>
        <v>42132.628472222219</v>
      </c>
      <c r="K3316">
        <v>1428733511</v>
      </c>
      <c r="L3316" s="14">
        <f t="shared" si="269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67"/>
        <v>210.75</v>
      </c>
      <c r="R3316" s="9">
        <f t="shared" si="270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68"/>
        <v>42496.09538194444</v>
      </c>
      <c r="K3317">
        <v>1459927041</v>
      </c>
      <c r="L3317" s="14">
        <f t="shared" si="269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67"/>
        <v>110.00000000000001</v>
      </c>
      <c r="R3317" s="9">
        <f t="shared" si="270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68"/>
        <v>41859.370833333327</v>
      </c>
      <c r="K3318">
        <v>1404680075</v>
      </c>
      <c r="L3318" s="14">
        <f t="shared" si="269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67"/>
        <v>100.08673425918037</v>
      </c>
      <c r="R3318" s="9">
        <f t="shared" si="270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68"/>
        <v>42528.831296296295</v>
      </c>
      <c r="K3319">
        <v>1462755424</v>
      </c>
      <c r="L3319" s="14">
        <f t="shared" si="269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67"/>
        <v>106.19047619047619</v>
      </c>
      <c r="R3319" s="9">
        <f t="shared" si="270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68"/>
        <v>42470.895833333336</v>
      </c>
      <c r="K3320">
        <v>1456902893</v>
      </c>
      <c r="L3320" s="14">
        <f t="shared" si="269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67"/>
        <v>125.6</v>
      </c>
      <c r="R3320" s="9">
        <f t="shared" si="270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68"/>
        <v>42035.377152777779</v>
      </c>
      <c r="K3321">
        <v>1418824986</v>
      </c>
      <c r="L3321" s="14">
        <f t="shared" si="269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67"/>
        <v>108</v>
      </c>
      <c r="R3321" s="9">
        <f t="shared" si="270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68"/>
        <v>42542.837465277778</v>
      </c>
      <c r="K3322">
        <v>1463965557</v>
      </c>
      <c r="L3322" s="14">
        <f t="shared" si="269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67"/>
        <v>101</v>
      </c>
      <c r="R3322" s="9">
        <f t="shared" si="270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68"/>
        <v>41927.957638888889</v>
      </c>
      <c r="K3323">
        <v>1412216665</v>
      </c>
      <c r="L3323" s="14">
        <f t="shared" si="269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67"/>
        <v>107.4</v>
      </c>
      <c r="R3323" s="9">
        <f t="shared" si="270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68"/>
        <v>42542.954861111109</v>
      </c>
      <c r="K3324">
        <v>1464653696</v>
      </c>
      <c r="L3324" s="14">
        <f t="shared" si="269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67"/>
        <v>101.51515151515152</v>
      </c>
      <c r="R3324" s="9">
        <f t="shared" si="270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68"/>
        <v>42638.157499999994</v>
      </c>
      <c r="K3325">
        <v>1472201208</v>
      </c>
      <c r="L3325" s="14">
        <f t="shared" si="269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67"/>
        <v>125.89999999999999</v>
      </c>
      <c r="R3325" s="9">
        <f t="shared" si="270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68"/>
        <v>42526.374884259254</v>
      </c>
      <c r="K3326">
        <v>1463925590</v>
      </c>
      <c r="L3326" s="14">
        <f t="shared" si="269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67"/>
        <v>101.66666666666666</v>
      </c>
      <c r="R3326" s="9">
        <f t="shared" si="270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68"/>
        <v>42099.535613425927</v>
      </c>
      <c r="K3327">
        <v>1425235877</v>
      </c>
      <c r="L3327" s="14">
        <f t="shared" si="269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67"/>
        <v>112.5</v>
      </c>
      <c r="R3327" s="9">
        <f t="shared" si="270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68"/>
        <v>42071.464178240734</v>
      </c>
      <c r="K3328">
        <v>1423242505</v>
      </c>
      <c r="L3328" s="14">
        <f t="shared" si="269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67"/>
        <v>101.375</v>
      </c>
      <c r="R3328" s="9">
        <f t="shared" si="270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68"/>
        <v>42498.166273148141</v>
      </c>
      <c r="K3329">
        <v>1460105966</v>
      </c>
      <c r="L3329" s="14">
        <f t="shared" si="269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67"/>
        <v>101.25</v>
      </c>
      <c r="R3329" s="9">
        <f t="shared" si="270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68"/>
        <v>41824.833333333328</v>
      </c>
      <c r="K3330">
        <v>1404308883</v>
      </c>
      <c r="L3330" s="14">
        <f t="shared" si="269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71">(E3330/D3330)*100</f>
        <v>146.38888888888889</v>
      </c>
      <c r="R3330" s="9">
        <f t="shared" si="270"/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72">(I3331/86400)+25569+(-5/24)</f>
        <v>41847.75</v>
      </c>
      <c r="K3331">
        <v>1405583108</v>
      </c>
      <c r="L3331" s="14">
        <f t="shared" ref="L3331:L3394" si="273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71"/>
        <v>116.8</v>
      </c>
      <c r="R3331" s="9">
        <f t="shared" si="270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72"/>
        <v>42095.637361111112</v>
      </c>
      <c r="K3332">
        <v>1425331068</v>
      </c>
      <c r="L3332" s="14">
        <f t="shared" si="273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71"/>
        <v>106.26666666666667</v>
      </c>
      <c r="R3332" s="9">
        <f t="shared" si="270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72"/>
        <v>42283.48942129629</v>
      </c>
      <c r="K3333">
        <v>1441125886</v>
      </c>
      <c r="L3333" s="14">
        <f t="shared" si="273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71"/>
        <v>104.52</v>
      </c>
      <c r="R3333" s="9">
        <f t="shared" si="270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72"/>
        <v>41839.651967592588</v>
      </c>
      <c r="K3334">
        <v>1403210330</v>
      </c>
      <c r="L3334" s="14">
        <f t="shared" si="273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71"/>
        <v>100</v>
      </c>
      <c r="R3334" s="9">
        <f t="shared" si="270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72"/>
        <v>42170.468518518515</v>
      </c>
      <c r="K3335">
        <v>1432484080</v>
      </c>
      <c r="L3335" s="14">
        <f t="shared" si="273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71"/>
        <v>104.57142857142858</v>
      </c>
      <c r="R3335" s="9">
        <f t="shared" si="270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72"/>
        <v>42215.312754629624</v>
      </c>
      <c r="K3336">
        <v>1435667422</v>
      </c>
      <c r="L3336" s="14">
        <f t="shared" si="273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71"/>
        <v>138.62051149573753</v>
      </c>
      <c r="R3336" s="9">
        <f t="shared" si="270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72"/>
        <v>41854.75</v>
      </c>
      <c r="K3337">
        <v>1404749446</v>
      </c>
      <c r="L3337" s="14">
        <f t="shared" si="273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71"/>
        <v>100.32000000000001</v>
      </c>
      <c r="R3337" s="9">
        <f t="shared" ref="R3337:R3400" si="274">E3337/N3337</f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72"/>
        <v>42465.148680555554</v>
      </c>
      <c r="K3338">
        <v>1457429646</v>
      </c>
      <c r="L3338" s="14">
        <f t="shared" si="273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71"/>
        <v>100</v>
      </c>
      <c r="R3338" s="9">
        <f t="shared" si="274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72"/>
        <v>41922.666666666664</v>
      </c>
      <c r="K3339">
        <v>1411109167</v>
      </c>
      <c r="L3339" s="14">
        <f t="shared" si="273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71"/>
        <v>110.2</v>
      </c>
      <c r="R3339" s="9">
        <f t="shared" si="274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72"/>
        <v>42790.366666666661</v>
      </c>
      <c r="K3340">
        <v>1486129680</v>
      </c>
      <c r="L3340" s="14">
        <f t="shared" si="273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71"/>
        <v>102.18</v>
      </c>
      <c r="R3340" s="9">
        <f t="shared" si="274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72"/>
        <v>42579.457384259258</v>
      </c>
      <c r="K3341">
        <v>1467129518</v>
      </c>
      <c r="L3341" s="14">
        <f t="shared" si="273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71"/>
        <v>104.35000000000001</v>
      </c>
      <c r="R3341" s="9">
        <f t="shared" si="274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72"/>
        <v>42710.765671296293</v>
      </c>
      <c r="K3342">
        <v>1478906554</v>
      </c>
      <c r="L3342" s="14">
        <f t="shared" si="273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71"/>
        <v>138.16666666666666</v>
      </c>
      <c r="R3342" s="9">
        <f t="shared" si="274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72"/>
        <v>42533.499999999993</v>
      </c>
      <c r="K3343">
        <v>1463771421</v>
      </c>
      <c r="L3343" s="14">
        <f t="shared" si="273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71"/>
        <v>100</v>
      </c>
      <c r="R3343" s="9">
        <f t="shared" si="274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72"/>
        <v>42094.999305555553</v>
      </c>
      <c r="K3344">
        <v>1425020810</v>
      </c>
      <c r="L3344" s="14">
        <f t="shared" si="273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71"/>
        <v>101.66666666666666</v>
      </c>
      <c r="R3344" s="9">
        <f t="shared" si="274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72"/>
        <v>42473.345833333333</v>
      </c>
      <c r="K3345">
        <v>1458770384</v>
      </c>
      <c r="L3345" s="14">
        <f t="shared" si="273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71"/>
        <v>171.42857142857142</v>
      </c>
      <c r="R3345" s="9">
        <f t="shared" si="274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72"/>
        <v>41880.991817129623</v>
      </c>
      <c r="K3346">
        <v>1406782093</v>
      </c>
      <c r="L3346" s="14">
        <f t="shared" si="273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71"/>
        <v>101.44444444444444</v>
      </c>
      <c r="R3346" s="9">
        <f t="shared" si="274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72"/>
        <v>42111.817361111105</v>
      </c>
      <c r="K3347">
        <v>1424226768</v>
      </c>
      <c r="L3347" s="14">
        <f t="shared" si="273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71"/>
        <v>130</v>
      </c>
      <c r="R3347" s="9">
        <f t="shared" si="274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72"/>
        <v>42060.816087962965</v>
      </c>
      <c r="K3348">
        <v>1424306110</v>
      </c>
      <c r="L3348" s="14">
        <f t="shared" si="273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71"/>
        <v>110.00000000000001</v>
      </c>
      <c r="R3348" s="9">
        <f t="shared" si="274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72"/>
        <v>42498.666666666664</v>
      </c>
      <c r="K3349">
        <v>1461503654</v>
      </c>
      <c r="L3349" s="14">
        <f t="shared" si="273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71"/>
        <v>119.44999999999999</v>
      </c>
      <c r="R3349" s="9">
        <f t="shared" si="274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72"/>
        <v>42489.957638888889</v>
      </c>
      <c r="K3350">
        <v>1459949080</v>
      </c>
      <c r="L3350" s="14">
        <f t="shared" si="273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71"/>
        <v>100.2909090909091</v>
      </c>
      <c r="R3350" s="9">
        <f t="shared" si="274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72"/>
        <v>42534.499999999993</v>
      </c>
      <c r="K3351">
        <v>1463971172</v>
      </c>
      <c r="L3351" s="14">
        <f t="shared" si="273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71"/>
        <v>153.4</v>
      </c>
      <c r="R3351" s="9">
        <f t="shared" si="274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72"/>
        <v>42337.749999999993</v>
      </c>
      <c r="K3352">
        <v>1445791811</v>
      </c>
      <c r="L3352" s="14">
        <f t="shared" si="273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71"/>
        <v>104.42857142857143</v>
      </c>
      <c r="R3352" s="9">
        <f t="shared" si="274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72"/>
        <v>41843.25</v>
      </c>
      <c r="K3353">
        <v>1402910965</v>
      </c>
      <c r="L3353" s="14">
        <f t="shared" si="273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71"/>
        <v>101.1</v>
      </c>
      <c r="R3353" s="9">
        <f t="shared" si="274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72"/>
        <v>42552.749999999993</v>
      </c>
      <c r="K3354">
        <v>1462492178</v>
      </c>
      <c r="L3354" s="14">
        <f t="shared" si="273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71"/>
        <v>107.52</v>
      </c>
      <c r="R3354" s="9">
        <f t="shared" si="274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72"/>
        <v>42492.749999999993</v>
      </c>
      <c r="K3355">
        <v>1461061350</v>
      </c>
      <c r="L3355" s="14">
        <f t="shared" si="273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71"/>
        <v>315</v>
      </c>
      <c r="R3355" s="9">
        <f t="shared" si="274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72"/>
        <v>42305.959027777775</v>
      </c>
      <c r="K3356">
        <v>1443029206</v>
      </c>
      <c r="L3356" s="14">
        <f t="shared" si="273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71"/>
        <v>101.93333333333334</v>
      </c>
      <c r="R3356" s="9">
        <f t="shared" si="274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72"/>
        <v>42500.261805555558</v>
      </c>
      <c r="K3357">
        <v>1461941527</v>
      </c>
      <c r="L3357" s="14">
        <f t="shared" si="273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71"/>
        <v>126.28571428571429</v>
      </c>
      <c r="R3357" s="9">
        <f t="shared" si="274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72"/>
        <v>42566.607314814813</v>
      </c>
      <c r="K3358">
        <v>1466019272</v>
      </c>
      <c r="L3358" s="14">
        <f t="shared" si="273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71"/>
        <v>101.4</v>
      </c>
      <c r="R3358" s="9">
        <f t="shared" si="274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72"/>
        <v>41852.209606481476</v>
      </c>
      <c r="K3359">
        <v>1404295310</v>
      </c>
      <c r="L3359" s="14">
        <f t="shared" si="273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71"/>
        <v>101</v>
      </c>
      <c r="R3359" s="9">
        <f t="shared" si="274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72"/>
        <v>41962.144432870373</v>
      </c>
      <c r="K3360">
        <v>1413790079</v>
      </c>
      <c r="L3360" s="14">
        <f t="shared" si="273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71"/>
        <v>102.99000000000001</v>
      </c>
      <c r="R3360" s="9">
        <f t="shared" si="274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72"/>
        <v>42790.848773148151</v>
      </c>
      <c r="K3361">
        <v>1484097734</v>
      </c>
      <c r="L3361" s="14">
        <f t="shared" si="273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71"/>
        <v>106.25</v>
      </c>
      <c r="R3361" s="9">
        <f t="shared" si="274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72"/>
        <v>42718.457638888889</v>
      </c>
      <c r="K3362">
        <v>1479866343</v>
      </c>
      <c r="L3362" s="14">
        <f t="shared" si="273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71"/>
        <v>101.37777777777779</v>
      </c>
      <c r="R3362" s="9">
        <f t="shared" si="274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72"/>
        <v>41883.457638888889</v>
      </c>
      <c r="K3363">
        <v>1408062990</v>
      </c>
      <c r="L3363" s="14">
        <f t="shared" si="273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71"/>
        <v>113.46000000000001</v>
      </c>
      <c r="R3363" s="9">
        <f t="shared" si="274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72"/>
        <v>42069.996527777774</v>
      </c>
      <c r="K3364">
        <v>1424484717</v>
      </c>
      <c r="L3364" s="14">
        <f t="shared" si="273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71"/>
        <v>218.00000000000003</v>
      </c>
      <c r="R3364" s="9">
        <f t="shared" si="274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72"/>
        <v>41870.458333333328</v>
      </c>
      <c r="K3365">
        <v>1406831445</v>
      </c>
      <c r="L3365" s="14">
        <f t="shared" si="273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71"/>
        <v>101.41935483870968</v>
      </c>
      <c r="R3365" s="9">
        <f t="shared" si="274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72"/>
        <v>42444.666666666664</v>
      </c>
      <c r="K3366">
        <v>1456183649</v>
      </c>
      <c r="L3366" s="14">
        <f t="shared" si="273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71"/>
        <v>105.93333333333332</v>
      </c>
      <c r="R3366" s="9">
        <f t="shared" si="274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72"/>
        <v>42350.893425925919</v>
      </c>
      <c r="K3367">
        <v>1447381592</v>
      </c>
      <c r="L3367" s="14">
        <f t="shared" si="273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71"/>
        <v>104</v>
      </c>
      <c r="R3367" s="9">
        <f t="shared" si="274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72"/>
        <v>42136.859224537031</v>
      </c>
      <c r="K3368">
        <v>1428889037</v>
      </c>
      <c r="L3368" s="14">
        <f t="shared" si="273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71"/>
        <v>221</v>
      </c>
      <c r="R3368" s="9">
        <f t="shared" si="274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72"/>
        <v>42217.725624999999</v>
      </c>
      <c r="K3369">
        <v>1436307894</v>
      </c>
      <c r="L3369" s="14">
        <f t="shared" si="273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71"/>
        <v>118.66666666666667</v>
      </c>
      <c r="R3369" s="9">
        <f t="shared" si="274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72"/>
        <v>42004.999999999993</v>
      </c>
      <c r="K3370">
        <v>1416977259</v>
      </c>
      <c r="L3370" s="14">
        <f t="shared" si="273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71"/>
        <v>104.60000000000001</v>
      </c>
      <c r="R3370" s="9">
        <f t="shared" si="274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72"/>
        <v>42749.833101851851</v>
      </c>
      <c r="K3371">
        <v>1479257980</v>
      </c>
      <c r="L3371" s="14">
        <f t="shared" si="273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71"/>
        <v>103.89999999999999</v>
      </c>
      <c r="R3371" s="9">
        <f t="shared" si="274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72"/>
        <v>42721.124999999993</v>
      </c>
      <c r="K3372">
        <v>1479283285</v>
      </c>
      <c r="L3372" s="14">
        <f t="shared" si="273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71"/>
        <v>117.73333333333333</v>
      </c>
      <c r="R3372" s="9">
        <f t="shared" si="274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72"/>
        <v>42340.666261574072</v>
      </c>
      <c r="K3373">
        <v>1446670765</v>
      </c>
      <c r="L3373" s="14">
        <f t="shared" si="273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71"/>
        <v>138.5</v>
      </c>
      <c r="R3373" s="9">
        <f t="shared" si="274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72"/>
        <v>41875.999305555553</v>
      </c>
      <c r="K3374">
        <v>1407157756</v>
      </c>
      <c r="L3374" s="14">
        <f t="shared" si="273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71"/>
        <v>103.49999999999999</v>
      </c>
      <c r="R3374" s="9">
        <f t="shared" si="274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72"/>
        <v>42203.458333333336</v>
      </c>
      <c r="K3375">
        <v>1435177840</v>
      </c>
      <c r="L3375" s="14">
        <f t="shared" si="273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71"/>
        <v>100.25</v>
      </c>
      <c r="R3375" s="9">
        <f t="shared" si="274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72"/>
        <v>42305.523333333331</v>
      </c>
      <c r="K3376">
        <v>1443461616</v>
      </c>
      <c r="L3376" s="14">
        <f t="shared" si="273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71"/>
        <v>106.57142857142856</v>
      </c>
      <c r="R3376" s="9">
        <f t="shared" si="274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72"/>
        <v>41777.402465277773</v>
      </c>
      <c r="K3377">
        <v>1399387173</v>
      </c>
      <c r="L3377" s="14">
        <f t="shared" si="273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71"/>
        <v>100</v>
      </c>
      <c r="R3377" s="9">
        <f t="shared" si="274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72"/>
        <v>42119.451319444437</v>
      </c>
      <c r="K3378">
        <v>1424796594</v>
      </c>
      <c r="L3378" s="14">
        <f t="shared" si="273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71"/>
        <v>100.01249999999999</v>
      </c>
      <c r="R3378" s="9">
        <f t="shared" si="274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72"/>
        <v>42083.49722222222</v>
      </c>
      <c r="K3379">
        <v>1424280899</v>
      </c>
      <c r="L3379" s="14">
        <f t="shared" si="273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71"/>
        <v>101.05</v>
      </c>
      <c r="R3379" s="9">
        <f t="shared" si="274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72"/>
        <v>41882.338888888888</v>
      </c>
      <c r="K3380">
        <v>1407400306</v>
      </c>
      <c r="L3380" s="14">
        <f t="shared" si="273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71"/>
        <v>107.63636363636364</v>
      </c>
      <c r="R3380" s="9">
        <f t="shared" si="274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72"/>
        <v>42242.749999999993</v>
      </c>
      <c r="K3381">
        <v>1439122800</v>
      </c>
      <c r="L3381" s="14">
        <f t="shared" si="273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71"/>
        <v>103.64999999999999</v>
      </c>
      <c r="R3381" s="9">
        <f t="shared" si="274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72"/>
        <v>41972.786782407406</v>
      </c>
      <c r="K3382">
        <v>1414277578</v>
      </c>
      <c r="L3382" s="14">
        <f t="shared" si="273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71"/>
        <v>104.43333333333334</v>
      </c>
      <c r="R3382" s="9">
        <f t="shared" si="274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72"/>
        <v>42073.934988425921</v>
      </c>
      <c r="K3383">
        <v>1423455983</v>
      </c>
      <c r="L3383" s="14">
        <f t="shared" si="273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71"/>
        <v>102.25</v>
      </c>
      <c r="R3383" s="9">
        <f t="shared" si="274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72"/>
        <v>42583.749305555553</v>
      </c>
      <c r="K3384">
        <v>1467973256</v>
      </c>
      <c r="L3384" s="14">
        <f t="shared" si="273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71"/>
        <v>100.74285714285713</v>
      </c>
      <c r="R3384" s="9">
        <f t="shared" si="274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72"/>
        <v>42544.574305555558</v>
      </c>
      <c r="K3385">
        <v>1464979620</v>
      </c>
      <c r="L3385" s="14">
        <f t="shared" si="273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71"/>
        <v>111.71428571428572</v>
      </c>
      <c r="R3385" s="9">
        <f t="shared" si="274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72"/>
        <v>42328.916666666664</v>
      </c>
      <c r="K3386">
        <v>1444874768</v>
      </c>
      <c r="L3386" s="14">
        <f t="shared" si="273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71"/>
        <v>100.01100000000001</v>
      </c>
      <c r="R3386" s="9">
        <f t="shared" si="274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72"/>
        <v>41983.659166666665</v>
      </c>
      <c r="K3387">
        <v>1415652552</v>
      </c>
      <c r="L3387" s="14">
        <f t="shared" si="273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71"/>
        <v>100</v>
      </c>
      <c r="R3387" s="9">
        <f t="shared" si="274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72"/>
        <v>41976.436412037037</v>
      </c>
      <c r="K3388">
        <v>1415028506</v>
      </c>
      <c r="L3388" s="14">
        <f t="shared" si="273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71"/>
        <v>105</v>
      </c>
      <c r="R3388" s="9">
        <f t="shared" si="274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72"/>
        <v>41987.554259259261</v>
      </c>
      <c r="K3389">
        <v>1415125088</v>
      </c>
      <c r="L3389" s="14">
        <f t="shared" si="273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71"/>
        <v>116.86666666666667</v>
      </c>
      <c r="R3389" s="9">
        <f t="shared" si="274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72"/>
        <v>42173.252789351849</v>
      </c>
      <c r="K3390">
        <v>1432033441</v>
      </c>
      <c r="L3390" s="14">
        <f t="shared" si="273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71"/>
        <v>103.8</v>
      </c>
      <c r="R3390" s="9">
        <f t="shared" si="274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72"/>
        <v>42524.355115740742</v>
      </c>
      <c r="K3391">
        <v>1462368682</v>
      </c>
      <c r="L3391" s="14">
        <f t="shared" si="273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71"/>
        <v>114.5</v>
      </c>
      <c r="R3391" s="9">
        <f t="shared" si="274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72"/>
        <v>41830.566493055558</v>
      </c>
      <c r="K3392">
        <v>1403721345</v>
      </c>
      <c r="L3392" s="14">
        <f t="shared" si="273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71"/>
        <v>102.4</v>
      </c>
      <c r="R3392" s="9">
        <f t="shared" si="274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72"/>
        <v>41859.727777777771</v>
      </c>
      <c r="K3393">
        <v>1404997548</v>
      </c>
      <c r="L3393" s="14">
        <f t="shared" si="273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71"/>
        <v>223</v>
      </c>
      <c r="R3393" s="9">
        <f t="shared" si="274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72"/>
        <v>42496.63721064815</v>
      </c>
      <c r="K3394">
        <v>1458245855</v>
      </c>
      <c r="L3394" s="14">
        <f t="shared" si="273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75">(E3394/D3394)*100</f>
        <v>100</v>
      </c>
      <c r="R3394" s="9">
        <f t="shared" si="274"/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76">(I3395/86400)+25569+(-5/24)</f>
        <v>41948.823611111111</v>
      </c>
      <c r="K3395">
        <v>1413065230</v>
      </c>
      <c r="L3395" s="14">
        <f t="shared" ref="L3395:L3458" si="277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75"/>
        <v>105.80000000000001</v>
      </c>
      <c r="R3395" s="9">
        <f t="shared" si="274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76"/>
        <v>41847.387094907404</v>
      </c>
      <c r="K3396">
        <v>1403878645</v>
      </c>
      <c r="L3396" s="14">
        <f t="shared" si="277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75"/>
        <v>142.36363636363635</v>
      </c>
      <c r="R3396" s="9">
        <f t="shared" si="274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76"/>
        <v>42154.548611111109</v>
      </c>
      <c r="K3397">
        <v>1431795944</v>
      </c>
      <c r="L3397" s="14">
        <f t="shared" si="277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75"/>
        <v>184</v>
      </c>
      <c r="R3397" s="9">
        <f t="shared" si="274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76"/>
        <v>41790.957638888889</v>
      </c>
      <c r="K3398">
        <v>1399286589</v>
      </c>
      <c r="L3398" s="14">
        <f t="shared" si="277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75"/>
        <v>104.33333333333333</v>
      </c>
      <c r="R3398" s="9">
        <f t="shared" si="274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76"/>
        <v>42418.708333333336</v>
      </c>
      <c r="K3399">
        <v>1452338929</v>
      </c>
      <c r="L3399" s="14">
        <f t="shared" si="277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75"/>
        <v>112.00000000000001</v>
      </c>
      <c r="R3399" s="9">
        <f t="shared" si="274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76"/>
        <v>41964.499999999993</v>
      </c>
      <c r="K3400">
        <v>1414605776</v>
      </c>
      <c r="L3400" s="14">
        <f t="shared" si="277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75"/>
        <v>111.07499999999999</v>
      </c>
      <c r="R3400" s="9">
        <f t="shared" si="274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76"/>
        <v>42056.712094907409</v>
      </c>
      <c r="K3401">
        <v>1421964325</v>
      </c>
      <c r="L3401" s="14">
        <f t="shared" si="277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75"/>
        <v>103.75000000000001</v>
      </c>
      <c r="R3401" s="9">
        <f t="shared" ref="R3401:R3464" si="278">E3401/N3401</f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76"/>
        <v>41879.745532407404</v>
      </c>
      <c r="K3402">
        <v>1405378414</v>
      </c>
      <c r="L3402" s="14">
        <f t="shared" si="277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75"/>
        <v>100.41</v>
      </c>
      <c r="R3402" s="9">
        <f t="shared" si="278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76"/>
        <v>42223.5155787037</v>
      </c>
      <c r="K3403">
        <v>1436376146</v>
      </c>
      <c r="L3403" s="14">
        <f t="shared" si="277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75"/>
        <v>101.86206896551724</v>
      </c>
      <c r="R3403" s="9">
        <f t="shared" si="278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76"/>
        <v>42319.896527777775</v>
      </c>
      <c r="K3404">
        <v>1444747843</v>
      </c>
      <c r="L3404" s="14">
        <f t="shared" si="277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75"/>
        <v>109.76666666666665</v>
      </c>
      <c r="R3404" s="9">
        <f t="shared" si="278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76"/>
        <v>42180.253749999996</v>
      </c>
      <c r="K3405">
        <v>1432638324</v>
      </c>
      <c r="L3405" s="14">
        <f t="shared" si="277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75"/>
        <v>100</v>
      </c>
      <c r="R3405" s="9">
        <f t="shared" si="278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76"/>
        <v>42172.295162037037</v>
      </c>
      <c r="K3406">
        <v>1432814702</v>
      </c>
      <c r="L3406" s="14">
        <f t="shared" si="277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75"/>
        <v>122</v>
      </c>
      <c r="R3406" s="9">
        <f t="shared" si="278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76"/>
        <v>42430.790972222218</v>
      </c>
      <c r="K3407">
        <v>1455063886</v>
      </c>
      <c r="L3407" s="14">
        <f t="shared" si="277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75"/>
        <v>137.57142857142856</v>
      </c>
      <c r="R3407" s="9">
        <f t="shared" si="278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76"/>
        <v>41836.284444444442</v>
      </c>
      <c r="K3408">
        <v>1401623376</v>
      </c>
      <c r="L3408" s="14">
        <f t="shared" si="277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75"/>
        <v>100.31000000000002</v>
      </c>
      <c r="R3408" s="9">
        <f t="shared" si="278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76"/>
        <v>41826.21399305555</v>
      </c>
      <c r="K3409">
        <v>1402049289</v>
      </c>
      <c r="L3409" s="14">
        <f t="shared" si="277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75"/>
        <v>107.1</v>
      </c>
      <c r="R3409" s="9">
        <f t="shared" si="278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76"/>
        <v>41838.78361111111</v>
      </c>
      <c r="K3410">
        <v>1403135304</v>
      </c>
      <c r="L3410" s="14">
        <f t="shared" si="277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75"/>
        <v>211</v>
      </c>
      <c r="R3410" s="9">
        <f t="shared" si="278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76"/>
        <v>42582.665277777771</v>
      </c>
      <c r="K3411">
        <v>1466710358</v>
      </c>
      <c r="L3411" s="14">
        <f t="shared" si="277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75"/>
        <v>123.6</v>
      </c>
      <c r="R3411" s="9">
        <f t="shared" si="278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76"/>
        <v>42527.083333333336</v>
      </c>
      <c r="K3412">
        <v>1462841990</v>
      </c>
      <c r="L3412" s="14">
        <f t="shared" si="277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75"/>
        <v>108.5</v>
      </c>
      <c r="R3412" s="9">
        <f t="shared" si="278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76"/>
        <v>42284.814490740733</v>
      </c>
      <c r="K3413">
        <v>1442536372</v>
      </c>
      <c r="L3413" s="14">
        <f t="shared" si="277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75"/>
        <v>103.56666666666668</v>
      </c>
      <c r="R3413" s="9">
        <f t="shared" si="278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76"/>
        <v>41909.750717592593</v>
      </c>
      <c r="K3414">
        <v>1409266862</v>
      </c>
      <c r="L3414" s="14">
        <f t="shared" si="277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75"/>
        <v>100</v>
      </c>
      <c r="R3414" s="9">
        <f t="shared" si="278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76"/>
        <v>42062.999305555553</v>
      </c>
      <c r="K3415">
        <v>1424280938</v>
      </c>
      <c r="L3415" s="14">
        <f t="shared" si="277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75"/>
        <v>130</v>
      </c>
      <c r="R3415" s="9">
        <f t="shared" si="278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76"/>
        <v>42705.124305555553</v>
      </c>
      <c r="K3416">
        <v>1478030325</v>
      </c>
      <c r="L3416" s="14">
        <f t="shared" si="277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75"/>
        <v>103.49999999999999</v>
      </c>
      <c r="R3416" s="9">
        <f t="shared" si="278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76"/>
        <v>42477.770833333336</v>
      </c>
      <c r="K3417">
        <v>1459999656</v>
      </c>
      <c r="L3417" s="14">
        <f t="shared" si="277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75"/>
        <v>100</v>
      </c>
      <c r="R3417" s="9">
        <f t="shared" si="278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76"/>
        <v>42117.562499999993</v>
      </c>
      <c r="K3418">
        <v>1427363645</v>
      </c>
      <c r="L3418" s="14">
        <f t="shared" si="277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75"/>
        <v>119.6</v>
      </c>
      <c r="R3418" s="9">
        <f t="shared" si="278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76"/>
        <v>41937.821527777771</v>
      </c>
      <c r="K3419">
        <v>1410558948</v>
      </c>
      <c r="L3419" s="14">
        <f t="shared" si="277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75"/>
        <v>100.00058823529412</v>
      </c>
      <c r="R3419" s="9">
        <f t="shared" si="278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76"/>
        <v>41782.626238425924</v>
      </c>
      <c r="K3420">
        <v>1398283307</v>
      </c>
      <c r="L3420" s="14">
        <f t="shared" si="277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75"/>
        <v>100.875</v>
      </c>
      <c r="R3420" s="9">
        <f t="shared" si="278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76"/>
        <v>42466.687499999993</v>
      </c>
      <c r="K3421">
        <v>1458416585</v>
      </c>
      <c r="L3421" s="14">
        <f t="shared" si="277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75"/>
        <v>106.54545454545455</v>
      </c>
      <c r="R3421" s="9">
        <f t="shared" si="278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76"/>
        <v>42413.791666666664</v>
      </c>
      <c r="K3422">
        <v>1454638202</v>
      </c>
      <c r="L3422" s="14">
        <f t="shared" si="277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75"/>
        <v>138</v>
      </c>
      <c r="R3422" s="9">
        <f t="shared" si="278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76"/>
        <v>42067.582905092589</v>
      </c>
      <c r="K3423">
        <v>1422903563</v>
      </c>
      <c r="L3423" s="14">
        <f t="shared" si="277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75"/>
        <v>101.15</v>
      </c>
      <c r="R3423" s="9">
        <f t="shared" si="278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76"/>
        <v>42351.791666666664</v>
      </c>
      <c r="K3424">
        <v>1447594176</v>
      </c>
      <c r="L3424" s="14">
        <f t="shared" si="277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75"/>
        <v>109.1</v>
      </c>
      <c r="R3424" s="9">
        <f t="shared" si="278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76"/>
        <v>42118.703020833331</v>
      </c>
      <c r="K3425">
        <v>1427320341</v>
      </c>
      <c r="L3425" s="14">
        <f t="shared" si="277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75"/>
        <v>140</v>
      </c>
      <c r="R3425" s="9">
        <f t="shared" si="278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76"/>
        <v>42040.082638888889</v>
      </c>
      <c r="K3426">
        <v>1421252084</v>
      </c>
      <c r="L3426" s="14">
        <f t="shared" si="277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75"/>
        <v>103.58333333333334</v>
      </c>
      <c r="R3426" s="9">
        <f t="shared" si="278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76"/>
        <v>41916.40898148148</v>
      </c>
      <c r="K3427">
        <v>1409669336</v>
      </c>
      <c r="L3427" s="14">
        <f t="shared" si="277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75"/>
        <v>102.97033333333331</v>
      </c>
      <c r="R3427" s="9">
        <f t="shared" si="278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76"/>
        <v>41902.875</v>
      </c>
      <c r="K3428">
        <v>1409620903</v>
      </c>
      <c r="L3428" s="14">
        <f t="shared" si="277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75"/>
        <v>108.13333333333333</v>
      </c>
      <c r="R3428" s="9">
        <f t="shared" si="278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76"/>
        <v>41822.436944444438</v>
      </c>
      <c r="K3429">
        <v>1401722952</v>
      </c>
      <c r="L3429" s="14">
        <f t="shared" si="277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75"/>
        <v>100</v>
      </c>
      <c r="R3429" s="9">
        <f t="shared" si="278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76"/>
        <v>42063.499999999993</v>
      </c>
      <c r="K3430">
        <v>1422983847</v>
      </c>
      <c r="L3430" s="14">
        <f t="shared" si="277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75"/>
        <v>102.75000000000001</v>
      </c>
      <c r="R3430" s="9">
        <f t="shared" si="278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76"/>
        <v>42675.813206018516</v>
      </c>
      <c r="K3431">
        <v>1476837061</v>
      </c>
      <c r="L3431" s="14">
        <f t="shared" si="277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75"/>
        <v>130</v>
      </c>
      <c r="R3431" s="9">
        <f t="shared" si="278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76"/>
        <v>41850.737280092588</v>
      </c>
      <c r="K3432">
        <v>1404168101</v>
      </c>
      <c r="L3432" s="14">
        <f t="shared" si="277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75"/>
        <v>108.54949999999999</v>
      </c>
      <c r="R3432" s="9">
        <f t="shared" si="278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76"/>
        <v>41869.522604166668</v>
      </c>
      <c r="K3433">
        <v>1405791153</v>
      </c>
      <c r="L3433" s="14">
        <f t="shared" si="277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75"/>
        <v>100</v>
      </c>
      <c r="R3433" s="9">
        <f t="shared" si="278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76"/>
        <v>42405.708333333336</v>
      </c>
      <c r="K3434">
        <v>1452520614</v>
      </c>
      <c r="L3434" s="14">
        <f t="shared" si="277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75"/>
        <v>109.65</v>
      </c>
      <c r="R3434" s="9">
        <f t="shared" si="278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76"/>
        <v>41806.916666666664</v>
      </c>
      <c r="K3435">
        <v>1400290255</v>
      </c>
      <c r="L3435" s="14">
        <f t="shared" si="277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75"/>
        <v>100.26315789473684</v>
      </c>
      <c r="R3435" s="9">
        <f t="shared" si="278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76"/>
        <v>41830.172094907401</v>
      </c>
      <c r="K3436">
        <v>1402391269</v>
      </c>
      <c r="L3436" s="14">
        <f t="shared" si="277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75"/>
        <v>105.55000000000001</v>
      </c>
      <c r="R3436" s="9">
        <f t="shared" si="278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76"/>
        <v>42588.916666666664</v>
      </c>
      <c r="K3437">
        <v>1469112493</v>
      </c>
      <c r="L3437" s="14">
        <f t="shared" si="277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75"/>
        <v>112.00000000000001</v>
      </c>
      <c r="R3437" s="9">
        <f t="shared" si="278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76"/>
        <v>41872.477777777771</v>
      </c>
      <c r="K3438">
        <v>1406811593</v>
      </c>
      <c r="L3438" s="14">
        <f t="shared" si="277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75"/>
        <v>105.89999999999999</v>
      </c>
      <c r="R3438" s="9">
        <f t="shared" si="278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76"/>
        <v>42235.502546296295</v>
      </c>
      <c r="K3439">
        <v>1437411820</v>
      </c>
      <c r="L3439" s="14">
        <f t="shared" si="277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75"/>
        <v>101</v>
      </c>
      <c r="R3439" s="9">
        <f t="shared" si="278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76"/>
        <v>42126.666666666664</v>
      </c>
      <c r="K3440">
        <v>1428358567</v>
      </c>
      <c r="L3440" s="14">
        <f t="shared" si="277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75"/>
        <v>104.2</v>
      </c>
      <c r="R3440" s="9">
        <f t="shared" si="278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76"/>
        <v>42387.999305555553</v>
      </c>
      <c r="K3441">
        <v>1452030730</v>
      </c>
      <c r="L3441" s="14">
        <f t="shared" si="277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75"/>
        <v>134.67833333333334</v>
      </c>
      <c r="R3441" s="9">
        <f t="shared" si="278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76"/>
        <v>41831.46875</v>
      </c>
      <c r="K3442">
        <v>1403146628</v>
      </c>
      <c r="L3442" s="14">
        <f t="shared" si="277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75"/>
        <v>105.2184</v>
      </c>
      <c r="R3442" s="9">
        <f t="shared" si="278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76"/>
        <v>42321.636805555558</v>
      </c>
      <c r="K3443">
        <v>1445077121</v>
      </c>
      <c r="L3443" s="14">
        <f t="shared" si="277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75"/>
        <v>102.60000000000001</v>
      </c>
      <c r="R3443" s="9">
        <f t="shared" si="278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76"/>
        <v>42154.632777777777</v>
      </c>
      <c r="K3444">
        <v>1430424672</v>
      </c>
      <c r="L3444" s="14">
        <f t="shared" si="277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75"/>
        <v>100</v>
      </c>
      <c r="R3444" s="9">
        <f t="shared" si="278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76"/>
        <v>41891.316504629627</v>
      </c>
      <c r="K3445">
        <v>1407674146</v>
      </c>
      <c r="L3445" s="14">
        <f t="shared" si="277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75"/>
        <v>185.5</v>
      </c>
      <c r="R3445" s="9">
        <f t="shared" si="278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76"/>
        <v>42529.374305555553</v>
      </c>
      <c r="K3446">
        <v>1464677986</v>
      </c>
      <c r="L3446" s="14">
        <f t="shared" si="277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75"/>
        <v>289</v>
      </c>
      <c r="R3446" s="9">
        <f t="shared" si="278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76"/>
        <v>42300.322175925925</v>
      </c>
      <c r="K3447">
        <v>1443185036</v>
      </c>
      <c r="L3447" s="14">
        <f t="shared" si="277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75"/>
        <v>100</v>
      </c>
      <c r="R3447" s="9">
        <f t="shared" si="278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76"/>
        <v>42040.305555555555</v>
      </c>
      <c r="K3448">
        <v>1421092725</v>
      </c>
      <c r="L3448" s="14">
        <f t="shared" si="277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75"/>
        <v>108.2</v>
      </c>
      <c r="R3448" s="9">
        <f t="shared" si="278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76"/>
        <v>42447.639027777775</v>
      </c>
      <c r="K3449">
        <v>1454448012</v>
      </c>
      <c r="L3449" s="14">
        <f t="shared" si="277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75"/>
        <v>107.80000000000001</v>
      </c>
      <c r="R3449" s="9">
        <f t="shared" si="278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76"/>
        <v>41989.910752314812</v>
      </c>
      <c r="K3450">
        <v>1416192689</v>
      </c>
      <c r="L3450" s="14">
        <f t="shared" si="277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75"/>
        <v>109.76190476190477</v>
      </c>
      <c r="R3450" s="9">
        <f t="shared" si="278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76"/>
        <v>42559.958333333336</v>
      </c>
      <c r="K3451">
        <v>1465607738</v>
      </c>
      <c r="L3451" s="14">
        <f t="shared" si="277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75"/>
        <v>170.625</v>
      </c>
      <c r="R3451" s="9">
        <f t="shared" si="278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76"/>
        <v>42096.454525462956</v>
      </c>
      <c r="K3452">
        <v>1422809671</v>
      </c>
      <c r="L3452" s="14">
        <f t="shared" si="277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75"/>
        <v>152</v>
      </c>
      <c r="R3452" s="9">
        <f t="shared" si="278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76"/>
        <v>42115.515358796292</v>
      </c>
      <c r="K3453">
        <v>1427304127</v>
      </c>
      <c r="L3453" s="14">
        <f t="shared" si="277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75"/>
        <v>101.23076923076924</v>
      </c>
      <c r="R3453" s="9">
        <f t="shared" si="278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76"/>
        <v>41842.957638888889</v>
      </c>
      <c r="K3454">
        <v>1404141626</v>
      </c>
      <c r="L3454" s="14">
        <f t="shared" si="277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75"/>
        <v>153.19999999999999</v>
      </c>
      <c r="R3454" s="9">
        <f t="shared" si="278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76"/>
        <v>42595.770324074074</v>
      </c>
      <c r="K3455">
        <v>1465946956</v>
      </c>
      <c r="L3455" s="14">
        <f t="shared" si="277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75"/>
        <v>128.33333333333334</v>
      </c>
      <c r="R3455" s="9">
        <f t="shared" si="278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76"/>
        <v>41851.490266203698</v>
      </c>
      <c r="K3456">
        <v>1404233159</v>
      </c>
      <c r="L3456" s="14">
        <f t="shared" si="277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75"/>
        <v>100.71428571428571</v>
      </c>
      <c r="R3456" s="9">
        <f t="shared" si="278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76"/>
        <v>42656.541979166665</v>
      </c>
      <c r="K3457">
        <v>1473789627</v>
      </c>
      <c r="L3457" s="14">
        <f t="shared" si="277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75"/>
        <v>100.64999999999999</v>
      </c>
      <c r="R3457" s="9">
        <f t="shared" si="278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76"/>
        <v>41852.082638888889</v>
      </c>
      <c r="K3458">
        <v>1404190567</v>
      </c>
      <c r="L3458" s="14">
        <f t="shared" si="277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79">(E3458/D3458)*100</f>
        <v>191.3</v>
      </c>
      <c r="R3458" s="9">
        <f t="shared" si="278"/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80">(I3459/86400)+25569+(-5/24)</f>
        <v>42047.040972222218</v>
      </c>
      <c r="K3459">
        <v>1421081857</v>
      </c>
      <c r="L3459" s="14">
        <f t="shared" ref="L3459:L3522" si="281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79"/>
        <v>140.19999999999999</v>
      </c>
      <c r="R3459" s="9">
        <f t="shared" si="278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80"/>
        <v>42037.977083333331</v>
      </c>
      <c r="K3460">
        <v>1420606303</v>
      </c>
      <c r="L3460" s="14">
        <f t="shared" si="281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79"/>
        <v>124.33537832310839</v>
      </c>
      <c r="R3460" s="9">
        <f t="shared" si="278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80"/>
        <v>42510.271527777775</v>
      </c>
      <c r="K3461">
        <v>1461151860</v>
      </c>
      <c r="L3461" s="14">
        <f t="shared" si="281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79"/>
        <v>126.2</v>
      </c>
      <c r="R3461" s="9">
        <f t="shared" si="278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80"/>
        <v>41866.318888888891</v>
      </c>
      <c r="K3462">
        <v>1406896752</v>
      </c>
      <c r="L3462" s="14">
        <f t="shared" si="281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79"/>
        <v>190</v>
      </c>
      <c r="R3462" s="9">
        <f t="shared" si="278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80"/>
        <v>42671.916666666664</v>
      </c>
      <c r="K3463">
        <v>1475248279</v>
      </c>
      <c r="L3463" s="14">
        <f t="shared" si="281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79"/>
        <v>139</v>
      </c>
      <c r="R3463" s="9">
        <f t="shared" si="278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80"/>
        <v>42195.541666666664</v>
      </c>
      <c r="K3464">
        <v>1435181628</v>
      </c>
      <c r="L3464" s="14">
        <f t="shared" si="281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79"/>
        <v>202</v>
      </c>
      <c r="R3464" s="9">
        <f t="shared" si="278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80"/>
        <v>42653.957638888889</v>
      </c>
      <c r="K3465">
        <v>1472594585</v>
      </c>
      <c r="L3465" s="14">
        <f t="shared" si="281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79"/>
        <v>103.38000000000001</v>
      </c>
      <c r="R3465" s="9">
        <f t="shared" ref="R3465:R3528" si="282">E3465/N3465</f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80"/>
        <v>42604.921724537031</v>
      </c>
      <c r="K3466">
        <v>1469329637</v>
      </c>
      <c r="L3466" s="14">
        <f t="shared" si="281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79"/>
        <v>102.3236</v>
      </c>
      <c r="R3466" s="9">
        <f t="shared" si="282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80"/>
        <v>42225.458333333336</v>
      </c>
      <c r="K3467">
        <v>1436972472</v>
      </c>
      <c r="L3467" s="14">
        <f t="shared" si="281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79"/>
        <v>103</v>
      </c>
      <c r="R3467" s="9">
        <f t="shared" si="282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80"/>
        <v>42479.769097222219</v>
      </c>
      <c r="K3468">
        <v>1455928050</v>
      </c>
      <c r="L3468" s="14">
        <f t="shared" si="281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79"/>
        <v>127.14285714285714</v>
      </c>
      <c r="R3468" s="9">
        <f t="shared" si="282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80"/>
        <v>42083.421666666669</v>
      </c>
      <c r="K3469">
        <v>1424275632</v>
      </c>
      <c r="L3469" s="14">
        <f t="shared" si="281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79"/>
        <v>101</v>
      </c>
      <c r="R3469" s="9">
        <f t="shared" si="282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80"/>
        <v>42633.916666666664</v>
      </c>
      <c r="K3470">
        <v>1471976529</v>
      </c>
      <c r="L3470" s="14">
        <f t="shared" si="281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79"/>
        <v>121.78</v>
      </c>
      <c r="R3470" s="9">
        <f t="shared" si="282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80"/>
        <v>42488.433391203704</v>
      </c>
      <c r="K3471">
        <v>1459265045</v>
      </c>
      <c r="L3471" s="14">
        <f t="shared" si="281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79"/>
        <v>113.39285714285714</v>
      </c>
      <c r="R3471" s="9">
        <f t="shared" si="282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80"/>
        <v>42566.693055555552</v>
      </c>
      <c r="K3472">
        <v>1465345902</v>
      </c>
      <c r="L3472" s="14">
        <f t="shared" si="281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79"/>
        <v>150</v>
      </c>
      <c r="R3472" s="9">
        <f t="shared" si="282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80"/>
        <v>41882.625</v>
      </c>
      <c r="K3473">
        <v>1405971690</v>
      </c>
      <c r="L3473" s="14">
        <f t="shared" si="281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79"/>
        <v>214.6</v>
      </c>
      <c r="R3473" s="9">
        <f t="shared" si="282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80"/>
        <v>41949.040972222218</v>
      </c>
      <c r="K3474">
        <v>1413432331</v>
      </c>
      <c r="L3474" s="14">
        <f t="shared" si="281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79"/>
        <v>102.05</v>
      </c>
      <c r="R3474" s="9">
        <f t="shared" si="282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80"/>
        <v>42083.643749999996</v>
      </c>
      <c r="K3475">
        <v>1425067296</v>
      </c>
      <c r="L3475" s="14">
        <f t="shared" si="281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79"/>
        <v>100</v>
      </c>
      <c r="R3475" s="9">
        <f t="shared" si="282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80"/>
        <v>42571.293182870366</v>
      </c>
      <c r="K3476">
        <v>1466424131</v>
      </c>
      <c r="L3476" s="14">
        <f t="shared" si="281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79"/>
        <v>101</v>
      </c>
      <c r="R3476" s="9">
        <f t="shared" si="282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80"/>
        <v>41945.791666666664</v>
      </c>
      <c r="K3477">
        <v>1412629704</v>
      </c>
      <c r="L3477" s="14">
        <f t="shared" si="281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79"/>
        <v>113.33333333333333</v>
      </c>
      <c r="R3477" s="9">
        <f t="shared" si="282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80"/>
        <v>41938.916666666664</v>
      </c>
      <c r="K3478">
        <v>1412836990</v>
      </c>
      <c r="L3478" s="14">
        <f t="shared" si="281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79"/>
        <v>104</v>
      </c>
      <c r="R3478" s="9">
        <f t="shared" si="282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80"/>
        <v>42140.916666666664</v>
      </c>
      <c r="K3479">
        <v>1430761243</v>
      </c>
      <c r="L3479" s="14">
        <f t="shared" si="281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79"/>
        <v>115.33333333333333</v>
      </c>
      <c r="R3479" s="9">
        <f t="shared" si="282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80"/>
        <v>42079.666666666664</v>
      </c>
      <c r="K3480">
        <v>1424296822</v>
      </c>
      <c r="L3480" s="14">
        <f t="shared" si="281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79"/>
        <v>112.85000000000001</v>
      </c>
      <c r="R3480" s="9">
        <f t="shared" si="282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80"/>
        <v>41811.64675925926</v>
      </c>
      <c r="K3481">
        <v>1400790680</v>
      </c>
      <c r="L3481" s="14">
        <f t="shared" si="281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79"/>
        <v>127.86666666666666</v>
      </c>
      <c r="R3481" s="9">
        <f t="shared" si="282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80"/>
        <v>42195.666666666664</v>
      </c>
      <c r="K3482">
        <v>1434440227</v>
      </c>
      <c r="L3482" s="14">
        <f t="shared" si="281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79"/>
        <v>142.66666666666669</v>
      </c>
      <c r="R3482" s="9">
        <f t="shared" si="282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80"/>
        <v>42006.039212962962</v>
      </c>
      <c r="K3483">
        <v>1418709388</v>
      </c>
      <c r="L3483" s="14">
        <f t="shared" si="281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79"/>
        <v>118.8</v>
      </c>
      <c r="R3483" s="9">
        <f t="shared" si="282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80"/>
        <v>41826.563263888886</v>
      </c>
      <c r="K3484">
        <v>1402079466</v>
      </c>
      <c r="L3484" s="14">
        <f t="shared" si="281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79"/>
        <v>138.33333333333334</v>
      </c>
      <c r="R3484" s="9">
        <f t="shared" si="282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80"/>
        <v>41823.460428240738</v>
      </c>
      <c r="K3485">
        <v>1401811381</v>
      </c>
      <c r="L3485" s="14">
        <f t="shared" si="281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79"/>
        <v>159.9402985074627</v>
      </c>
      <c r="R3485" s="9">
        <f t="shared" si="282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80"/>
        <v>42536.552071759252</v>
      </c>
      <c r="K3486">
        <v>1463422499</v>
      </c>
      <c r="L3486" s="14">
        <f t="shared" si="281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79"/>
        <v>114.24000000000001</v>
      </c>
      <c r="R3486" s="9">
        <f t="shared" si="282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80"/>
        <v>42402.484722222223</v>
      </c>
      <c r="K3487">
        <v>1451839080</v>
      </c>
      <c r="L3487" s="14">
        <f t="shared" si="281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79"/>
        <v>100.60606060606061</v>
      </c>
      <c r="R3487" s="9">
        <f t="shared" si="282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80"/>
        <v>42158.082638888889</v>
      </c>
      <c r="K3488">
        <v>1430600401</v>
      </c>
      <c r="L3488" s="14">
        <f t="shared" si="281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79"/>
        <v>155.20000000000002</v>
      </c>
      <c r="R3488" s="9">
        <f t="shared" si="282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80"/>
        <v>42179.732083333329</v>
      </c>
      <c r="K3489">
        <v>1432593252</v>
      </c>
      <c r="L3489" s="14">
        <f t="shared" si="281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79"/>
        <v>127.75000000000001</v>
      </c>
      <c r="R3489" s="9">
        <f t="shared" si="282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80"/>
        <v>42111.458333333336</v>
      </c>
      <c r="K3490">
        <v>1427221560</v>
      </c>
      <c r="L3490" s="14">
        <f t="shared" si="281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79"/>
        <v>121.2</v>
      </c>
      <c r="R3490" s="9">
        <f t="shared" si="282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80"/>
        <v>41783.666666666664</v>
      </c>
      <c r="K3491">
        <v>1398352531</v>
      </c>
      <c r="L3491" s="14">
        <f t="shared" si="281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79"/>
        <v>112.7</v>
      </c>
      <c r="R3491" s="9">
        <f t="shared" si="282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80"/>
        <v>42473.594027777777</v>
      </c>
      <c r="K3492">
        <v>1457982924</v>
      </c>
      <c r="L3492" s="14">
        <f t="shared" si="281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79"/>
        <v>127.49999999999999</v>
      </c>
      <c r="R3492" s="9">
        <f t="shared" si="282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80"/>
        <v>42142.041481481479</v>
      </c>
      <c r="K3493">
        <v>1430114384</v>
      </c>
      <c r="L3493" s="14">
        <f t="shared" si="281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79"/>
        <v>158.20000000000002</v>
      </c>
      <c r="R3493" s="9">
        <f t="shared" si="282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80"/>
        <v>42302.800891203697</v>
      </c>
      <c r="K3494">
        <v>1442794397</v>
      </c>
      <c r="L3494" s="14">
        <f t="shared" si="281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79"/>
        <v>105.26894736842105</v>
      </c>
      <c r="R3494" s="9">
        <f t="shared" si="282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80"/>
        <v>41868.007638888885</v>
      </c>
      <c r="K3495">
        <v>1406580436</v>
      </c>
      <c r="L3495" s="14">
        <f t="shared" si="281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79"/>
        <v>100</v>
      </c>
      <c r="R3495" s="9">
        <f t="shared" si="282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80"/>
        <v>42700.041666666664</v>
      </c>
      <c r="K3496">
        <v>1479186575</v>
      </c>
      <c r="L3496" s="14">
        <f t="shared" si="281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79"/>
        <v>100</v>
      </c>
      <c r="R3496" s="9">
        <f t="shared" si="282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80"/>
        <v>41944.512499999997</v>
      </c>
      <c r="K3497">
        <v>1412360309</v>
      </c>
      <c r="L3497" s="14">
        <f t="shared" si="281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79"/>
        <v>106.86</v>
      </c>
      <c r="R3497" s="9">
        <f t="shared" si="282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80"/>
        <v>42624.638495370367</v>
      </c>
      <c r="K3498">
        <v>1470169166</v>
      </c>
      <c r="L3498" s="14">
        <f t="shared" si="281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79"/>
        <v>124.4</v>
      </c>
      <c r="R3498" s="9">
        <f t="shared" si="282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80"/>
        <v>42523.708333333336</v>
      </c>
      <c r="K3499">
        <v>1463852904</v>
      </c>
      <c r="L3499" s="14">
        <f t="shared" si="281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79"/>
        <v>108.70406189555126</v>
      </c>
      <c r="R3499" s="9">
        <f t="shared" si="282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80"/>
        <v>42518.697222222218</v>
      </c>
      <c r="K3500">
        <v>1459309704</v>
      </c>
      <c r="L3500" s="14">
        <f t="shared" si="281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79"/>
        <v>102.42424242424242</v>
      </c>
      <c r="R3500" s="9">
        <f t="shared" si="282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80"/>
        <v>42186.082638888889</v>
      </c>
      <c r="K3501">
        <v>1431046325</v>
      </c>
      <c r="L3501" s="14">
        <f t="shared" si="281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79"/>
        <v>105.5</v>
      </c>
      <c r="R3501" s="9">
        <f t="shared" si="282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80"/>
        <v>42435.999305555553</v>
      </c>
      <c r="K3502">
        <v>1455919438</v>
      </c>
      <c r="L3502" s="14">
        <f t="shared" si="281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79"/>
        <v>106.3</v>
      </c>
      <c r="R3502" s="9">
        <f t="shared" si="282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80"/>
        <v>42258.555497685178</v>
      </c>
      <c r="K3503">
        <v>1439835595</v>
      </c>
      <c r="L3503" s="14">
        <f t="shared" si="281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79"/>
        <v>100.66666666666666</v>
      </c>
      <c r="R3503" s="9">
        <f t="shared" si="282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80"/>
        <v>42444.957638888889</v>
      </c>
      <c r="K3504">
        <v>1456862924</v>
      </c>
      <c r="L3504" s="14">
        <f t="shared" si="281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79"/>
        <v>105.4</v>
      </c>
      <c r="R3504" s="9">
        <f t="shared" si="282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80"/>
        <v>42575.27</v>
      </c>
      <c r="K3505">
        <v>1466767728</v>
      </c>
      <c r="L3505" s="14">
        <f t="shared" si="281"/>
        <v>42545.27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79"/>
        <v>107.55999999999999</v>
      </c>
      <c r="R3505" s="9">
        <f t="shared" si="282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80"/>
        <v>42327.582071759258</v>
      </c>
      <c r="K3506">
        <v>1445363891</v>
      </c>
      <c r="L3506" s="14">
        <f t="shared" si="281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79"/>
        <v>100</v>
      </c>
      <c r="R3506" s="9">
        <f t="shared" si="282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80"/>
        <v>41771.958333333328</v>
      </c>
      <c r="K3507">
        <v>1398983245</v>
      </c>
      <c r="L3507" s="14">
        <f t="shared" si="281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79"/>
        <v>103.76</v>
      </c>
      <c r="R3507" s="9">
        <f t="shared" si="282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80"/>
        <v>41874.525925925926</v>
      </c>
      <c r="K3508">
        <v>1404927440</v>
      </c>
      <c r="L3508" s="14">
        <f t="shared" si="281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79"/>
        <v>101.49999999999999</v>
      </c>
      <c r="R3508" s="9">
        <f t="shared" si="282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80"/>
        <v>42521.714548611104</v>
      </c>
      <c r="K3509">
        <v>1462140537</v>
      </c>
      <c r="L3509" s="14">
        <f t="shared" si="281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79"/>
        <v>104.4</v>
      </c>
      <c r="R3509" s="9">
        <f t="shared" si="282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80"/>
        <v>42500.666666666664</v>
      </c>
      <c r="K3510">
        <v>1460914253</v>
      </c>
      <c r="L3510" s="14">
        <f t="shared" si="281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79"/>
        <v>180</v>
      </c>
      <c r="R3510" s="9">
        <f t="shared" si="282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80"/>
        <v>41963.996527777774</v>
      </c>
      <c r="K3511">
        <v>1415392666</v>
      </c>
      <c r="L3511" s="14">
        <f t="shared" si="281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79"/>
        <v>106.33333333333333</v>
      </c>
      <c r="R3511" s="9">
        <f t="shared" si="282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80"/>
        <v>41822.412569444445</v>
      </c>
      <c r="K3512">
        <v>1402584846</v>
      </c>
      <c r="L3512" s="14">
        <f t="shared" si="281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79"/>
        <v>100.55555555555556</v>
      </c>
      <c r="R3512" s="9">
        <f t="shared" si="282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80"/>
        <v>41950.5625</v>
      </c>
      <c r="K3513">
        <v>1413406695</v>
      </c>
      <c r="L3513" s="14">
        <f t="shared" si="281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79"/>
        <v>101.2</v>
      </c>
      <c r="R3513" s="9">
        <f t="shared" si="282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80"/>
        <v>42117.286944444444</v>
      </c>
      <c r="K3514">
        <v>1424609592</v>
      </c>
      <c r="L3514" s="14">
        <f t="shared" si="281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79"/>
        <v>100</v>
      </c>
      <c r="R3514" s="9">
        <f t="shared" si="282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80"/>
        <v>41793.999305555553</v>
      </c>
      <c r="K3515">
        <v>1400725112</v>
      </c>
      <c r="L3515" s="14">
        <f t="shared" si="281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79"/>
        <v>118.39285714285714</v>
      </c>
      <c r="R3515" s="9">
        <f t="shared" si="282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80"/>
        <v>42036.999305555553</v>
      </c>
      <c r="K3516">
        <v>1421439552</v>
      </c>
      <c r="L3516" s="14">
        <f t="shared" si="281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79"/>
        <v>110.00000000000001</v>
      </c>
      <c r="R3516" s="9">
        <f t="shared" si="282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80"/>
        <v>42155.564479166664</v>
      </c>
      <c r="K3517">
        <v>1430505171</v>
      </c>
      <c r="L3517" s="14">
        <f t="shared" si="281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79"/>
        <v>102.66666666666666</v>
      </c>
      <c r="R3517" s="9">
        <f t="shared" si="282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80"/>
        <v>41889.916666666664</v>
      </c>
      <c r="K3518">
        <v>1407197670</v>
      </c>
      <c r="L3518" s="14">
        <f t="shared" si="281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79"/>
        <v>100</v>
      </c>
      <c r="R3518" s="9">
        <f t="shared" si="282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80"/>
        <v>41824.25</v>
      </c>
      <c r="K3519">
        <v>1401910634</v>
      </c>
      <c r="L3519" s="14">
        <f t="shared" si="281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79"/>
        <v>100</v>
      </c>
      <c r="R3519" s="9">
        <f t="shared" si="282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80"/>
        <v>41914.38958333333</v>
      </c>
      <c r="K3520">
        <v>1410461299</v>
      </c>
      <c r="L3520" s="14">
        <f t="shared" si="281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79"/>
        <v>110.04599999999999</v>
      </c>
      <c r="R3520" s="9">
        <f t="shared" si="282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80"/>
        <v>42067.390624999993</v>
      </c>
      <c r="K3521">
        <v>1422886950</v>
      </c>
      <c r="L3521" s="14">
        <f t="shared" si="281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79"/>
        <v>101.35000000000001</v>
      </c>
      <c r="R3521" s="9">
        <f t="shared" si="282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80"/>
        <v>42253.365972222215</v>
      </c>
      <c r="K3522">
        <v>1439322412</v>
      </c>
      <c r="L3522" s="14">
        <f t="shared" si="281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83">(E3522/D3522)*100</f>
        <v>100.75</v>
      </c>
      <c r="R3522" s="9">
        <f t="shared" si="282"/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84">(I3523/86400)+25569+(-5/24)</f>
        <v>41911.153009259258</v>
      </c>
      <c r="K3523">
        <v>1409388020</v>
      </c>
      <c r="L3523" s="14">
        <f t="shared" ref="L3523:L3586" si="285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83"/>
        <v>169.42857142857144</v>
      </c>
      <c r="R3523" s="9">
        <f t="shared" si="282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84"/>
        <v>42262.212500000001</v>
      </c>
      <c r="K3524">
        <v>1439924246</v>
      </c>
      <c r="L3524" s="14">
        <f t="shared" si="285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83"/>
        <v>100</v>
      </c>
      <c r="R3524" s="9">
        <f t="shared" si="282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84"/>
        <v>42638.749999999993</v>
      </c>
      <c r="K3525">
        <v>1469871148</v>
      </c>
      <c r="L3525" s="14">
        <f t="shared" si="285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83"/>
        <v>113.65</v>
      </c>
      <c r="R3525" s="9">
        <f t="shared" si="282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84"/>
        <v>41894.958333333328</v>
      </c>
      <c r="K3526">
        <v>1409336373</v>
      </c>
      <c r="L3526" s="14">
        <f t="shared" si="285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83"/>
        <v>101.56</v>
      </c>
      <c r="R3526" s="9">
        <f t="shared" si="282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84"/>
        <v>42225.458333333336</v>
      </c>
      <c r="K3527">
        <v>1438188106</v>
      </c>
      <c r="L3527" s="14">
        <f t="shared" si="285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83"/>
        <v>106</v>
      </c>
      <c r="R3527" s="9">
        <f t="shared" si="282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84"/>
        <v>42488.040972222218</v>
      </c>
      <c r="K3528">
        <v>1459411371</v>
      </c>
      <c r="L3528" s="14">
        <f t="shared" si="285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83"/>
        <v>102</v>
      </c>
      <c r="R3528" s="9">
        <f t="shared" si="282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84"/>
        <v>42195.957638888889</v>
      </c>
      <c r="K3529">
        <v>1434069205</v>
      </c>
      <c r="L3529" s="14">
        <f t="shared" si="285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83"/>
        <v>116.91666666666667</v>
      </c>
      <c r="R3529" s="9">
        <f t="shared" ref="R3529:R3592" si="286">E3529/N3529</f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84"/>
        <v>42753.293032407404</v>
      </c>
      <c r="K3530">
        <v>1483012918</v>
      </c>
      <c r="L3530" s="14">
        <f t="shared" si="285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83"/>
        <v>101.15151515151514</v>
      </c>
      <c r="R3530" s="9">
        <f t="shared" si="286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84"/>
        <v>42197.833333333336</v>
      </c>
      <c r="K3531">
        <v>1434997018</v>
      </c>
      <c r="L3531" s="14">
        <f t="shared" si="285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83"/>
        <v>132</v>
      </c>
      <c r="R3531" s="9">
        <f t="shared" si="286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84"/>
        <v>42470.624999999993</v>
      </c>
      <c r="K3532">
        <v>1457881057</v>
      </c>
      <c r="L3532" s="14">
        <f t="shared" si="285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83"/>
        <v>100</v>
      </c>
      <c r="R3532" s="9">
        <f t="shared" si="286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84"/>
        <v>42551.44599537037</v>
      </c>
      <c r="K3533">
        <v>1464709334</v>
      </c>
      <c r="L3533" s="14">
        <f t="shared" si="285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83"/>
        <v>128</v>
      </c>
      <c r="R3533" s="9">
        <f t="shared" si="286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84"/>
        <v>41899.957638888889</v>
      </c>
      <c r="K3534">
        <v>1409667827</v>
      </c>
      <c r="L3534" s="14">
        <f t="shared" si="285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83"/>
        <v>118.95833333333334</v>
      </c>
      <c r="R3534" s="9">
        <f t="shared" si="286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84"/>
        <v>42319.594525462962</v>
      </c>
      <c r="K3535">
        <v>1444673767</v>
      </c>
      <c r="L3535" s="14">
        <f t="shared" si="285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83"/>
        <v>126.2</v>
      </c>
      <c r="R3535" s="9">
        <f t="shared" si="286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84"/>
        <v>42278.416932870365</v>
      </c>
      <c r="K3536">
        <v>1440687623</v>
      </c>
      <c r="L3536" s="14">
        <f t="shared" si="285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83"/>
        <v>156.20000000000002</v>
      </c>
      <c r="R3536" s="9">
        <f t="shared" si="286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84"/>
        <v>42279.541666666664</v>
      </c>
      <c r="K3537">
        <v>1441120910</v>
      </c>
      <c r="L3537" s="14">
        <f t="shared" si="285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83"/>
        <v>103.15</v>
      </c>
      <c r="R3537" s="9">
        <f t="shared" si="286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84"/>
        <v>42358.290972222218</v>
      </c>
      <c r="K3538">
        <v>1448040425</v>
      </c>
      <c r="L3538" s="14">
        <f t="shared" si="285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83"/>
        <v>153.33333333333334</v>
      </c>
      <c r="R3538" s="9">
        <f t="shared" si="286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84"/>
        <v>41960.124305555553</v>
      </c>
      <c r="K3539">
        <v>1413016216</v>
      </c>
      <c r="L3539" s="14">
        <f t="shared" si="285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83"/>
        <v>180.44444444444446</v>
      </c>
      <c r="R3539" s="9">
        <f t="shared" si="286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84"/>
        <v>42599.212268518517</v>
      </c>
      <c r="K3540">
        <v>1469009140</v>
      </c>
      <c r="L3540" s="14">
        <f t="shared" si="285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83"/>
        <v>128.44999999999999</v>
      </c>
      <c r="R3540" s="9">
        <f t="shared" si="286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84"/>
        <v>42621.547708333332</v>
      </c>
      <c r="K3541">
        <v>1471543722</v>
      </c>
      <c r="L3541" s="14">
        <f t="shared" si="285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83"/>
        <v>119.66666666666667</v>
      </c>
      <c r="R3541" s="9">
        <f t="shared" si="286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84"/>
        <v>42546.795034722221</v>
      </c>
      <c r="K3542">
        <v>1464307491</v>
      </c>
      <c r="L3542" s="14">
        <f t="shared" si="285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83"/>
        <v>123</v>
      </c>
      <c r="R3542" s="9">
        <f t="shared" si="286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84"/>
        <v>42247.521701388883</v>
      </c>
      <c r="K3543">
        <v>1438882275</v>
      </c>
      <c r="L3543" s="14">
        <f t="shared" si="285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83"/>
        <v>105</v>
      </c>
      <c r="R3543" s="9">
        <f t="shared" si="286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84"/>
        <v>41889.391458333332</v>
      </c>
      <c r="K3544">
        <v>1404915822</v>
      </c>
      <c r="L3544" s="14">
        <f t="shared" si="285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83"/>
        <v>102.23636363636363</v>
      </c>
      <c r="R3544" s="9">
        <f t="shared" si="286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84"/>
        <v>42180.546979166662</v>
      </c>
      <c r="K3545">
        <v>1432663659</v>
      </c>
      <c r="L3545" s="14">
        <f t="shared" si="285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83"/>
        <v>104.66666666666666</v>
      </c>
      <c r="R3545" s="9">
        <f t="shared" si="286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84"/>
        <v>42070.623344907406</v>
      </c>
      <c r="K3546">
        <v>1423166257</v>
      </c>
      <c r="L3546" s="14">
        <f t="shared" si="285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83"/>
        <v>100</v>
      </c>
      <c r="R3546" s="9">
        <f t="shared" si="286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84"/>
        <v>42105.599062499998</v>
      </c>
      <c r="K3547">
        <v>1426188159</v>
      </c>
      <c r="L3547" s="14">
        <f t="shared" si="285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83"/>
        <v>100.4</v>
      </c>
      <c r="R3547" s="9">
        <f t="shared" si="286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84"/>
        <v>42094.957638888889</v>
      </c>
      <c r="K3548">
        <v>1426002684</v>
      </c>
      <c r="L3548" s="14">
        <f t="shared" si="285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83"/>
        <v>102.27272727272727</v>
      </c>
      <c r="R3548" s="9">
        <f t="shared" si="286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84"/>
        <v>42503.957638888889</v>
      </c>
      <c r="K3549">
        <v>1461117201</v>
      </c>
      <c r="L3549" s="14">
        <f t="shared" si="285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83"/>
        <v>114.40928571428573</v>
      </c>
      <c r="R3549" s="9">
        <f t="shared" si="286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84"/>
        <v>42433.833333333336</v>
      </c>
      <c r="K3550">
        <v>1455230214</v>
      </c>
      <c r="L3550" s="14">
        <f t="shared" si="285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83"/>
        <v>101.9047619047619</v>
      </c>
      <c r="R3550" s="9">
        <f t="shared" si="286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84"/>
        <v>42251.186030092591</v>
      </c>
      <c r="K3551">
        <v>1438939673</v>
      </c>
      <c r="L3551" s="14">
        <f t="shared" si="285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83"/>
        <v>102</v>
      </c>
      <c r="R3551" s="9">
        <f t="shared" si="286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84"/>
        <v>42492.685162037036</v>
      </c>
      <c r="K3552">
        <v>1459632398</v>
      </c>
      <c r="L3552" s="14">
        <f t="shared" si="285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83"/>
        <v>104.80000000000001</v>
      </c>
      <c r="R3552" s="9">
        <f t="shared" si="286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84"/>
        <v>41781.713194444441</v>
      </c>
      <c r="K3553">
        <v>1398342170</v>
      </c>
      <c r="L3553" s="14">
        <f t="shared" si="285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83"/>
        <v>101.83333333333333</v>
      </c>
      <c r="R3553" s="9">
        <f t="shared" si="286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84"/>
        <v>41818.378749999996</v>
      </c>
      <c r="K3554">
        <v>1401372324</v>
      </c>
      <c r="L3554" s="14">
        <f t="shared" si="285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83"/>
        <v>100</v>
      </c>
      <c r="R3554" s="9">
        <f t="shared" si="286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84"/>
        <v>42227.791666666664</v>
      </c>
      <c r="K3555">
        <v>1436575280</v>
      </c>
      <c r="L3555" s="14">
        <f t="shared" si="285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83"/>
        <v>106.27272727272728</v>
      </c>
      <c r="R3555" s="9">
        <f t="shared" si="286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84"/>
        <v>42046.499999999993</v>
      </c>
      <c r="K3556">
        <v>1421025159</v>
      </c>
      <c r="L3556" s="14">
        <f t="shared" si="285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83"/>
        <v>113.42219999999999</v>
      </c>
      <c r="R3556" s="9">
        <f t="shared" si="286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84"/>
        <v>42691.275393518517</v>
      </c>
      <c r="K3557">
        <v>1476786994</v>
      </c>
      <c r="L3557" s="14">
        <f t="shared" si="285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83"/>
        <v>100</v>
      </c>
      <c r="R3557" s="9">
        <f t="shared" si="286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84"/>
        <v>41868.441249999996</v>
      </c>
      <c r="K3558">
        <v>1403105724</v>
      </c>
      <c r="L3558" s="14">
        <f t="shared" si="285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83"/>
        <v>100.45454545454547</v>
      </c>
      <c r="R3558" s="9">
        <f t="shared" si="286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84"/>
        <v>41764.068414351852</v>
      </c>
      <c r="K3559">
        <v>1396334311</v>
      </c>
      <c r="L3559" s="14">
        <f t="shared" si="285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83"/>
        <v>100.03599999999999</v>
      </c>
      <c r="R3559" s="9">
        <f t="shared" si="286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84"/>
        <v>42181.666666666664</v>
      </c>
      <c r="K3560">
        <v>1431718575</v>
      </c>
      <c r="L3560" s="14">
        <f t="shared" si="285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83"/>
        <v>144</v>
      </c>
      <c r="R3560" s="9">
        <f t="shared" si="286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84"/>
        <v>42216.165277777771</v>
      </c>
      <c r="K3561">
        <v>1436408308</v>
      </c>
      <c r="L3561" s="14">
        <f t="shared" si="285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83"/>
        <v>103.49999999999999</v>
      </c>
      <c r="R3561" s="9">
        <f t="shared" si="286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84"/>
        <v>42150.906249999993</v>
      </c>
      <c r="K3562">
        <v>1429651266</v>
      </c>
      <c r="L3562" s="14">
        <f t="shared" si="285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83"/>
        <v>108.43750000000001</v>
      </c>
      <c r="R3562" s="9">
        <f t="shared" si="286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84"/>
        <v>42221.566666666666</v>
      </c>
      <c r="K3563">
        <v>1437236378</v>
      </c>
      <c r="L3563" s="14">
        <f t="shared" si="285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83"/>
        <v>102.4</v>
      </c>
      <c r="R3563" s="9">
        <f t="shared" si="286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84"/>
        <v>42442.708333333336</v>
      </c>
      <c r="K3564">
        <v>1457115427</v>
      </c>
      <c r="L3564" s="14">
        <f t="shared" si="285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83"/>
        <v>148.88888888888889</v>
      </c>
      <c r="R3564" s="9">
        <f t="shared" si="286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84"/>
        <v>42583.583333333336</v>
      </c>
      <c r="K3565">
        <v>1467648456</v>
      </c>
      <c r="L3565" s="14">
        <f t="shared" si="285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83"/>
        <v>105.49000000000002</v>
      </c>
      <c r="R3565" s="9">
        <f t="shared" si="286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84"/>
        <v>42282.458333333336</v>
      </c>
      <c r="K3566">
        <v>1440082649</v>
      </c>
      <c r="L3566" s="14">
        <f t="shared" si="285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83"/>
        <v>100.49999999999999</v>
      </c>
      <c r="R3566" s="9">
        <f t="shared" si="286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84"/>
        <v>42004.534814814811</v>
      </c>
      <c r="K3567">
        <v>1417456208</v>
      </c>
      <c r="L3567" s="14">
        <f t="shared" si="285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83"/>
        <v>130.55555555555557</v>
      </c>
      <c r="R3567" s="9">
        <f t="shared" si="286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84"/>
        <v>42027.299571759257</v>
      </c>
      <c r="K3568">
        <v>1419423083</v>
      </c>
      <c r="L3568" s="14">
        <f t="shared" si="285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83"/>
        <v>104.75000000000001</v>
      </c>
      <c r="R3568" s="9">
        <f t="shared" si="286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84"/>
        <v>42165.602361111109</v>
      </c>
      <c r="K3569">
        <v>1431372444</v>
      </c>
      <c r="L3569" s="14">
        <f t="shared" si="285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83"/>
        <v>108.80000000000001</v>
      </c>
      <c r="R3569" s="9">
        <f t="shared" si="286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84"/>
        <v>41899.532337962963</v>
      </c>
      <c r="K3570">
        <v>1408383994</v>
      </c>
      <c r="L3570" s="14">
        <f t="shared" si="285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83"/>
        <v>111.00000000000001</v>
      </c>
      <c r="R3570" s="9">
        <f t="shared" si="286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84"/>
        <v>42012.480277777773</v>
      </c>
      <c r="K3571">
        <v>1418142696</v>
      </c>
      <c r="L3571" s="14">
        <f t="shared" si="285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83"/>
        <v>100.47999999999999</v>
      </c>
      <c r="R3571" s="9">
        <f t="shared" si="286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84"/>
        <v>42004.083333333336</v>
      </c>
      <c r="K3572">
        <v>1417593483</v>
      </c>
      <c r="L3572" s="14">
        <f t="shared" si="285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83"/>
        <v>114.35</v>
      </c>
      <c r="R3572" s="9">
        <f t="shared" si="286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84"/>
        <v>41942.650613425925</v>
      </c>
      <c r="K3573">
        <v>1412109413</v>
      </c>
      <c r="L3573" s="14">
        <f t="shared" si="285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83"/>
        <v>122.06666666666666</v>
      </c>
      <c r="R3573" s="9">
        <f t="shared" si="286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84"/>
        <v>42176.36206018518</v>
      </c>
      <c r="K3574">
        <v>1432302082</v>
      </c>
      <c r="L3574" s="14">
        <f t="shared" si="285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83"/>
        <v>100</v>
      </c>
      <c r="R3574" s="9">
        <f t="shared" si="286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84"/>
        <v>41951.208865740737</v>
      </c>
      <c r="K3575">
        <v>1412845246</v>
      </c>
      <c r="L3575" s="14">
        <f t="shared" si="285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83"/>
        <v>102.8</v>
      </c>
      <c r="R3575" s="9">
        <f t="shared" si="286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84"/>
        <v>41956.776018518511</v>
      </c>
      <c r="K3576">
        <v>1413326248</v>
      </c>
      <c r="L3576" s="14">
        <f t="shared" si="285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83"/>
        <v>106.12068965517241</v>
      </c>
      <c r="R3576" s="9">
        <f t="shared" si="286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84"/>
        <v>42592.957638888889</v>
      </c>
      <c r="K3577">
        <v>1468176527</v>
      </c>
      <c r="L3577" s="14">
        <f t="shared" si="285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83"/>
        <v>101.33000000000001</v>
      </c>
      <c r="R3577" s="9">
        <f t="shared" si="286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84"/>
        <v>42709.382569444446</v>
      </c>
      <c r="K3578">
        <v>1475759454</v>
      </c>
      <c r="L3578" s="14">
        <f t="shared" si="285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83"/>
        <v>100</v>
      </c>
      <c r="R3578" s="9">
        <f t="shared" si="286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84"/>
        <v>42120.061111111114</v>
      </c>
      <c r="K3579">
        <v>1427741583</v>
      </c>
      <c r="L3579" s="14">
        <f t="shared" si="285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83"/>
        <v>130</v>
      </c>
      <c r="R3579" s="9">
        <f t="shared" si="286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84"/>
        <v>42490.525196759256</v>
      </c>
      <c r="K3580">
        <v>1459445777</v>
      </c>
      <c r="L3580" s="14">
        <f t="shared" si="285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83"/>
        <v>100.01333333333334</v>
      </c>
      <c r="R3580" s="9">
        <f t="shared" si="286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84"/>
        <v>42460.51222222222</v>
      </c>
      <c r="K3581">
        <v>1456856256</v>
      </c>
      <c r="L3581" s="14">
        <f t="shared" si="285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83"/>
        <v>100</v>
      </c>
      <c r="R3581" s="9">
        <f t="shared" si="286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84"/>
        <v>42063.999305555553</v>
      </c>
      <c r="K3582">
        <v>1421900022</v>
      </c>
      <c r="L3582" s="14">
        <f t="shared" si="285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83"/>
        <v>113.88888888888889</v>
      </c>
      <c r="R3582" s="9">
        <f t="shared" si="286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84"/>
        <v>41850.26284722222</v>
      </c>
      <c r="K3583">
        <v>1405509510</v>
      </c>
      <c r="L3583" s="14">
        <f t="shared" si="285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83"/>
        <v>100</v>
      </c>
      <c r="R3583" s="9">
        <f t="shared" si="286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84"/>
        <v>42464.887523148143</v>
      </c>
      <c r="K3584">
        <v>1458613082</v>
      </c>
      <c r="L3584" s="14">
        <f t="shared" si="285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83"/>
        <v>287</v>
      </c>
      <c r="R3584" s="9">
        <f t="shared" si="286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84"/>
        <v>42478.175983796296</v>
      </c>
      <c r="K3585">
        <v>1455790405</v>
      </c>
      <c r="L3585" s="14">
        <f t="shared" si="285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83"/>
        <v>108.5</v>
      </c>
      <c r="R3585" s="9">
        <f t="shared" si="286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84"/>
        <v>42198.108148148145</v>
      </c>
      <c r="K3586">
        <v>1434180944</v>
      </c>
      <c r="L3586" s="14">
        <f t="shared" si="285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87">(E3586/D3586)*100</f>
        <v>115.5</v>
      </c>
      <c r="R3586" s="9">
        <f t="shared" si="286"/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88">(I3587/86400)+25569+(-5/24)</f>
        <v>41994.507986111108</v>
      </c>
      <c r="K3587">
        <v>1416589890</v>
      </c>
      <c r="L3587" s="14">
        <f t="shared" ref="L3587:L3650" si="289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87"/>
        <v>119.11764705882352</v>
      </c>
      <c r="R3587" s="9">
        <f t="shared" si="286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88"/>
        <v>42636.489236111105</v>
      </c>
      <c r="K3588">
        <v>1469465070</v>
      </c>
      <c r="L3588" s="14">
        <f t="shared" si="289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87"/>
        <v>109.42666666666668</v>
      </c>
      <c r="R3588" s="9">
        <f t="shared" si="286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88"/>
        <v>42548.583333333336</v>
      </c>
      <c r="K3589">
        <v>1463144254</v>
      </c>
      <c r="L3589" s="14">
        <f t="shared" si="289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87"/>
        <v>126.6</v>
      </c>
      <c r="R3589" s="9">
        <f t="shared" si="286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88"/>
        <v>42123.749999999993</v>
      </c>
      <c r="K3590">
        <v>1428436410</v>
      </c>
      <c r="L3590" s="14">
        <f t="shared" si="289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87"/>
        <v>100.49999999999999</v>
      </c>
      <c r="R3590" s="9">
        <f t="shared" si="286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88"/>
        <v>42150.439201388886</v>
      </c>
      <c r="K3591">
        <v>1430494347</v>
      </c>
      <c r="L3591" s="14">
        <f t="shared" si="289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87"/>
        <v>127.49999999999999</v>
      </c>
      <c r="R3591" s="9">
        <f t="shared" si="286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88"/>
        <v>41932.125393518516</v>
      </c>
      <c r="K3592">
        <v>1411200034</v>
      </c>
      <c r="L3592" s="14">
        <f t="shared" si="289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87"/>
        <v>100.05999999999999</v>
      </c>
      <c r="R3592" s="9">
        <f t="shared" si="286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88"/>
        <v>42027.999305555553</v>
      </c>
      <c r="K3593">
        <v>1419979544</v>
      </c>
      <c r="L3593" s="14">
        <f t="shared" si="289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87"/>
        <v>175</v>
      </c>
      <c r="R3593" s="9">
        <f t="shared" ref="R3593:R3629" si="290">E3593/N3593</f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88"/>
        <v>42045.999305555553</v>
      </c>
      <c r="K3594">
        <v>1418673307</v>
      </c>
      <c r="L3594" s="14">
        <f t="shared" si="289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87"/>
        <v>127.25</v>
      </c>
      <c r="R3594" s="9">
        <f t="shared" si="290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88"/>
        <v>42009.643055555549</v>
      </c>
      <c r="K3595">
        <v>1417469639</v>
      </c>
      <c r="L3595" s="14">
        <f t="shared" si="289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87"/>
        <v>110.63333333333334</v>
      </c>
      <c r="R3595" s="9">
        <f t="shared" si="290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88"/>
        <v>42616.858587962961</v>
      </c>
      <c r="K3596">
        <v>1470792982</v>
      </c>
      <c r="L3596" s="14">
        <f t="shared" si="289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87"/>
        <v>125.93749999999999</v>
      </c>
      <c r="R3596" s="9">
        <f t="shared" si="290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88"/>
        <v>42076.082638888889</v>
      </c>
      <c r="K3597">
        <v>1423959123</v>
      </c>
      <c r="L3597" s="14">
        <f t="shared" si="289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87"/>
        <v>118.5</v>
      </c>
      <c r="R3597" s="9">
        <f t="shared" si="290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88"/>
        <v>41877.506736111107</v>
      </c>
      <c r="K3598">
        <v>1407258582</v>
      </c>
      <c r="L3598" s="14">
        <f t="shared" si="289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87"/>
        <v>107.72727272727273</v>
      </c>
      <c r="R3598" s="9">
        <f t="shared" si="290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88"/>
        <v>42432.040972222218</v>
      </c>
      <c r="K3599">
        <v>1455717790</v>
      </c>
      <c r="L3599" s="14">
        <f t="shared" si="289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87"/>
        <v>102.60000000000001</v>
      </c>
      <c r="R3599" s="9">
        <f t="shared" si="290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88"/>
        <v>41884.999305555553</v>
      </c>
      <c r="K3600">
        <v>1408129822</v>
      </c>
      <c r="L3600" s="14">
        <f t="shared" si="289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87"/>
        <v>110.1</v>
      </c>
      <c r="R3600" s="9">
        <f t="shared" si="290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88"/>
        <v>42245.791666666664</v>
      </c>
      <c r="K3601">
        <v>1438715077</v>
      </c>
      <c r="L3601" s="14">
        <f t="shared" si="289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87"/>
        <v>202</v>
      </c>
      <c r="R3601" s="9">
        <f t="shared" si="290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88"/>
        <v>42656.640787037039</v>
      </c>
      <c r="K3602">
        <v>1473970964</v>
      </c>
      <c r="L3602" s="14">
        <f t="shared" si="289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87"/>
        <v>130</v>
      </c>
      <c r="R3602" s="9">
        <f t="shared" si="290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88"/>
        <v>42020.790300925924</v>
      </c>
      <c r="K3603">
        <v>1418860682</v>
      </c>
      <c r="L3603" s="14">
        <f t="shared" si="289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87"/>
        <v>104.35000000000001</v>
      </c>
      <c r="R3603" s="9">
        <f t="shared" si="290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88"/>
        <v>42507.68609953703</v>
      </c>
      <c r="K3604">
        <v>1458336479</v>
      </c>
      <c r="L3604" s="14">
        <f t="shared" si="289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87"/>
        <v>100.05</v>
      </c>
      <c r="R3604" s="9">
        <f t="shared" si="290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88"/>
        <v>42313.697685185187</v>
      </c>
      <c r="K3605">
        <v>1444164280</v>
      </c>
      <c r="L3605" s="14">
        <f t="shared" si="289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87"/>
        <v>170.66666666666669</v>
      </c>
      <c r="R3605" s="9">
        <f t="shared" si="290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88"/>
        <v>42489.082638888889</v>
      </c>
      <c r="K3606">
        <v>1461370956</v>
      </c>
      <c r="L3606" s="14">
        <f t="shared" si="289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87"/>
        <v>112.83333333333334</v>
      </c>
      <c r="R3606" s="9">
        <f t="shared" si="290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88"/>
        <v>42413.584791666661</v>
      </c>
      <c r="K3607">
        <v>1452798126</v>
      </c>
      <c r="L3607" s="14">
        <f t="shared" si="289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87"/>
        <v>184</v>
      </c>
      <c r="R3607" s="9">
        <f t="shared" si="290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88"/>
        <v>42596.396493055552</v>
      </c>
      <c r="K3608">
        <v>1468593057</v>
      </c>
      <c r="L3608" s="14">
        <f t="shared" si="289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87"/>
        <v>130.26666666666665</v>
      </c>
      <c r="R3608" s="9">
        <f t="shared" si="290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88"/>
        <v>42352.791666666664</v>
      </c>
      <c r="K3609">
        <v>1448924882</v>
      </c>
      <c r="L3609" s="14">
        <f t="shared" si="289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87"/>
        <v>105.45454545454544</v>
      </c>
      <c r="R3609" s="9">
        <f t="shared" si="290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88"/>
        <v>42538.374999999993</v>
      </c>
      <c r="K3610">
        <v>1463418090</v>
      </c>
      <c r="L3610" s="14">
        <f t="shared" si="289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87"/>
        <v>100</v>
      </c>
      <c r="R3610" s="9">
        <f t="shared" si="290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88"/>
        <v>42459.741724537038</v>
      </c>
      <c r="K3611">
        <v>1456789685</v>
      </c>
      <c r="L3611" s="14">
        <f t="shared" si="289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87"/>
        <v>153.31632653061226</v>
      </c>
      <c r="R3611" s="9">
        <f t="shared" si="290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88"/>
        <v>42233.22379629629</v>
      </c>
      <c r="K3612">
        <v>1437214936</v>
      </c>
      <c r="L3612" s="14">
        <f t="shared" si="289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87"/>
        <v>162.30000000000001</v>
      </c>
      <c r="R3612" s="9">
        <f t="shared" si="290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88"/>
        <v>42102.162048611113</v>
      </c>
      <c r="K3613">
        <v>1425891201</v>
      </c>
      <c r="L3613" s="14">
        <f t="shared" si="289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87"/>
        <v>136</v>
      </c>
      <c r="R3613" s="9">
        <f t="shared" si="290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88"/>
        <v>41799.518645833326</v>
      </c>
      <c r="K3614">
        <v>1401470811</v>
      </c>
      <c r="L3614" s="14">
        <f t="shared" si="289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87"/>
        <v>144.4</v>
      </c>
      <c r="R3614" s="9">
        <f t="shared" si="290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88"/>
        <v>41818.381643518514</v>
      </c>
      <c r="K3615">
        <v>1401372574</v>
      </c>
      <c r="L3615" s="14">
        <f t="shared" si="289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87"/>
        <v>100</v>
      </c>
      <c r="R3615" s="9">
        <f t="shared" si="290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88"/>
        <v>42173.833518518521</v>
      </c>
      <c r="K3616">
        <v>1432083616</v>
      </c>
      <c r="L3616" s="14">
        <f t="shared" si="289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87"/>
        <v>100.8</v>
      </c>
      <c r="R3616" s="9">
        <f t="shared" si="290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88"/>
        <v>42348.385370370372</v>
      </c>
      <c r="K3617">
        <v>1447164896</v>
      </c>
      <c r="L3617" s="14">
        <f t="shared" si="289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87"/>
        <v>106.80000000000001</v>
      </c>
      <c r="R3617" s="9">
        <f t="shared" si="290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88"/>
        <v>42082.699814814812</v>
      </c>
      <c r="K3618">
        <v>1424213264</v>
      </c>
      <c r="L3618" s="14">
        <f t="shared" si="289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87"/>
        <v>124.8</v>
      </c>
      <c r="R3618" s="9">
        <f t="shared" si="290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88"/>
        <v>42793.791666666664</v>
      </c>
      <c r="K3619">
        <v>1486996729</v>
      </c>
      <c r="L3619" s="14">
        <f t="shared" si="289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87"/>
        <v>118.91891891891892</v>
      </c>
      <c r="R3619" s="9">
        <f t="shared" si="290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88"/>
        <v>42158.419560185182</v>
      </c>
      <c r="K3620">
        <v>1430751850</v>
      </c>
      <c r="L3620" s="14">
        <f t="shared" si="289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87"/>
        <v>101</v>
      </c>
      <c r="R3620" s="9">
        <f t="shared" si="290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88"/>
        <v>42693.708333333336</v>
      </c>
      <c r="K3621">
        <v>1476760226</v>
      </c>
      <c r="L3621" s="14">
        <f t="shared" si="289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87"/>
        <v>112.99999999999999</v>
      </c>
      <c r="R3621" s="9">
        <f t="shared" si="290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88"/>
        <v>42067.958333333336</v>
      </c>
      <c r="K3622">
        <v>1422916261</v>
      </c>
      <c r="L3622" s="14">
        <f t="shared" si="289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87"/>
        <v>105.19047619047619</v>
      </c>
      <c r="R3622" s="9">
        <f t="shared" si="290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88"/>
        <v>42643.666666666664</v>
      </c>
      <c r="K3623">
        <v>1473200844</v>
      </c>
      <c r="L3623" s="14">
        <f t="shared" si="289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87"/>
        <v>109.73333333333332</v>
      </c>
      <c r="R3623" s="9">
        <f t="shared" si="290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88"/>
        <v>41909.932638888888</v>
      </c>
      <c r="K3624">
        <v>1409030371</v>
      </c>
      <c r="L3624" s="14">
        <f t="shared" si="289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87"/>
        <v>100.099</v>
      </c>
      <c r="R3624" s="9">
        <f t="shared" si="290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88"/>
        <v>41846.083333333328</v>
      </c>
      <c r="K3625">
        <v>1404841270</v>
      </c>
      <c r="L3625" s="14">
        <f t="shared" si="289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87"/>
        <v>120</v>
      </c>
      <c r="R3625" s="9">
        <f t="shared" si="290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88"/>
        <v>42605.56585648148</v>
      </c>
      <c r="K3626">
        <v>1466793290</v>
      </c>
      <c r="L3626" s="14">
        <f t="shared" si="289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87"/>
        <v>104.93333333333332</v>
      </c>
      <c r="R3626" s="9">
        <f t="shared" si="290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88"/>
        <v>42187.444178240738</v>
      </c>
      <c r="K3627">
        <v>1433259577</v>
      </c>
      <c r="L3627" s="14">
        <f t="shared" si="289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87"/>
        <v>102.66666666666666</v>
      </c>
      <c r="R3627" s="9">
        <f t="shared" si="290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88"/>
        <v>41867.458993055552</v>
      </c>
      <c r="K3628">
        <v>1406390457</v>
      </c>
      <c r="L3628" s="14">
        <f t="shared" si="289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87"/>
        <v>101.82500000000002</v>
      </c>
      <c r="R3628" s="9">
        <f t="shared" si="290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88"/>
        <v>42510.957638888889</v>
      </c>
      <c r="K3629">
        <v>1459446487</v>
      </c>
      <c r="L3629" s="14">
        <f t="shared" si="289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87"/>
        <v>100</v>
      </c>
      <c r="R3629" s="9">
        <f t="shared" si="290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88"/>
        <v>42351.666620370372</v>
      </c>
      <c r="K3630">
        <v>1444852796</v>
      </c>
      <c r="L3630" s="14">
        <f t="shared" si="289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87"/>
        <v>0</v>
      </c>
      <c r="R3630" s="9">
        <v>0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88"/>
        <v>42495.499999999993</v>
      </c>
      <c r="K3631">
        <v>1457403364</v>
      </c>
      <c r="L3631" s="14">
        <f t="shared" si="289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87"/>
        <v>1.9999999999999998E-4</v>
      </c>
      <c r="R3631" s="9">
        <f t="shared" ref="R3631:R3637" si="291">E3631/N3631</f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88"/>
        <v>41972.680439814816</v>
      </c>
      <c r="K3632">
        <v>1414700390</v>
      </c>
      <c r="L3632" s="14">
        <f t="shared" si="289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87"/>
        <v>3.3333333333333333E-2</v>
      </c>
      <c r="R3632" s="9">
        <f t="shared" si="291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88"/>
        <v>41904.957638888889</v>
      </c>
      <c r="K3633">
        <v>1409335497</v>
      </c>
      <c r="L3633" s="14">
        <f t="shared" si="289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87"/>
        <v>51.023391812865491</v>
      </c>
      <c r="R3633" s="9">
        <f t="shared" si="291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88"/>
        <v>41966.728576388887</v>
      </c>
      <c r="K3634">
        <v>1415053749</v>
      </c>
      <c r="L3634" s="14">
        <f t="shared" si="289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87"/>
        <v>20</v>
      </c>
      <c r="R3634" s="9">
        <f t="shared" si="291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88"/>
        <v>42692.833333333336</v>
      </c>
      <c r="K3635">
        <v>1475765867</v>
      </c>
      <c r="L3635" s="14">
        <f t="shared" si="289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87"/>
        <v>35.24</v>
      </c>
      <c r="R3635" s="9">
        <f t="shared" si="291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88"/>
        <v>42748.957638888889</v>
      </c>
      <c r="K3636">
        <v>1480219174</v>
      </c>
      <c r="L3636" s="14">
        <f t="shared" si="289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87"/>
        <v>4.246666666666667</v>
      </c>
      <c r="R3636" s="9">
        <f t="shared" si="291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88"/>
        <v>42480.674490740734</v>
      </c>
      <c r="K3637">
        <v>1458594676</v>
      </c>
      <c r="L3637" s="14">
        <f t="shared" si="289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87"/>
        <v>36.457142857142856</v>
      </c>
      <c r="R3637" s="9">
        <f t="shared" si="291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88"/>
        <v>42261.486446759256</v>
      </c>
      <c r="K3638">
        <v>1439224829</v>
      </c>
      <c r="L3638" s="14">
        <f t="shared" si="289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87"/>
        <v>0</v>
      </c>
      <c r="R3638" s="9">
        <v>0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88"/>
        <v>42005.492303240739</v>
      </c>
      <c r="K3639">
        <v>1417538935</v>
      </c>
      <c r="L3639" s="14">
        <f t="shared" si="289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87"/>
        <v>30.866666666666664</v>
      </c>
      <c r="R3639" s="9">
        <f>E3639/N3639</f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88"/>
        <v>42113.42282407407</v>
      </c>
      <c r="K3640">
        <v>1424275732</v>
      </c>
      <c r="L3640" s="14">
        <f t="shared" si="289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87"/>
        <v>6.5454545454545459</v>
      </c>
      <c r="R3640" s="9">
        <f>E3640/N3640</f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88"/>
        <v>42650.424305555549</v>
      </c>
      <c r="K3641">
        <v>1470672906</v>
      </c>
      <c r="L3641" s="14">
        <f t="shared" si="289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87"/>
        <v>4.0000000000000001E-3</v>
      </c>
      <c r="R3641" s="9">
        <f>E3641/N3641</f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88"/>
        <v>42134.573263888888</v>
      </c>
      <c r="K3642">
        <v>1428691530</v>
      </c>
      <c r="L3642" s="14">
        <f t="shared" si="289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87"/>
        <v>5.5</v>
      </c>
      <c r="R3642" s="9">
        <f>E3642/N3642</f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88"/>
        <v>41917</v>
      </c>
      <c r="K3643">
        <v>1410966179</v>
      </c>
      <c r="L3643" s="14">
        <f t="shared" si="289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87"/>
        <v>0</v>
      </c>
      <c r="R3643" s="9">
        <v>0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88"/>
        <v>42338.499999999993</v>
      </c>
      <c r="K3644">
        <v>1445369727</v>
      </c>
      <c r="L3644" s="14">
        <f t="shared" si="289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87"/>
        <v>2.1428571428571428</v>
      </c>
      <c r="R3644" s="9">
        <f>E3644/N3644</f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88"/>
        <v>42324.977303240739</v>
      </c>
      <c r="K3645">
        <v>1444274839</v>
      </c>
      <c r="L3645" s="14">
        <f t="shared" si="289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87"/>
        <v>0</v>
      </c>
      <c r="R3645" s="9">
        <v>0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88"/>
        <v>42436.999305555553</v>
      </c>
      <c r="K3646">
        <v>1454996887</v>
      </c>
      <c r="L3646" s="14">
        <f t="shared" si="289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87"/>
        <v>16.420000000000002</v>
      </c>
      <c r="R3646" s="9">
        <f t="shared" ref="R3646:R3677" si="292">E3646/N3646</f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88"/>
        <v>42695.803680555553</v>
      </c>
      <c r="K3647">
        <v>1477178238</v>
      </c>
      <c r="L3647" s="14">
        <f t="shared" si="289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87"/>
        <v>0.1</v>
      </c>
      <c r="R3647" s="9">
        <f t="shared" si="292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88"/>
        <v>42171.770833333336</v>
      </c>
      <c r="K3648">
        <v>1431770802</v>
      </c>
      <c r="L3648" s="14">
        <f t="shared" si="289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87"/>
        <v>4.8099999999999996</v>
      </c>
      <c r="R3648" s="9">
        <f t="shared" si="292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88"/>
        <v>42643.540821759256</v>
      </c>
      <c r="K3649">
        <v>1471370327</v>
      </c>
      <c r="L3649" s="14">
        <f t="shared" si="289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87"/>
        <v>6</v>
      </c>
      <c r="R3649" s="9">
        <f t="shared" si="292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88"/>
        <v>41917.083854166667</v>
      </c>
      <c r="K3650">
        <v>1409900445</v>
      </c>
      <c r="L3650" s="14">
        <f t="shared" si="289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93">(E3650/D3650)*100</f>
        <v>100.38249999999999</v>
      </c>
      <c r="R3650" s="9">
        <f t="shared" si="292"/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94">(I3651/86400)+25569+(-5/24)</f>
        <v>41806.504560185182</v>
      </c>
      <c r="K3651">
        <v>1400691994</v>
      </c>
      <c r="L3651" s="14">
        <f t="shared" ref="L3651:L3714" si="295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93"/>
        <v>104</v>
      </c>
      <c r="R3651" s="9">
        <f t="shared" si="292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94"/>
        <v>42402.270648148151</v>
      </c>
      <c r="K3652">
        <v>1452598184</v>
      </c>
      <c r="L3652" s="14">
        <f t="shared" si="295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93"/>
        <v>100</v>
      </c>
      <c r="R3652" s="9">
        <f t="shared" si="292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94"/>
        <v>41861.457638888889</v>
      </c>
      <c r="K3653">
        <v>1404833442</v>
      </c>
      <c r="L3653" s="14">
        <f t="shared" si="295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93"/>
        <v>104</v>
      </c>
      <c r="R3653" s="9">
        <f t="shared" si="292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94"/>
        <v>42606.957638888889</v>
      </c>
      <c r="K3654">
        <v>1471188502</v>
      </c>
      <c r="L3654" s="14">
        <f t="shared" si="295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93"/>
        <v>250.66666666666669</v>
      </c>
      <c r="R3654" s="9">
        <f t="shared" si="292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94"/>
        <v>42221.155173611107</v>
      </c>
      <c r="K3655">
        <v>1436172207</v>
      </c>
      <c r="L3655" s="14">
        <f t="shared" si="295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93"/>
        <v>100.49999999999999</v>
      </c>
      <c r="R3655" s="9">
        <f t="shared" si="292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94"/>
        <v>42463.499999999993</v>
      </c>
      <c r="K3656">
        <v>1457690386</v>
      </c>
      <c r="L3656" s="14">
        <f t="shared" si="295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93"/>
        <v>174.4</v>
      </c>
      <c r="R3656" s="9">
        <f t="shared" si="292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94"/>
        <v>42203.082638888889</v>
      </c>
      <c r="K3657">
        <v>1434654998</v>
      </c>
      <c r="L3657" s="14">
        <f t="shared" si="295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93"/>
        <v>116.26</v>
      </c>
      <c r="R3657" s="9">
        <f t="shared" si="292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94"/>
        <v>42767.749305555553</v>
      </c>
      <c r="K3658">
        <v>1483393836</v>
      </c>
      <c r="L3658" s="14">
        <f t="shared" si="295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93"/>
        <v>105.82000000000001</v>
      </c>
      <c r="R3658" s="9">
        <f t="shared" si="292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94"/>
        <v>42522.695833333331</v>
      </c>
      <c r="K3659">
        <v>1462806419</v>
      </c>
      <c r="L3659" s="14">
        <f t="shared" si="295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93"/>
        <v>110.75</v>
      </c>
      <c r="R3659" s="9">
        <f t="shared" si="292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94"/>
        <v>41821.957638888889</v>
      </c>
      <c r="K3660">
        <v>1400272580</v>
      </c>
      <c r="L3660" s="14">
        <f t="shared" si="295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93"/>
        <v>100.66666666666666</v>
      </c>
      <c r="R3660" s="9">
        <f t="shared" si="292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94"/>
        <v>42082.402083333327</v>
      </c>
      <c r="K3661">
        <v>1424414350</v>
      </c>
      <c r="L3661" s="14">
        <f t="shared" si="295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93"/>
        <v>102.03333333333333</v>
      </c>
      <c r="R3661" s="9">
        <f t="shared" si="292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94"/>
        <v>41996.672743055555</v>
      </c>
      <c r="K3662">
        <v>1417208925</v>
      </c>
      <c r="L3662" s="14">
        <f t="shared" si="295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93"/>
        <v>100</v>
      </c>
      <c r="R3662" s="9">
        <f t="shared" si="292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94"/>
        <v>42469.958333333336</v>
      </c>
      <c r="K3663">
        <v>1458336672</v>
      </c>
      <c r="L3663" s="14">
        <f t="shared" si="295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93"/>
        <v>111.00000000000001</v>
      </c>
      <c r="R3663" s="9">
        <f t="shared" si="292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94"/>
        <v>42093.97006944444</v>
      </c>
      <c r="K3664">
        <v>1425187014</v>
      </c>
      <c r="L3664" s="14">
        <f t="shared" si="295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93"/>
        <v>101.42500000000001</v>
      </c>
      <c r="R3664" s="9">
        <f t="shared" si="292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94"/>
        <v>42725.285069444442</v>
      </c>
      <c r="K3665">
        <v>1477133430</v>
      </c>
      <c r="L3665" s="14">
        <f t="shared" si="295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93"/>
        <v>104</v>
      </c>
      <c r="R3665" s="9">
        <f t="shared" si="292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94"/>
        <v>42537.04038194444</v>
      </c>
      <c r="K3666">
        <v>1464847089</v>
      </c>
      <c r="L3666" s="14">
        <f t="shared" si="295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93"/>
        <v>109.375</v>
      </c>
      <c r="R3666" s="9">
        <f t="shared" si="292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94"/>
        <v>42305.620833333327</v>
      </c>
      <c r="K3667">
        <v>1445109822</v>
      </c>
      <c r="L3667" s="14">
        <f t="shared" si="295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93"/>
        <v>115.16129032258064</v>
      </c>
      <c r="R3667" s="9">
        <f t="shared" si="292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94"/>
        <v>41844.083333333328</v>
      </c>
      <c r="K3668">
        <v>1404337382</v>
      </c>
      <c r="L3668" s="14">
        <f t="shared" si="295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93"/>
        <v>100</v>
      </c>
      <c r="R3668" s="9">
        <f t="shared" si="292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94"/>
        <v>42203.761793981474</v>
      </c>
      <c r="K3669">
        <v>1434669419</v>
      </c>
      <c r="L3669" s="14">
        <f t="shared" si="295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93"/>
        <v>103.17033333333335</v>
      </c>
      <c r="R3669" s="9">
        <f t="shared" si="292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94"/>
        <v>42208.564583333333</v>
      </c>
      <c r="K3670">
        <v>1435670452</v>
      </c>
      <c r="L3670" s="14">
        <f t="shared" si="295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93"/>
        <v>103.49999999999999</v>
      </c>
      <c r="R3670" s="9">
        <f t="shared" si="292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94"/>
        <v>42166.466863425921</v>
      </c>
      <c r="K3671">
        <v>1431447137</v>
      </c>
      <c r="L3671" s="14">
        <f t="shared" si="295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93"/>
        <v>138.19999999999999</v>
      </c>
      <c r="R3671" s="9">
        <f t="shared" si="292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94"/>
        <v>42155.749999999993</v>
      </c>
      <c r="K3672">
        <v>1431951611</v>
      </c>
      <c r="L3672" s="14">
        <f t="shared" si="295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93"/>
        <v>109.54545454545455</v>
      </c>
      <c r="R3672" s="9">
        <f t="shared" si="292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94"/>
        <v>41840.957638888889</v>
      </c>
      <c r="K3673">
        <v>1404140667</v>
      </c>
      <c r="L3673" s="14">
        <f t="shared" si="295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93"/>
        <v>100.85714285714286</v>
      </c>
      <c r="R3673" s="9">
        <f t="shared" si="292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94"/>
        <v>41908.738240740735</v>
      </c>
      <c r="K3674">
        <v>1409179384</v>
      </c>
      <c r="L3674" s="14">
        <f t="shared" si="295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93"/>
        <v>101.53333333333335</v>
      </c>
      <c r="R3674" s="9">
        <f t="shared" si="292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94"/>
        <v>41948.327777777777</v>
      </c>
      <c r="K3675">
        <v>1412233497</v>
      </c>
      <c r="L3675" s="14">
        <f t="shared" si="295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93"/>
        <v>113.625</v>
      </c>
      <c r="R3675" s="9">
        <f t="shared" si="292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94"/>
        <v>42616.664687499993</v>
      </c>
      <c r="K3676">
        <v>1467752229</v>
      </c>
      <c r="L3676" s="14">
        <f t="shared" si="295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93"/>
        <v>100</v>
      </c>
      <c r="R3676" s="9">
        <f t="shared" si="292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94"/>
        <v>42505.749999999993</v>
      </c>
      <c r="K3677">
        <v>1462285182</v>
      </c>
      <c r="L3677" s="14">
        <f t="shared" si="295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93"/>
        <v>140</v>
      </c>
      <c r="R3677" s="9">
        <f t="shared" si="292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94"/>
        <v>41894.607453703698</v>
      </c>
      <c r="K3678">
        <v>1408995284</v>
      </c>
      <c r="L3678" s="14">
        <f t="shared" si="295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93"/>
        <v>128.75</v>
      </c>
      <c r="R3678" s="9">
        <f t="shared" ref="R3678:R3709" si="296">E3678/N3678</f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94"/>
        <v>41822.957638888889</v>
      </c>
      <c r="K3679">
        <v>1402580818</v>
      </c>
      <c r="L3679" s="14">
        <f t="shared" si="295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93"/>
        <v>102.90416666666667</v>
      </c>
      <c r="R3679" s="9">
        <f t="shared" si="296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94"/>
        <v>42155.322893518511</v>
      </c>
      <c r="K3680">
        <v>1430052298</v>
      </c>
      <c r="L3680" s="14">
        <f t="shared" si="295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93"/>
        <v>102.49999999999999</v>
      </c>
      <c r="R3680" s="9">
        <f t="shared" si="296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94"/>
        <v>41820.999305555553</v>
      </c>
      <c r="K3681">
        <v>1401214581</v>
      </c>
      <c r="L3681" s="14">
        <f t="shared" si="295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93"/>
        <v>110.1</v>
      </c>
      <c r="R3681" s="9">
        <f t="shared" si="296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94"/>
        <v>42648.245763888888</v>
      </c>
      <c r="K3682">
        <v>1473850434</v>
      </c>
      <c r="L3682" s="14">
        <f t="shared" si="295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93"/>
        <v>112.76666666666667</v>
      </c>
      <c r="R3682" s="9">
        <f t="shared" si="296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94"/>
        <v>42384.443171296291</v>
      </c>
      <c r="K3683">
        <v>1452008290</v>
      </c>
      <c r="L3683" s="14">
        <f t="shared" si="295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93"/>
        <v>111.9</v>
      </c>
      <c r="R3683" s="9">
        <f t="shared" si="296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94"/>
        <v>41806.082638888889</v>
      </c>
      <c r="K3684">
        <v>1399998418</v>
      </c>
      <c r="L3684" s="14">
        <f t="shared" si="295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93"/>
        <v>139.19999999999999</v>
      </c>
      <c r="R3684" s="9">
        <f t="shared" si="296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94"/>
        <v>42662.908518518518</v>
      </c>
      <c r="K3685">
        <v>1474339696</v>
      </c>
      <c r="L3685" s="14">
        <f t="shared" si="295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93"/>
        <v>110.85714285714286</v>
      </c>
      <c r="R3685" s="9">
        <f t="shared" si="296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94"/>
        <v>42248.97206018518</v>
      </c>
      <c r="K3686">
        <v>1438575586</v>
      </c>
      <c r="L3686" s="14">
        <f t="shared" si="295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93"/>
        <v>139.06666666666666</v>
      </c>
      <c r="R3686" s="9">
        <f t="shared" si="296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94"/>
        <v>41778.666666666664</v>
      </c>
      <c r="K3687">
        <v>1398348859</v>
      </c>
      <c r="L3687" s="14">
        <f t="shared" si="295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93"/>
        <v>105.69999999999999</v>
      </c>
      <c r="R3687" s="9">
        <f t="shared" si="296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94"/>
        <v>42244.957638888889</v>
      </c>
      <c r="K3688">
        <v>1439567660</v>
      </c>
      <c r="L3688" s="14">
        <f t="shared" si="295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93"/>
        <v>101.42857142857142</v>
      </c>
      <c r="R3688" s="9">
        <f t="shared" si="296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94"/>
        <v>41817.009895833333</v>
      </c>
      <c r="K3689">
        <v>1401254055</v>
      </c>
      <c r="L3689" s="14">
        <f t="shared" si="295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93"/>
        <v>100.245</v>
      </c>
      <c r="R3689" s="9">
        <f t="shared" si="296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94"/>
        <v>41859.578749999993</v>
      </c>
      <c r="K3690">
        <v>1404932004</v>
      </c>
      <c r="L3690" s="14">
        <f t="shared" si="295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93"/>
        <v>109.16666666666666</v>
      </c>
      <c r="R3690" s="9">
        <f t="shared" si="296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94"/>
        <v>42176.725694444445</v>
      </c>
      <c r="K3691">
        <v>1432410639</v>
      </c>
      <c r="L3691" s="14">
        <f t="shared" si="295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93"/>
        <v>118.33333333333333</v>
      </c>
      <c r="R3691" s="9">
        <f t="shared" si="296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94"/>
        <v>41970.431516203702</v>
      </c>
      <c r="K3692">
        <v>1414506083</v>
      </c>
      <c r="L3692" s="14">
        <f t="shared" si="295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93"/>
        <v>120</v>
      </c>
      <c r="R3692" s="9">
        <f t="shared" si="296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94"/>
        <v>42064.999305555553</v>
      </c>
      <c r="K3693">
        <v>1421426929</v>
      </c>
      <c r="L3693" s="14">
        <f t="shared" si="295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93"/>
        <v>127.96000000000001</v>
      </c>
      <c r="R3693" s="9">
        <f t="shared" si="296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94"/>
        <v>41900.791666666664</v>
      </c>
      <c r="K3694">
        <v>1410304179</v>
      </c>
      <c r="L3694" s="14">
        <f t="shared" si="295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93"/>
        <v>126</v>
      </c>
      <c r="R3694" s="9">
        <f t="shared" si="296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94"/>
        <v>42338.729166666664</v>
      </c>
      <c r="K3695">
        <v>1446352529</v>
      </c>
      <c r="L3695" s="14">
        <f t="shared" si="295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93"/>
        <v>129.12912912912913</v>
      </c>
      <c r="R3695" s="9">
        <f t="shared" si="296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94"/>
        <v>42526.874999999993</v>
      </c>
      <c r="K3696">
        <v>1461985967</v>
      </c>
      <c r="L3696" s="14">
        <f t="shared" si="295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93"/>
        <v>107.42857142857143</v>
      </c>
      <c r="R3696" s="9">
        <f t="shared" si="296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94"/>
        <v>42015.662152777775</v>
      </c>
      <c r="K3697">
        <v>1419281610</v>
      </c>
      <c r="L3697" s="14">
        <f t="shared" si="295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93"/>
        <v>100.125</v>
      </c>
      <c r="R3697" s="9">
        <f t="shared" si="296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94"/>
        <v>42048.408749999995</v>
      </c>
      <c r="K3698">
        <v>1418654916</v>
      </c>
      <c r="L3698" s="14">
        <f t="shared" si="295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93"/>
        <v>155</v>
      </c>
      <c r="R3698" s="9">
        <f t="shared" si="296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94"/>
        <v>42500.2575</v>
      </c>
      <c r="K3699">
        <v>1461064248</v>
      </c>
      <c r="L3699" s="14">
        <f t="shared" si="295"/>
        <v>42479.2575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93"/>
        <v>108</v>
      </c>
      <c r="R3699" s="9">
        <f t="shared" si="296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94"/>
        <v>42431.598229166666</v>
      </c>
      <c r="K3700">
        <v>1454354487</v>
      </c>
      <c r="L3700" s="14">
        <f t="shared" si="295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93"/>
        <v>110.52</v>
      </c>
      <c r="R3700" s="9">
        <f t="shared" si="296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94"/>
        <v>41927.393703703703</v>
      </c>
      <c r="K3701">
        <v>1410791216</v>
      </c>
      <c r="L3701" s="14">
        <f t="shared" si="295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93"/>
        <v>100.8</v>
      </c>
      <c r="R3701" s="9">
        <f t="shared" si="296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94"/>
        <v>41912.458333333328</v>
      </c>
      <c r="K3702">
        <v>1409493800</v>
      </c>
      <c r="L3702" s="14">
        <f t="shared" si="295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93"/>
        <v>121.2</v>
      </c>
      <c r="R3702" s="9">
        <f t="shared" si="296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94"/>
        <v>42159.333252314813</v>
      </c>
      <c r="K3703">
        <v>1430830793</v>
      </c>
      <c r="L3703" s="14">
        <f t="shared" si="295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93"/>
        <v>100.33333333333334</v>
      </c>
      <c r="R3703" s="9">
        <f t="shared" si="296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94"/>
        <v>42561.749305555553</v>
      </c>
      <c r="K3704">
        <v>1464958484</v>
      </c>
      <c r="L3704" s="14">
        <f t="shared" si="295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93"/>
        <v>109.16666666666666</v>
      </c>
      <c r="R3704" s="9">
        <f t="shared" si="296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94"/>
        <v>42595.082638888889</v>
      </c>
      <c r="K3705">
        <v>1467720388</v>
      </c>
      <c r="L3705" s="14">
        <f t="shared" si="295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93"/>
        <v>123.42857142857142</v>
      </c>
      <c r="R3705" s="9">
        <f t="shared" si="296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94"/>
        <v>42521.481412037036</v>
      </c>
      <c r="K3706">
        <v>1459528394</v>
      </c>
      <c r="L3706" s="14">
        <f t="shared" si="295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93"/>
        <v>136.33666666666667</v>
      </c>
      <c r="R3706" s="9">
        <f t="shared" si="296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94"/>
        <v>41813.541666666664</v>
      </c>
      <c r="K3707">
        <v>1401714114</v>
      </c>
      <c r="L3707" s="14">
        <f t="shared" si="295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93"/>
        <v>103.46657233816768</v>
      </c>
      <c r="R3707" s="9">
        <f t="shared" si="296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94"/>
        <v>41894.705428240741</v>
      </c>
      <c r="K3708">
        <v>1409262949</v>
      </c>
      <c r="L3708" s="14">
        <f t="shared" si="295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93"/>
        <v>121.33333333333334</v>
      </c>
      <c r="R3708" s="9">
        <f t="shared" si="296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94"/>
        <v>42573.018055555549</v>
      </c>
      <c r="K3709">
        <v>1467335378</v>
      </c>
      <c r="L3709" s="14">
        <f t="shared" si="295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93"/>
        <v>186</v>
      </c>
      <c r="R3709" s="9">
        <f t="shared" si="296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94"/>
        <v>41823.933865740742</v>
      </c>
      <c r="K3710">
        <v>1403234686</v>
      </c>
      <c r="L3710" s="14">
        <f t="shared" si="295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93"/>
        <v>300</v>
      </c>
      <c r="R3710" s="9">
        <f t="shared" ref="R3710:R3734" si="297">E3710/N3710</f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94"/>
        <v>41815.499374999999</v>
      </c>
      <c r="K3711">
        <v>1401123546</v>
      </c>
      <c r="L3711" s="14">
        <f t="shared" si="295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93"/>
        <v>108.25</v>
      </c>
      <c r="R3711" s="9">
        <f t="shared" si="297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94"/>
        <v>42097.367916666662</v>
      </c>
      <c r="K3712">
        <v>1425908988</v>
      </c>
      <c r="L3712" s="14">
        <f t="shared" si="295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93"/>
        <v>141.15384615384616</v>
      </c>
      <c r="R3712" s="9">
        <f t="shared" si="297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94"/>
        <v>41805.458333333328</v>
      </c>
      <c r="K3713">
        <v>1400606573</v>
      </c>
      <c r="L3713" s="14">
        <f t="shared" si="295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93"/>
        <v>113.99999999999999</v>
      </c>
      <c r="R3713" s="9">
        <f t="shared" si="297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94"/>
        <v>42155.082638888889</v>
      </c>
      <c r="K3714">
        <v>1431230867</v>
      </c>
      <c r="L3714" s="14">
        <f t="shared" si="295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98">(E3714/D3714)*100</f>
        <v>153.73333333333335</v>
      </c>
      <c r="R3714" s="9">
        <f t="shared" si="297"/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99">(I3715/86400)+25569+(-5/24)</f>
        <v>42525.529699074068</v>
      </c>
      <c r="K3715">
        <v>1463334166</v>
      </c>
      <c r="L3715" s="14">
        <f t="shared" ref="L3715:L3778" si="300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98"/>
        <v>101.49999999999999</v>
      </c>
      <c r="R3715" s="9">
        <f t="shared" si="297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99"/>
        <v>42149.957638888889</v>
      </c>
      <c r="K3716">
        <v>1429881667</v>
      </c>
      <c r="L3716" s="14">
        <f t="shared" si="300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98"/>
        <v>102.35000000000001</v>
      </c>
      <c r="R3716" s="9">
        <f t="shared" si="297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99"/>
        <v>42094.327777777777</v>
      </c>
      <c r="K3717">
        <v>1422834819</v>
      </c>
      <c r="L3717" s="14">
        <f t="shared" si="300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98"/>
        <v>102.57142857142858</v>
      </c>
      <c r="R3717" s="9">
        <f t="shared" si="297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99"/>
        <v>42390.679502314808</v>
      </c>
      <c r="K3718">
        <v>1450819109</v>
      </c>
      <c r="L3718" s="14">
        <f t="shared" si="300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98"/>
        <v>155.75</v>
      </c>
      <c r="R3718" s="9">
        <f t="shared" si="297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99"/>
        <v>42133.657974537033</v>
      </c>
      <c r="K3719">
        <v>1428526049</v>
      </c>
      <c r="L3719" s="14">
        <f t="shared" si="300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98"/>
        <v>100.75</v>
      </c>
      <c r="R3719" s="9">
        <f t="shared" si="297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99"/>
        <v>42062.507812499993</v>
      </c>
      <c r="K3720">
        <v>1422465075</v>
      </c>
      <c r="L3720" s="14">
        <f t="shared" si="300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98"/>
        <v>239.4</v>
      </c>
      <c r="R3720" s="9">
        <f t="shared" si="297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99"/>
        <v>42177.521597222221</v>
      </c>
      <c r="K3721">
        <v>1432402266</v>
      </c>
      <c r="L3721" s="14">
        <f t="shared" si="300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98"/>
        <v>210</v>
      </c>
      <c r="R3721" s="9">
        <f t="shared" si="297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99"/>
        <v>42187.784791666665</v>
      </c>
      <c r="K3722">
        <v>1433980206</v>
      </c>
      <c r="L3722" s="14">
        <f t="shared" si="300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98"/>
        <v>104.51515151515152</v>
      </c>
      <c r="R3722" s="9">
        <f t="shared" si="297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99"/>
        <v>41948.769490740735</v>
      </c>
      <c r="K3723">
        <v>1413412084</v>
      </c>
      <c r="L3723" s="14">
        <f t="shared" si="300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98"/>
        <v>100.8</v>
      </c>
      <c r="R3723" s="9">
        <f t="shared" si="297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99"/>
        <v>42411.749305555553</v>
      </c>
      <c r="K3724">
        <v>1452614847</v>
      </c>
      <c r="L3724" s="14">
        <f t="shared" si="300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98"/>
        <v>111.20000000000002</v>
      </c>
      <c r="R3724" s="9">
        <f t="shared" si="297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99"/>
        <v>41973.586365740739</v>
      </c>
      <c r="K3725">
        <v>1414778662</v>
      </c>
      <c r="L3725" s="14">
        <f t="shared" si="300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98"/>
        <v>102.04444444444445</v>
      </c>
      <c r="R3725" s="9">
        <f t="shared" si="297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99"/>
        <v>42494.749999999993</v>
      </c>
      <c r="K3726">
        <v>1459856860</v>
      </c>
      <c r="L3726" s="14">
        <f t="shared" si="300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98"/>
        <v>102.54767441860466</v>
      </c>
      <c r="R3726" s="9">
        <f t="shared" si="297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99"/>
        <v>42418.687499999993</v>
      </c>
      <c r="K3727">
        <v>1454366467</v>
      </c>
      <c r="L3727" s="14">
        <f t="shared" si="300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98"/>
        <v>127</v>
      </c>
      <c r="R3727" s="9">
        <f t="shared" si="297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99"/>
        <v>42489.666666666664</v>
      </c>
      <c r="K3728">
        <v>1459567371</v>
      </c>
      <c r="L3728" s="14">
        <f t="shared" si="300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98"/>
        <v>338.70588235294122</v>
      </c>
      <c r="R3728" s="9">
        <f t="shared" si="297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99"/>
        <v>42662.996527777774</v>
      </c>
      <c r="K3729">
        <v>1474273294</v>
      </c>
      <c r="L3729" s="14">
        <f t="shared" si="300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98"/>
        <v>100.75</v>
      </c>
      <c r="R3729" s="9">
        <f t="shared" si="297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99"/>
        <v>42234.962685185186</v>
      </c>
      <c r="K3730">
        <v>1437365176</v>
      </c>
      <c r="L3730" s="14">
        <f t="shared" si="300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98"/>
        <v>9.31</v>
      </c>
      <c r="R3730" s="9">
        <f t="shared" si="297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99"/>
        <v>42085.954999999994</v>
      </c>
      <c r="K3731">
        <v>1423198512</v>
      </c>
      <c r="L3731" s="14">
        <f t="shared" si="300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98"/>
        <v>7.24</v>
      </c>
      <c r="R3731" s="9">
        <f t="shared" si="297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99"/>
        <v>42233.46943287037</v>
      </c>
      <c r="K3732">
        <v>1437236159</v>
      </c>
      <c r="L3732" s="14">
        <f t="shared" si="300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98"/>
        <v>10</v>
      </c>
      <c r="R3732" s="9">
        <f t="shared" si="297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99"/>
        <v>42013.932638888888</v>
      </c>
      <c r="K3733">
        <v>1418234646</v>
      </c>
      <c r="L3733" s="14">
        <f t="shared" si="300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98"/>
        <v>11.272727272727273</v>
      </c>
      <c r="R3733" s="9">
        <f t="shared" si="297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99"/>
        <v>42028.291666666664</v>
      </c>
      <c r="K3734">
        <v>1416932133</v>
      </c>
      <c r="L3734" s="14">
        <f t="shared" si="300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98"/>
        <v>15.411764705882353</v>
      </c>
      <c r="R3734" s="9">
        <f t="shared" si="297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99"/>
        <v>42112.729166666664</v>
      </c>
      <c r="K3735">
        <v>1428539708</v>
      </c>
      <c r="L3735" s="14">
        <f t="shared" si="300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98"/>
        <v>0</v>
      </c>
      <c r="R3735" s="9">
        <v>0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99"/>
        <v>42149.693240740737</v>
      </c>
      <c r="K3736">
        <v>1427405896</v>
      </c>
      <c r="L3736" s="14">
        <f t="shared" si="300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98"/>
        <v>28.466666666666669</v>
      </c>
      <c r="R3736" s="9">
        <f t="shared" ref="R3736:R3742" si="301">E3736/N3736</f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99"/>
        <v>42152.484826388885</v>
      </c>
      <c r="K3737">
        <v>1430239089</v>
      </c>
      <c r="L3737" s="14">
        <f t="shared" si="300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98"/>
        <v>13.333333333333334</v>
      </c>
      <c r="R3737" s="9">
        <f t="shared" si="301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99"/>
        <v>42086.541666666664</v>
      </c>
      <c r="K3738">
        <v>1423847093</v>
      </c>
      <c r="L3738" s="14">
        <f t="shared" si="300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98"/>
        <v>0.66666666666666674</v>
      </c>
      <c r="R3738" s="9">
        <f t="shared" si="301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99"/>
        <v>42320.082638888889</v>
      </c>
      <c r="K3739">
        <v>1445358903</v>
      </c>
      <c r="L3739" s="14">
        <f t="shared" si="300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98"/>
        <v>21.428571428571427</v>
      </c>
      <c r="R3739" s="9">
        <f t="shared" si="301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99"/>
        <v>41835.708333333328</v>
      </c>
      <c r="K3740">
        <v>1403562705</v>
      </c>
      <c r="L3740" s="14">
        <f t="shared" si="300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98"/>
        <v>18</v>
      </c>
      <c r="R3740" s="9">
        <f t="shared" si="301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99"/>
        <v>42568.241527777776</v>
      </c>
      <c r="K3741">
        <v>1467024468</v>
      </c>
      <c r="L3741" s="14">
        <f t="shared" si="300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98"/>
        <v>20.125</v>
      </c>
      <c r="R3741" s="9">
        <f t="shared" si="301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99"/>
        <v>41862.870810185181</v>
      </c>
      <c r="K3742">
        <v>1405217355</v>
      </c>
      <c r="L3742" s="14">
        <f t="shared" si="300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98"/>
        <v>17.899999999999999</v>
      </c>
      <c r="R3742" s="9">
        <f t="shared" si="301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99"/>
        <v>42355.712384259255</v>
      </c>
      <c r="K3743">
        <v>1447797950</v>
      </c>
      <c r="L3743" s="14">
        <f t="shared" si="300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98"/>
        <v>0</v>
      </c>
      <c r="R3743" s="9">
        <v>0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99"/>
        <v>41888.006296296291</v>
      </c>
      <c r="K3744">
        <v>1407388144</v>
      </c>
      <c r="L3744" s="14">
        <f t="shared" si="300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98"/>
        <v>2</v>
      </c>
      <c r="R3744" s="9">
        <f>E3744/N3744</f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99"/>
        <v>41823.501898148148</v>
      </c>
      <c r="K3745">
        <v>1401814964</v>
      </c>
      <c r="L3745" s="14">
        <f t="shared" si="300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98"/>
        <v>0</v>
      </c>
      <c r="R3745" s="9">
        <v>0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99"/>
        <v>41824.957638888889</v>
      </c>
      <c r="K3746">
        <v>1401823952</v>
      </c>
      <c r="L3746" s="14">
        <f t="shared" si="300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98"/>
        <v>0</v>
      </c>
      <c r="R3746" s="9">
        <v>0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99"/>
        <v>41861.489606481475</v>
      </c>
      <c r="K3747">
        <v>1405097102</v>
      </c>
      <c r="L3747" s="14">
        <f t="shared" si="300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98"/>
        <v>10</v>
      </c>
      <c r="R3747" s="9">
        <f t="shared" ref="R3747:R3791" si="302">E3747/N3747</f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99"/>
        <v>42651.18100694444</v>
      </c>
      <c r="K3748">
        <v>1473326439</v>
      </c>
      <c r="L3748" s="14">
        <f t="shared" si="300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98"/>
        <v>2.3764705882352941</v>
      </c>
      <c r="R3748" s="9">
        <f t="shared" si="302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99"/>
        <v>42190.749305555553</v>
      </c>
      <c r="K3749">
        <v>1433833896</v>
      </c>
      <c r="L3749" s="14">
        <f t="shared" si="300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98"/>
        <v>1</v>
      </c>
      <c r="R3749" s="9">
        <f t="shared" si="302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99"/>
        <v>42416.040972222218</v>
      </c>
      <c r="K3750">
        <v>1453827436</v>
      </c>
      <c r="L3750" s="14">
        <f t="shared" si="300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98"/>
        <v>103.52</v>
      </c>
      <c r="R3750" s="9">
        <f t="shared" si="302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99"/>
        <v>42488.957638888889</v>
      </c>
      <c r="K3751">
        <v>1459220588</v>
      </c>
      <c r="L3751" s="14">
        <f t="shared" si="300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98"/>
        <v>105</v>
      </c>
      <c r="R3751" s="9">
        <f t="shared" si="302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99"/>
        <v>42045.124305555553</v>
      </c>
      <c r="K3752">
        <v>1421105608</v>
      </c>
      <c r="L3752" s="14">
        <f t="shared" si="300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98"/>
        <v>100.44999999999999</v>
      </c>
      <c r="R3752" s="9">
        <f t="shared" si="302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99"/>
        <v>42462.785567129627</v>
      </c>
      <c r="K3753">
        <v>1454460673</v>
      </c>
      <c r="L3753" s="14">
        <f t="shared" si="300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98"/>
        <v>132.6</v>
      </c>
      <c r="R3753" s="9">
        <f t="shared" si="302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99"/>
        <v>42659.666666666664</v>
      </c>
      <c r="K3754">
        <v>1473189335</v>
      </c>
      <c r="L3754" s="14">
        <f t="shared" si="300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98"/>
        <v>112.99999999999999</v>
      </c>
      <c r="R3754" s="9">
        <f t="shared" si="302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99"/>
        <v>42157.791666666664</v>
      </c>
      <c r="K3755">
        <v>1430768800</v>
      </c>
      <c r="L3755" s="14">
        <f t="shared" si="300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98"/>
        <v>103.34</v>
      </c>
      <c r="R3755" s="9">
        <f t="shared" si="302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99"/>
        <v>41845.999305555553</v>
      </c>
      <c r="K3756">
        <v>1403125737</v>
      </c>
      <c r="L3756" s="14">
        <f t="shared" si="300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98"/>
        <v>120</v>
      </c>
      <c r="R3756" s="9">
        <f t="shared" si="302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99"/>
        <v>42475.658645833326</v>
      </c>
      <c r="K3757">
        <v>1458161307</v>
      </c>
      <c r="L3757" s="14">
        <f t="shared" si="300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98"/>
        <v>129.63636363636363</v>
      </c>
      <c r="R3757" s="9">
        <f t="shared" si="302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99"/>
        <v>41801.606458333328</v>
      </c>
      <c r="K3758">
        <v>1399923198</v>
      </c>
      <c r="L3758" s="14">
        <f t="shared" si="300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98"/>
        <v>101.11111111111111</v>
      </c>
      <c r="R3758" s="9">
        <f t="shared" si="302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99"/>
        <v>41974.642534722218</v>
      </c>
      <c r="K3759">
        <v>1415737515</v>
      </c>
      <c r="L3759" s="14">
        <f t="shared" si="300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98"/>
        <v>108.51428571428572</v>
      </c>
      <c r="R3759" s="9">
        <f t="shared" si="302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99"/>
        <v>41778</v>
      </c>
      <c r="K3760">
        <v>1397819938</v>
      </c>
      <c r="L3760" s="14">
        <f t="shared" si="300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98"/>
        <v>102.33333333333334</v>
      </c>
      <c r="R3760" s="9">
        <f t="shared" si="302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99"/>
        <v>42241.899918981479</v>
      </c>
      <c r="K3761">
        <v>1435372553</v>
      </c>
      <c r="L3761" s="14">
        <f t="shared" si="300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98"/>
        <v>110.24425000000002</v>
      </c>
      <c r="R3761" s="9">
        <f t="shared" si="302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99"/>
        <v>41764.316967592589</v>
      </c>
      <c r="K3762">
        <v>1397133386</v>
      </c>
      <c r="L3762" s="14">
        <f t="shared" si="300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98"/>
        <v>101.0154</v>
      </c>
      <c r="R3762" s="9">
        <f t="shared" si="302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99"/>
        <v>42226.749999999993</v>
      </c>
      <c r="K3763">
        <v>1434625937</v>
      </c>
      <c r="L3763" s="14">
        <f t="shared" si="300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98"/>
        <v>100</v>
      </c>
      <c r="R3763" s="9">
        <f t="shared" si="302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99"/>
        <v>42218.605196759258</v>
      </c>
      <c r="K3764">
        <v>1436383889</v>
      </c>
      <c r="L3764" s="14">
        <f t="shared" si="300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98"/>
        <v>106.24</v>
      </c>
      <c r="R3764" s="9">
        <f t="shared" si="302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99"/>
        <v>42095.500300925924</v>
      </c>
      <c r="K3765">
        <v>1425319226</v>
      </c>
      <c r="L3765" s="14">
        <f t="shared" si="300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98"/>
        <v>100</v>
      </c>
      <c r="R3765" s="9">
        <f t="shared" si="302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99"/>
        <v>42518.816666666666</v>
      </c>
      <c r="K3766">
        <v>1462824832</v>
      </c>
      <c r="L3766" s="14">
        <f t="shared" si="300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98"/>
        <v>100</v>
      </c>
      <c r="R3766" s="9">
        <f t="shared" si="302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99"/>
        <v>41850.568078703705</v>
      </c>
      <c r="K3767">
        <v>1404153482</v>
      </c>
      <c r="L3767" s="14">
        <f t="shared" si="300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98"/>
        <v>113.45714285714286</v>
      </c>
      <c r="R3767" s="9">
        <f t="shared" si="302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99"/>
        <v>41822.958854166667</v>
      </c>
      <c r="K3768">
        <v>1401336045</v>
      </c>
      <c r="L3768" s="14">
        <f t="shared" si="300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98"/>
        <v>102.65010000000001</v>
      </c>
      <c r="R3768" s="9">
        <f t="shared" si="302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99"/>
        <v>42063.999305555553</v>
      </c>
      <c r="K3769">
        <v>1423960097</v>
      </c>
      <c r="L3769" s="14">
        <f t="shared" si="300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98"/>
        <v>116.75</v>
      </c>
      <c r="R3769" s="9">
        <f t="shared" si="302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99"/>
        <v>41802.519560185181</v>
      </c>
      <c r="K3770">
        <v>1400002090</v>
      </c>
      <c r="L3770" s="14">
        <f t="shared" si="300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98"/>
        <v>107.65274999999998</v>
      </c>
      <c r="R3770" s="9">
        <f t="shared" si="302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99"/>
        <v>42475.389803240738</v>
      </c>
      <c r="K3771">
        <v>1458138079</v>
      </c>
      <c r="L3771" s="14">
        <f t="shared" si="300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98"/>
        <v>100</v>
      </c>
      <c r="R3771" s="9">
        <f t="shared" si="302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99"/>
        <v>42168.722337962965</v>
      </c>
      <c r="K3772">
        <v>1431642010</v>
      </c>
      <c r="L3772" s="14">
        <f t="shared" si="300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98"/>
        <v>100</v>
      </c>
      <c r="R3772" s="9">
        <f t="shared" si="302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99"/>
        <v>42507.791666666664</v>
      </c>
      <c r="K3773">
        <v>1462307652</v>
      </c>
      <c r="L3773" s="14">
        <f t="shared" si="300"/>
        <v>42493.64875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98"/>
        <v>146</v>
      </c>
      <c r="R3773" s="9">
        <f t="shared" si="302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99"/>
        <v>42703.041666666664</v>
      </c>
      <c r="K3774">
        <v>1478616506</v>
      </c>
      <c r="L3774" s="14">
        <f t="shared" si="300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98"/>
        <v>110.2</v>
      </c>
      <c r="R3774" s="9">
        <f t="shared" si="302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99"/>
        <v>42688.880555555552</v>
      </c>
      <c r="K3775">
        <v>1476317247</v>
      </c>
      <c r="L3775" s="14">
        <f t="shared" si="300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98"/>
        <v>108.2</v>
      </c>
      <c r="R3775" s="9">
        <f t="shared" si="302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99"/>
        <v>42103.583969907406</v>
      </c>
      <c r="K3776">
        <v>1427223655</v>
      </c>
      <c r="L3776" s="14">
        <f t="shared" si="300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98"/>
        <v>100</v>
      </c>
      <c r="R3776" s="9">
        <f t="shared" si="302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99"/>
        <v>42102.958333333336</v>
      </c>
      <c r="K3777">
        <v>1426199843</v>
      </c>
      <c r="L3777" s="14">
        <f t="shared" si="300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98"/>
        <v>100.25</v>
      </c>
      <c r="R3777" s="9">
        <f t="shared" si="302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99"/>
        <v>41851.833333333328</v>
      </c>
      <c r="K3778">
        <v>1403599778</v>
      </c>
      <c r="L3778" s="14">
        <f t="shared" si="300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303">(E3778/D3778)*100</f>
        <v>106.71250000000001</v>
      </c>
      <c r="R3778" s="9">
        <f t="shared" si="302"/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04">(I3779/86400)+25569+(-5/24)</f>
        <v>41908.958333333328</v>
      </c>
      <c r="K3779">
        <v>1409884821</v>
      </c>
      <c r="L3779" s="14">
        <f t="shared" ref="L3779:L3842" si="305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303"/>
        <v>143.19999999999999</v>
      </c>
      <c r="R3779" s="9">
        <f t="shared" si="302"/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04"/>
        <v>42049.610879629625</v>
      </c>
      <c r="K3780">
        <v>1418758780</v>
      </c>
      <c r="L3780" s="14">
        <f t="shared" si="305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03"/>
        <v>105.04166666666667</v>
      </c>
      <c r="R3780" s="9">
        <f t="shared" si="302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04"/>
        <v>42455.485416666663</v>
      </c>
      <c r="K3781">
        <v>1456421940</v>
      </c>
      <c r="L3781" s="14">
        <f t="shared" si="305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03"/>
        <v>103.98</v>
      </c>
      <c r="R3781" s="9">
        <f t="shared" si="302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04"/>
        <v>42198.629166666666</v>
      </c>
      <c r="K3782">
        <v>1433999785</v>
      </c>
      <c r="L3782" s="14">
        <f t="shared" si="305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03"/>
        <v>120</v>
      </c>
      <c r="R3782" s="9">
        <f t="shared" si="302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04"/>
        <v>41890.674594907403</v>
      </c>
      <c r="K3783">
        <v>1408050685</v>
      </c>
      <c r="L3783" s="14">
        <f t="shared" si="305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03"/>
        <v>109.66666666666667</v>
      </c>
      <c r="R3783" s="9">
        <f t="shared" si="302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04"/>
        <v>42575.749999999993</v>
      </c>
      <c r="K3784">
        <v>1466887297</v>
      </c>
      <c r="L3784" s="14">
        <f t="shared" si="305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03"/>
        <v>101.75</v>
      </c>
      <c r="R3784" s="9">
        <f t="shared" si="302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04"/>
        <v>42444.458333333336</v>
      </c>
      <c r="K3785">
        <v>1455938520</v>
      </c>
      <c r="L3785" s="14">
        <f t="shared" si="305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03"/>
        <v>128.91666666666666</v>
      </c>
      <c r="R3785" s="9">
        <f t="shared" si="302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04"/>
        <v>42561.772361111107</v>
      </c>
      <c r="K3786">
        <v>1465601532</v>
      </c>
      <c r="L3786" s="14">
        <f t="shared" si="305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03"/>
        <v>114.99999999999999</v>
      </c>
      <c r="R3786" s="9">
        <f t="shared" si="302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04"/>
        <v>42584.210416666661</v>
      </c>
      <c r="K3787">
        <v>1467040769</v>
      </c>
      <c r="L3787" s="14">
        <f t="shared" si="305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03"/>
        <v>150.75</v>
      </c>
      <c r="R3787" s="9">
        <f t="shared" si="302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04"/>
        <v>42516.829571759255</v>
      </c>
      <c r="K3788">
        <v>1461718475</v>
      </c>
      <c r="L3788" s="14">
        <f t="shared" si="305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03"/>
        <v>110.96666666666665</v>
      </c>
      <c r="R3788" s="9">
        <f t="shared" si="302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04"/>
        <v>42195.957638888889</v>
      </c>
      <c r="K3789">
        <v>1434113406</v>
      </c>
      <c r="L3789" s="14">
        <f t="shared" si="305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03"/>
        <v>100.28571428571429</v>
      </c>
      <c r="R3789" s="9">
        <f t="shared" si="302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04"/>
        <v>42361.470833333333</v>
      </c>
      <c r="K3790">
        <v>1448469719</v>
      </c>
      <c r="L3790" s="14">
        <f t="shared" si="305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03"/>
        <v>0.66666666666666674</v>
      </c>
      <c r="R3790" s="9">
        <f t="shared" si="302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04"/>
        <v>42170.590486111112</v>
      </c>
      <c r="K3791">
        <v>1431630618</v>
      </c>
      <c r="L3791" s="14">
        <f t="shared" si="305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03"/>
        <v>3.267605633802817</v>
      </c>
      <c r="R3791" s="9">
        <f t="shared" si="302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04"/>
        <v>42696.5002662037</v>
      </c>
      <c r="K3792">
        <v>1477238423</v>
      </c>
      <c r="L3792" s="14">
        <f t="shared" si="305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03"/>
        <v>0</v>
      </c>
      <c r="R3792" s="9">
        <v>0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04"/>
        <v>41826.4837037037</v>
      </c>
      <c r="K3793">
        <v>1399480592</v>
      </c>
      <c r="L3793" s="14">
        <f t="shared" si="305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03"/>
        <v>0</v>
      </c>
      <c r="R3793" s="9">
        <v>0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04"/>
        <v>42200.238680555551</v>
      </c>
      <c r="K3794">
        <v>1434365022</v>
      </c>
      <c r="L3794" s="14">
        <f t="shared" si="305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03"/>
        <v>0.27999999999999997</v>
      </c>
      <c r="R3794" s="9">
        <f t="shared" ref="R3794:R3803" si="306">E3794/N3794</f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04"/>
        <v>41989.73065972222</v>
      </c>
      <c r="K3795">
        <v>1416954729</v>
      </c>
      <c r="L3795" s="14">
        <f t="shared" si="305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03"/>
        <v>59.657142857142851</v>
      </c>
      <c r="R3795" s="9">
        <f t="shared" si="306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04"/>
        <v>42162.372152777774</v>
      </c>
      <c r="K3796">
        <v>1431093354</v>
      </c>
      <c r="L3796" s="14">
        <f t="shared" si="305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03"/>
        <v>1</v>
      </c>
      <c r="R3796" s="9">
        <f t="shared" si="306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04"/>
        <v>42244.729166666664</v>
      </c>
      <c r="K3797">
        <v>1437042490</v>
      </c>
      <c r="L3797" s="14">
        <f t="shared" si="305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03"/>
        <v>1.6666666666666667</v>
      </c>
      <c r="R3797" s="9">
        <f t="shared" si="306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04"/>
        <v>42748.821250000001</v>
      </c>
      <c r="K3798">
        <v>1479170556</v>
      </c>
      <c r="L3798" s="14">
        <f t="shared" si="305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03"/>
        <v>4.4444444444444444E-3</v>
      </c>
      <c r="R3798" s="9">
        <f t="shared" si="306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04"/>
        <v>42114.673206018517</v>
      </c>
      <c r="K3799">
        <v>1426972165</v>
      </c>
      <c r="L3799" s="14">
        <f t="shared" si="305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03"/>
        <v>89.666666666666657</v>
      </c>
      <c r="R3799" s="9">
        <f t="shared" si="306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04"/>
        <v>41861.514444444438</v>
      </c>
      <c r="K3800">
        <v>1405099248</v>
      </c>
      <c r="L3800" s="14">
        <f t="shared" si="305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03"/>
        <v>1.4642857142857144</v>
      </c>
      <c r="R3800" s="9">
        <f t="shared" si="306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04"/>
        <v>42440.722719907404</v>
      </c>
      <c r="K3801">
        <v>1455142843</v>
      </c>
      <c r="L3801" s="14">
        <f t="shared" si="305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03"/>
        <v>4.0199999999999996</v>
      </c>
      <c r="R3801" s="9">
        <f t="shared" si="306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04"/>
        <v>42014.999305555553</v>
      </c>
      <c r="K3802">
        <v>1418146883</v>
      </c>
      <c r="L3802" s="14">
        <f t="shared" si="305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03"/>
        <v>4.004545454545454</v>
      </c>
      <c r="R3802" s="9">
        <f t="shared" si="306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04"/>
        <v>42006.467777777776</v>
      </c>
      <c r="K3803">
        <v>1417536816</v>
      </c>
      <c r="L3803" s="14">
        <f t="shared" si="305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03"/>
        <v>8.52</v>
      </c>
      <c r="R3803" s="9">
        <f t="shared" si="306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04"/>
        <v>42298.917893518512</v>
      </c>
      <c r="K3804">
        <v>1442890906</v>
      </c>
      <c r="L3804" s="14">
        <f t="shared" si="305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03"/>
        <v>0</v>
      </c>
      <c r="R3804" s="9">
        <v>0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04"/>
        <v>42433.763518518514</v>
      </c>
      <c r="K3805">
        <v>1454541568</v>
      </c>
      <c r="L3805" s="14">
        <f t="shared" si="305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03"/>
        <v>19.650000000000002</v>
      </c>
      <c r="R3805" s="9">
        <f>E3805/N3805</f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04"/>
        <v>42582.083333333336</v>
      </c>
      <c r="K3806">
        <v>1465172024</v>
      </c>
      <c r="L3806" s="14">
        <f t="shared" si="305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03"/>
        <v>0</v>
      </c>
      <c r="R3806" s="9">
        <v>0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04"/>
        <v>41909.678703703699</v>
      </c>
      <c r="K3807">
        <v>1406668640</v>
      </c>
      <c r="L3807" s="14">
        <f t="shared" si="305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03"/>
        <v>2E-3</v>
      </c>
      <c r="R3807" s="9">
        <f t="shared" ref="R3807:R3838" si="307">E3807/N3807</f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04"/>
        <v>41819.050706018512</v>
      </c>
      <c r="K3808">
        <v>1402294381</v>
      </c>
      <c r="L3808" s="14">
        <f t="shared" si="305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03"/>
        <v>6.6666666666666666E-2</v>
      </c>
      <c r="R3808" s="9">
        <f t="shared" si="307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04"/>
        <v>42097.700682870367</v>
      </c>
      <c r="K3809">
        <v>1427492939</v>
      </c>
      <c r="L3809" s="14">
        <f t="shared" si="305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03"/>
        <v>30.333333333333336</v>
      </c>
      <c r="R3809" s="9">
        <f t="shared" si="307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04"/>
        <v>42119.203923611109</v>
      </c>
      <c r="K3810">
        <v>1424775219</v>
      </c>
      <c r="L3810" s="14">
        <f t="shared" si="305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03"/>
        <v>100</v>
      </c>
      <c r="R3810" s="9">
        <f t="shared" si="307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04"/>
        <v>41850.75</v>
      </c>
      <c r="K3811">
        <v>1402403907</v>
      </c>
      <c r="L3811" s="14">
        <f t="shared" si="305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03"/>
        <v>101.25</v>
      </c>
      <c r="R3811" s="9">
        <f t="shared" si="307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04"/>
        <v>42084.599050925921</v>
      </c>
      <c r="K3812">
        <v>1424377358</v>
      </c>
      <c r="L3812" s="14">
        <f t="shared" si="305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03"/>
        <v>121.73333333333333</v>
      </c>
      <c r="R3812" s="9">
        <f t="shared" si="307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04"/>
        <v>42521.249999999993</v>
      </c>
      <c r="K3813">
        <v>1461769373</v>
      </c>
      <c r="L3813" s="14">
        <f t="shared" si="305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03"/>
        <v>330</v>
      </c>
      <c r="R3813" s="9">
        <f t="shared" si="307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04"/>
        <v>42155.957638888889</v>
      </c>
      <c r="K3814">
        <v>1429120908</v>
      </c>
      <c r="L3814" s="14">
        <f t="shared" si="305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03"/>
        <v>109.55</v>
      </c>
      <c r="R3814" s="9">
        <f t="shared" si="307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04"/>
        <v>42535.696527777771</v>
      </c>
      <c r="K3815">
        <v>1462603021</v>
      </c>
      <c r="L3815" s="14">
        <f t="shared" si="305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03"/>
        <v>100.95190476190474</v>
      </c>
      <c r="R3815" s="9">
        <f t="shared" si="307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04"/>
        <v>42094.957638888889</v>
      </c>
      <c r="K3816">
        <v>1424727712</v>
      </c>
      <c r="L3816" s="14">
        <f t="shared" si="305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03"/>
        <v>140.13333333333333</v>
      </c>
      <c r="R3816" s="9">
        <f t="shared" si="307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04"/>
        <v>42236.749999999993</v>
      </c>
      <c r="K3817">
        <v>1437545657</v>
      </c>
      <c r="L3817" s="14">
        <f t="shared" si="305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03"/>
        <v>100.001</v>
      </c>
      <c r="R3817" s="9">
        <f t="shared" si="307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04"/>
        <v>41837.481747685182</v>
      </c>
      <c r="K3818">
        <v>1403022823</v>
      </c>
      <c r="L3818" s="14">
        <f t="shared" si="305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03"/>
        <v>119.238</v>
      </c>
      <c r="R3818" s="9">
        <f t="shared" si="307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04"/>
        <v>42300.957638888889</v>
      </c>
      <c r="K3819">
        <v>1444236216</v>
      </c>
      <c r="L3819" s="14">
        <f t="shared" si="305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03"/>
        <v>107.25</v>
      </c>
      <c r="R3819" s="9">
        <f t="shared" si="307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04"/>
        <v>42075.592384259253</v>
      </c>
      <c r="K3820">
        <v>1423599182</v>
      </c>
      <c r="L3820" s="14">
        <f t="shared" si="305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03"/>
        <v>227.99999999999997</v>
      </c>
      <c r="R3820" s="9">
        <f t="shared" si="307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04"/>
        <v>42202.668055555558</v>
      </c>
      <c r="K3821">
        <v>1435554104</v>
      </c>
      <c r="L3821" s="14">
        <f t="shared" si="305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03"/>
        <v>106.4</v>
      </c>
      <c r="R3821" s="9">
        <f t="shared" si="307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04"/>
        <v>42190.443483796298</v>
      </c>
      <c r="K3822">
        <v>1433518717</v>
      </c>
      <c r="L3822" s="14">
        <f t="shared" si="305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03"/>
        <v>143.33333333333334</v>
      </c>
      <c r="R3822" s="9">
        <f t="shared" si="307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04"/>
        <v>42372.972303240742</v>
      </c>
      <c r="K3823">
        <v>1449116407</v>
      </c>
      <c r="L3823" s="14">
        <f t="shared" si="305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03"/>
        <v>104.54285714285714</v>
      </c>
      <c r="R3823" s="9">
        <f t="shared" si="307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04"/>
        <v>42388.749305555553</v>
      </c>
      <c r="K3824">
        <v>1448136417</v>
      </c>
      <c r="L3824" s="14">
        <f t="shared" si="305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03"/>
        <v>110.02000000000001</v>
      </c>
      <c r="R3824" s="9">
        <f t="shared" si="307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04"/>
        <v>42204.957638888889</v>
      </c>
      <c r="K3825">
        <v>1434405044</v>
      </c>
      <c r="L3825" s="14">
        <f t="shared" si="305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03"/>
        <v>106</v>
      </c>
      <c r="R3825" s="9">
        <f t="shared" si="307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04"/>
        <v>42583.361805555549</v>
      </c>
      <c r="K3826">
        <v>1469026903</v>
      </c>
      <c r="L3826" s="14">
        <f t="shared" si="305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03"/>
        <v>108</v>
      </c>
      <c r="R3826" s="9">
        <f t="shared" si="307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04"/>
        <v>42171.861273148148</v>
      </c>
      <c r="K3827">
        <v>1432690814</v>
      </c>
      <c r="L3827" s="14">
        <f t="shared" si="305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03"/>
        <v>105.42</v>
      </c>
      <c r="R3827" s="9">
        <f t="shared" si="307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04"/>
        <v>42131.215208333328</v>
      </c>
      <c r="K3828">
        <v>1428401394</v>
      </c>
      <c r="L3828" s="14">
        <f t="shared" si="305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03"/>
        <v>119.16666666666667</v>
      </c>
      <c r="R3828" s="9">
        <f t="shared" si="307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04"/>
        <v>42089.791666666664</v>
      </c>
      <c r="K3829">
        <v>1422656201</v>
      </c>
      <c r="L3829" s="14">
        <f t="shared" si="305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03"/>
        <v>152.66666666666666</v>
      </c>
      <c r="R3829" s="9">
        <f t="shared" si="307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04"/>
        <v>42004.36096064814</v>
      </c>
      <c r="K3830">
        <v>1414845587</v>
      </c>
      <c r="L3830" s="14">
        <f t="shared" si="305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03"/>
        <v>100</v>
      </c>
      <c r="R3830" s="9">
        <f t="shared" si="307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04"/>
        <v>42613.657071759262</v>
      </c>
      <c r="K3831">
        <v>1470948371</v>
      </c>
      <c r="L3831" s="14">
        <f t="shared" si="305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03"/>
        <v>100.2</v>
      </c>
      <c r="R3831" s="9">
        <f t="shared" si="307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04"/>
        <v>42517.532534722217</v>
      </c>
      <c r="K3832">
        <v>1463161611</v>
      </c>
      <c r="L3832" s="14">
        <f t="shared" si="305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03"/>
        <v>225</v>
      </c>
      <c r="R3832" s="9">
        <f t="shared" si="307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04"/>
        <v>41948.682233796295</v>
      </c>
      <c r="K3833">
        <v>1413404545</v>
      </c>
      <c r="L3833" s="14">
        <f t="shared" si="305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03"/>
        <v>106.02199999999999</v>
      </c>
      <c r="R3833" s="9">
        <f t="shared" si="307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04"/>
        <v>42419.906655092585</v>
      </c>
      <c r="K3834">
        <v>1452048335</v>
      </c>
      <c r="L3834" s="14">
        <f t="shared" si="305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03"/>
        <v>104.66666666666666</v>
      </c>
      <c r="R3834" s="9">
        <f t="shared" si="307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04"/>
        <v>41974.589583333327</v>
      </c>
      <c r="K3835">
        <v>1416516972</v>
      </c>
      <c r="L3835" s="14">
        <f t="shared" si="305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03"/>
        <v>116.66666666666667</v>
      </c>
      <c r="R3835" s="9">
        <f t="shared" si="307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04"/>
        <v>42173.236886574072</v>
      </c>
      <c r="K3836">
        <v>1432032067</v>
      </c>
      <c r="L3836" s="14">
        <f t="shared" si="305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03"/>
        <v>109.03333333333333</v>
      </c>
      <c r="R3836" s="9">
        <f t="shared" si="307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04"/>
        <v>42481.733888888884</v>
      </c>
      <c r="K3837">
        <v>1459463808</v>
      </c>
      <c r="L3837" s="14">
        <f t="shared" si="305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03"/>
        <v>160</v>
      </c>
      <c r="R3837" s="9">
        <f t="shared" si="307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04"/>
        <v>42584.964583333327</v>
      </c>
      <c r="K3838">
        <v>1467497652</v>
      </c>
      <c r="L3838" s="14">
        <f t="shared" si="305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03"/>
        <v>112.5</v>
      </c>
      <c r="R3838" s="9">
        <f t="shared" si="307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04"/>
        <v>42188.557384259257</v>
      </c>
      <c r="K3839">
        <v>1432837358</v>
      </c>
      <c r="L3839" s="14">
        <f t="shared" si="305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03"/>
        <v>102.1</v>
      </c>
      <c r="R3839" s="9">
        <f t="shared" ref="R3839:R3864" si="308">E3839/N3839</f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04"/>
        <v>42146.502418981479</v>
      </c>
      <c r="K3840">
        <v>1429722209</v>
      </c>
      <c r="L3840" s="14">
        <f t="shared" si="305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03"/>
        <v>100.824</v>
      </c>
      <c r="R3840" s="9">
        <f t="shared" si="308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04"/>
        <v>42214.934305555558</v>
      </c>
      <c r="K3841">
        <v>1433042724</v>
      </c>
      <c r="L3841" s="14">
        <f t="shared" si="305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03"/>
        <v>101.25</v>
      </c>
      <c r="R3841" s="9">
        <f t="shared" si="308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04"/>
        <v>42457.45172453703</v>
      </c>
      <c r="K3842">
        <v>1457023829</v>
      </c>
      <c r="L3842" s="14">
        <f t="shared" si="305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309">(E3842/D3842)*100</f>
        <v>6500</v>
      </c>
      <c r="R3842" s="9">
        <f t="shared" si="308"/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10">(I3843/86400)+25569+(-5/24)</f>
        <v>41840.57739583333</v>
      </c>
      <c r="K3843">
        <v>1400698287</v>
      </c>
      <c r="L3843" s="14">
        <f t="shared" ref="L3843:L3906" si="31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309"/>
        <v>8.7200000000000006</v>
      </c>
      <c r="R3843" s="9">
        <f t="shared" si="308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10"/>
        <v>41770.285324074073</v>
      </c>
      <c r="K3844">
        <v>1397217052</v>
      </c>
      <c r="L3844" s="14">
        <f t="shared" si="31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09"/>
        <v>21.94</v>
      </c>
      <c r="R3844" s="9">
        <f t="shared" si="308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10"/>
        <v>41790.864166666666</v>
      </c>
      <c r="K3845">
        <v>1399427064</v>
      </c>
      <c r="L3845" s="14">
        <f t="shared" si="31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09"/>
        <v>21.3</v>
      </c>
      <c r="R3845" s="9">
        <f t="shared" si="308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10"/>
        <v>41793.082638888889</v>
      </c>
      <c r="K3846">
        <v>1399474134</v>
      </c>
      <c r="L3846" s="14">
        <f t="shared" si="31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09"/>
        <v>41.489795918367342</v>
      </c>
      <c r="R3846" s="9">
        <f t="shared" si="308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10"/>
        <v>42278.418680555558</v>
      </c>
      <c r="K3847">
        <v>1441119774</v>
      </c>
      <c r="L3847" s="14">
        <f t="shared" si="31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09"/>
        <v>2.105</v>
      </c>
      <c r="R3847" s="9">
        <f t="shared" si="308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10"/>
        <v>41916.082638888889</v>
      </c>
      <c r="K3848">
        <v>1409721542</v>
      </c>
      <c r="L3848" s="14">
        <f t="shared" si="31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09"/>
        <v>2.7</v>
      </c>
      <c r="R3848" s="9">
        <f t="shared" si="308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10"/>
        <v>42204.016099537032</v>
      </c>
      <c r="K3849">
        <v>1433395391</v>
      </c>
      <c r="L3849" s="14">
        <f t="shared" si="31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09"/>
        <v>16.161904761904761</v>
      </c>
      <c r="R3849" s="9">
        <f t="shared" si="308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10"/>
        <v>42295.608668981477</v>
      </c>
      <c r="K3850">
        <v>1442604989</v>
      </c>
      <c r="L3850" s="14">
        <f t="shared" si="31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09"/>
        <v>16.376923076923077</v>
      </c>
      <c r="R3850" s="9">
        <f t="shared" si="308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10"/>
        <v>42166.558842592589</v>
      </c>
      <c r="K3851">
        <v>1431455084</v>
      </c>
      <c r="L3851" s="14">
        <f t="shared" si="31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09"/>
        <v>7.043333333333333</v>
      </c>
      <c r="R3851" s="9">
        <f t="shared" si="308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10"/>
        <v>42004.916006944441</v>
      </c>
      <c r="K3852">
        <v>1417489143</v>
      </c>
      <c r="L3852" s="14">
        <f t="shared" si="31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09"/>
        <v>3.8</v>
      </c>
      <c r="R3852" s="9">
        <f t="shared" si="308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10"/>
        <v>42202.23123842592</v>
      </c>
      <c r="K3853">
        <v>1434537179</v>
      </c>
      <c r="L3853" s="14">
        <f t="shared" si="31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09"/>
        <v>34.08</v>
      </c>
      <c r="R3853" s="9">
        <f t="shared" si="308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10"/>
        <v>42089.940694444442</v>
      </c>
      <c r="K3854">
        <v>1425270876</v>
      </c>
      <c r="L3854" s="14">
        <f t="shared" si="31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09"/>
        <v>0.2</v>
      </c>
      <c r="R3854" s="9">
        <f t="shared" si="308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10"/>
        <v>41883.631689814814</v>
      </c>
      <c r="K3855">
        <v>1406578178</v>
      </c>
      <c r="L3855" s="14">
        <f t="shared" si="31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09"/>
        <v>2.5999999999999999E-2</v>
      </c>
      <c r="R3855" s="9">
        <f t="shared" si="308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10"/>
        <v>42133.67659722222</v>
      </c>
      <c r="K3856">
        <v>1428614058</v>
      </c>
      <c r="L3856" s="14">
        <f t="shared" si="31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09"/>
        <v>16.254545454545454</v>
      </c>
      <c r="R3856" s="9">
        <f t="shared" si="308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10"/>
        <v>42089.720729166664</v>
      </c>
      <c r="K3857">
        <v>1424819871</v>
      </c>
      <c r="L3857" s="14">
        <f t="shared" si="31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09"/>
        <v>2.5</v>
      </c>
      <c r="R3857" s="9">
        <f t="shared" si="308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10"/>
        <v>42071.493090277778</v>
      </c>
      <c r="K3858">
        <v>1423245003</v>
      </c>
      <c r="L3858" s="14">
        <f t="shared" si="31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09"/>
        <v>0.02</v>
      </c>
      <c r="R3858" s="9">
        <f t="shared" si="308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10"/>
        <v>41852.508333333331</v>
      </c>
      <c r="K3859">
        <v>1404927690</v>
      </c>
      <c r="L3859" s="14">
        <f t="shared" si="31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09"/>
        <v>5.2</v>
      </c>
      <c r="R3859" s="9">
        <f t="shared" si="308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10"/>
        <v>42146.666666666664</v>
      </c>
      <c r="K3860">
        <v>1430734844</v>
      </c>
      <c r="L3860" s="14">
        <f t="shared" si="31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09"/>
        <v>2</v>
      </c>
      <c r="R3860" s="9">
        <f t="shared" si="308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10"/>
        <v>41815.666666666664</v>
      </c>
      <c r="K3861">
        <v>1401485207</v>
      </c>
      <c r="L3861" s="14">
        <f t="shared" si="31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09"/>
        <v>0.04</v>
      </c>
      <c r="R3861" s="9">
        <f t="shared" si="308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10"/>
        <v>41863.452662037038</v>
      </c>
      <c r="K3862">
        <v>1405266710</v>
      </c>
      <c r="L3862" s="14">
        <f t="shared" si="31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09"/>
        <v>17.666666666666668</v>
      </c>
      <c r="R3862" s="9">
        <f t="shared" si="308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10"/>
        <v>41955.699305555558</v>
      </c>
      <c r="K3863">
        <v>1412258977</v>
      </c>
      <c r="L3863" s="14">
        <f t="shared" si="31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09"/>
        <v>5</v>
      </c>
      <c r="R3863" s="9">
        <f t="shared" si="308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10"/>
        <v>42625.499305555553</v>
      </c>
      <c r="K3864">
        <v>1472451356</v>
      </c>
      <c r="L3864" s="14">
        <f t="shared" si="31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09"/>
        <v>1.3333333333333334E-2</v>
      </c>
      <c r="R3864" s="9">
        <f t="shared" si="308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10"/>
        <v>42313.466493055552</v>
      </c>
      <c r="K3865">
        <v>1441552305</v>
      </c>
      <c r="L3865" s="14">
        <f t="shared" si="31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09"/>
        <v>0</v>
      </c>
      <c r="R3865" s="9">
        <v>0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10"/>
        <v>42325.72516203703</v>
      </c>
      <c r="K3866">
        <v>1445203454</v>
      </c>
      <c r="L3866" s="14">
        <f t="shared" si="31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09"/>
        <v>1.2</v>
      </c>
      <c r="R3866" s="9">
        <f t="shared" ref="R3866:R3873" si="312">E3866/N3866</f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10"/>
        <v>41881.020833333328</v>
      </c>
      <c r="K3867">
        <v>1405957098</v>
      </c>
      <c r="L3867" s="14">
        <f t="shared" si="31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09"/>
        <v>26.937422295897225</v>
      </c>
      <c r="R3867" s="9">
        <f t="shared" si="312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10"/>
        <v>42451.936805555553</v>
      </c>
      <c r="K3868">
        <v>1454453021</v>
      </c>
      <c r="L3868" s="14">
        <f t="shared" si="31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09"/>
        <v>0.54999999999999993</v>
      </c>
      <c r="R3868" s="9">
        <f t="shared" si="312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10"/>
        <v>42539.605775462966</v>
      </c>
      <c r="K3869">
        <v>1463686339</v>
      </c>
      <c r="L3869" s="14">
        <f t="shared" si="31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09"/>
        <v>12.55</v>
      </c>
      <c r="R3869" s="9">
        <f t="shared" si="312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10"/>
        <v>41890.45144675926</v>
      </c>
      <c r="K3870">
        <v>1408031405</v>
      </c>
      <c r="L3870" s="14">
        <f t="shared" si="31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09"/>
        <v>0.2</v>
      </c>
      <c r="R3870" s="9">
        <f t="shared" si="312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10"/>
        <v>42076.924305555549</v>
      </c>
      <c r="K3871">
        <v>1423761792</v>
      </c>
      <c r="L3871" s="14">
        <f t="shared" si="31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09"/>
        <v>3.4474868431088401</v>
      </c>
      <c r="R3871" s="9">
        <f t="shared" si="312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10"/>
        <v>41822.963865740741</v>
      </c>
      <c r="K3872">
        <v>1401768478</v>
      </c>
      <c r="L3872" s="14">
        <f t="shared" si="31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09"/>
        <v>15</v>
      </c>
      <c r="R3872" s="9">
        <f t="shared" si="312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10"/>
        <v>42823.530671296299</v>
      </c>
      <c r="K3873">
        <v>1485629050</v>
      </c>
      <c r="L3873" s="14">
        <f t="shared" si="31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09"/>
        <v>2.666666666666667</v>
      </c>
      <c r="R3873" s="9">
        <f t="shared" si="312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10"/>
        <v>42229.9374537037</v>
      </c>
      <c r="K3874">
        <v>1435202996</v>
      </c>
      <c r="L3874" s="14">
        <f t="shared" si="31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09"/>
        <v>0</v>
      </c>
      <c r="R3874" s="9">
        <v>0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10"/>
        <v>42285.487673611111</v>
      </c>
      <c r="K3875">
        <v>1441730535</v>
      </c>
      <c r="L3875" s="14">
        <f t="shared" si="31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09"/>
        <v>0</v>
      </c>
      <c r="R3875" s="9">
        <v>0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10"/>
        <v>42027.833333333336</v>
      </c>
      <c r="K3876">
        <v>1420244622</v>
      </c>
      <c r="L3876" s="14">
        <f t="shared" si="31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09"/>
        <v>0</v>
      </c>
      <c r="R3876" s="9">
        <v>0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10"/>
        <v>42616.208333333336</v>
      </c>
      <c r="K3877">
        <v>1472804365</v>
      </c>
      <c r="L3877" s="14">
        <f t="shared" si="31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09"/>
        <v>0</v>
      </c>
      <c r="R3877" s="9">
        <v>0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10"/>
        <v>42402.415833333333</v>
      </c>
      <c r="K3878">
        <v>1451833128</v>
      </c>
      <c r="L3878" s="14">
        <f t="shared" si="31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09"/>
        <v>52.794871794871788</v>
      </c>
      <c r="R3878" s="9">
        <f>E3878/N3878</f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10"/>
        <v>42712.469351851854</v>
      </c>
      <c r="K3879">
        <v>1478621752</v>
      </c>
      <c r="L3879" s="14">
        <f t="shared" si="31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09"/>
        <v>4.9639999999999995</v>
      </c>
      <c r="R3879" s="9">
        <f>E3879/N3879</f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10"/>
        <v>42184.957638888889</v>
      </c>
      <c r="K3880">
        <v>1433014746</v>
      </c>
      <c r="L3880" s="14">
        <f t="shared" si="31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09"/>
        <v>5.5555555555555552E-2</v>
      </c>
      <c r="R3880" s="9">
        <f>E3880/N3880</f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10"/>
        <v>42029.652731481481</v>
      </c>
      <c r="K3881">
        <v>1419626396</v>
      </c>
      <c r="L3881" s="14">
        <f t="shared" si="31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09"/>
        <v>0</v>
      </c>
      <c r="R3881" s="9">
        <v>0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10"/>
        <v>41850.75</v>
      </c>
      <c r="K3882">
        <v>1403724820</v>
      </c>
      <c r="L3882" s="14">
        <f t="shared" si="31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09"/>
        <v>13.066666666666665</v>
      </c>
      <c r="R3882" s="9">
        <f>E3882/N3882</f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10"/>
        <v>42785.810173611106</v>
      </c>
      <c r="K3883">
        <v>1484958399</v>
      </c>
      <c r="L3883" s="14">
        <f t="shared" si="31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09"/>
        <v>5</v>
      </c>
      <c r="R3883" s="9">
        <f>E3883/N3883</f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10"/>
        <v>42400.752083333333</v>
      </c>
      <c r="K3884">
        <v>1451950570</v>
      </c>
      <c r="L3884" s="14">
        <f t="shared" si="31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09"/>
        <v>0</v>
      </c>
      <c r="R3884" s="9">
        <v>0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10"/>
        <v>41884.394317129627</v>
      </c>
      <c r="K3885">
        <v>1407076069</v>
      </c>
      <c r="L3885" s="14">
        <f t="shared" si="31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09"/>
        <v>0</v>
      </c>
      <c r="R3885" s="9">
        <v>0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10"/>
        <v>42090.541574074072</v>
      </c>
      <c r="K3886">
        <v>1425322792</v>
      </c>
      <c r="L3886" s="14">
        <f t="shared" si="31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09"/>
        <v>0</v>
      </c>
      <c r="R3886" s="9">
        <v>0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10"/>
        <v>42499.742951388886</v>
      </c>
      <c r="K3887">
        <v>1460242191</v>
      </c>
      <c r="L3887" s="14">
        <f t="shared" si="31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09"/>
        <v>0</v>
      </c>
      <c r="R3887" s="9">
        <v>0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10"/>
        <v>41984.019699074073</v>
      </c>
      <c r="K3888">
        <v>1415683702</v>
      </c>
      <c r="L3888" s="14">
        <f t="shared" si="31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09"/>
        <v>0</v>
      </c>
      <c r="R3888" s="9">
        <v>0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10"/>
        <v>42125.708333333336</v>
      </c>
      <c r="K3889">
        <v>1426538129</v>
      </c>
      <c r="L3889" s="14">
        <f t="shared" si="31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09"/>
        <v>1.7500000000000002</v>
      </c>
      <c r="R3889" s="9">
        <f>E3889/N3889</f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10"/>
        <v>42792.337476851848</v>
      </c>
      <c r="K3890">
        <v>1485522358</v>
      </c>
      <c r="L3890" s="14">
        <f t="shared" si="31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09"/>
        <v>27.1</v>
      </c>
      <c r="R3890" s="9">
        <f>E3890/N3890</f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10"/>
        <v>42008.768055555549</v>
      </c>
      <c r="K3891">
        <v>1417651630</v>
      </c>
      <c r="L3891" s="14">
        <f t="shared" si="31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09"/>
        <v>1.4749999999999999</v>
      </c>
      <c r="R3891" s="9">
        <f>E3891/N3891</f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10"/>
        <v>42231.55027777778</v>
      </c>
      <c r="K3892">
        <v>1434478344</v>
      </c>
      <c r="L3892" s="14">
        <f t="shared" si="31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09"/>
        <v>16.826666666666668</v>
      </c>
      <c r="R3892" s="9">
        <f>E3892/N3892</f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10"/>
        <v>42085.999305555553</v>
      </c>
      <c r="K3893">
        <v>1424488244</v>
      </c>
      <c r="L3893" s="14">
        <f t="shared" si="31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09"/>
        <v>32.5</v>
      </c>
      <c r="R3893" s="9">
        <f>E3893/N3893</f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10"/>
        <v>41875.083333333328</v>
      </c>
      <c r="K3894">
        <v>1408203557</v>
      </c>
      <c r="L3894" s="14">
        <f t="shared" si="31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09"/>
        <v>0</v>
      </c>
      <c r="R3894" s="9">
        <v>0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10"/>
        <v>41821.041666666664</v>
      </c>
      <c r="K3895">
        <v>1400600840</v>
      </c>
      <c r="L3895" s="14">
        <f t="shared" si="31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09"/>
        <v>21.55</v>
      </c>
      <c r="R3895" s="9">
        <f t="shared" ref="R3895:R3904" si="313">E3895/N3895</f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10"/>
        <v>42709.999305555553</v>
      </c>
      <c r="K3896">
        <v>1478386812</v>
      </c>
      <c r="L3896" s="14">
        <f t="shared" si="31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09"/>
        <v>3.4666666666666663</v>
      </c>
      <c r="R3896" s="9">
        <f t="shared" si="31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10"/>
        <v>42063.041875000003</v>
      </c>
      <c r="K3897">
        <v>1422424818</v>
      </c>
      <c r="L3897" s="14">
        <f t="shared" si="31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09"/>
        <v>5</v>
      </c>
      <c r="R3897" s="9">
        <f t="shared" si="31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10"/>
        <v>41806.983541666668</v>
      </c>
      <c r="K3898">
        <v>1401770178</v>
      </c>
      <c r="L3898" s="14">
        <f t="shared" si="31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09"/>
        <v>10.625</v>
      </c>
      <c r="R3898" s="9">
        <f t="shared" si="31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10"/>
        <v>42012.665312499994</v>
      </c>
      <c r="K3899">
        <v>1418158683</v>
      </c>
      <c r="L3899" s="14">
        <f t="shared" si="31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09"/>
        <v>17.599999999999998</v>
      </c>
      <c r="R3899" s="9">
        <f t="shared" si="31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10"/>
        <v>42233.458333333336</v>
      </c>
      <c r="K3900">
        <v>1436355270</v>
      </c>
      <c r="L3900" s="14">
        <f t="shared" si="31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09"/>
        <v>32.56</v>
      </c>
      <c r="R3900" s="9">
        <f t="shared" si="31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10"/>
        <v>41863.566678240742</v>
      </c>
      <c r="K3901">
        <v>1406140561</v>
      </c>
      <c r="L3901" s="14">
        <f t="shared" si="31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09"/>
        <v>1.25</v>
      </c>
      <c r="R3901" s="9">
        <f t="shared" si="31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10"/>
        <v>42165.884155092594</v>
      </c>
      <c r="K3902">
        <v>1431396791</v>
      </c>
      <c r="L3902" s="14">
        <f t="shared" si="31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09"/>
        <v>5.4</v>
      </c>
      <c r="R3902" s="9">
        <f t="shared" si="31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10"/>
        <v>42357.618043981478</v>
      </c>
      <c r="K3903">
        <v>1447098599</v>
      </c>
      <c r="L3903" s="14">
        <f t="shared" si="31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09"/>
        <v>0.83333333333333337</v>
      </c>
      <c r="R3903" s="9">
        <f t="shared" si="31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10"/>
        <v>42688.301412037035</v>
      </c>
      <c r="K3904">
        <v>1476962042</v>
      </c>
      <c r="L3904" s="14">
        <f t="shared" si="31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09"/>
        <v>48.833333333333336</v>
      </c>
      <c r="R3904" s="9">
        <f t="shared" si="31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10"/>
        <v>42230.609722222223</v>
      </c>
      <c r="K3905">
        <v>1435709765</v>
      </c>
      <c r="L3905" s="14">
        <f t="shared" si="31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09"/>
        <v>0</v>
      </c>
      <c r="R3905" s="9">
        <v>0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10"/>
        <v>42109.00277777778</v>
      </c>
      <c r="K3906">
        <v>1427866200</v>
      </c>
      <c r="L3906" s="14">
        <f t="shared" si="31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314">(E3906/D3906)*100</f>
        <v>0.03</v>
      </c>
      <c r="R3906" s="9">
        <f t="shared" ref="R3906:R3917" si="315">E3906/N3906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16">(I3907/86400)+25569+(-5/24)</f>
        <v>42166.749999999993</v>
      </c>
      <c r="K3907">
        <v>1430405903</v>
      </c>
      <c r="L3907" s="14">
        <f t="shared" ref="L3907:L3970" si="31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314"/>
        <v>11.533333333333333</v>
      </c>
      <c r="R3907" s="9">
        <f t="shared" si="315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16"/>
        <v>42181.350694444445</v>
      </c>
      <c r="K3908">
        <v>1432072893</v>
      </c>
      <c r="L3908" s="14">
        <f t="shared" si="31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14"/>
        <v>67.333333333333329</v>
      </c>
      <c r="R3908" s="9">
        <f t="shared" si="315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16"/>
        <v>41938.630555555552</v>
      </c>
      <c r="K3909">
        <v>1411587606</v>
      </c>
      <c r="L3909" s="14">
        <f t="shared" si="31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14"/>
        <v>15.299999999999999</v>
      </c>
      <c r="R3909" s="9">
        <f t="shared" si="315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16"/>
        <v>41848.927037037036</v>
      </c>
      <c r="K3910">
        <v>1405307696</v>
      </c>
      <c r="L3910" s="14">
        <f t="shared" si="31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14"/>
        <v>8.6666666666666679</v>
      </c>
      <c r="R3910" s="9">
        <f t="shared" si="315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16"/>
        <v>41893.150949074072</v>
      </c>
      <c r="K3911">
        <v>1407832642</v>
      </c>
      <c r="L3911" s="14">
        <f t="shared" si="31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14"/>
        <v>0.22499999999999998</v>
      </c>
      <c r="R3911" s="9">
        <f t="shared" si="315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16"/>
        <v>42254.548576388886</v>
      </c>
      <c r="K3912">
        <v>1439057397</v>
      </c>
      <c r="L3912" s="14">
        <f t="shared" si="31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14"/>
        <v>3.0833333333333335</v>
      </c>
      <c r="R3912" s="9">
        <f t="shared" si="315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16"/>
        <v>41969.645567129628</v>
      </c>
      <c r="K3913">
        <v>1414438177</v>
      </c>
      <c r="L3913" s="14">
        <f t="shared" si="31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14"/>
        <v>37.412500000000001</v>
      </c>
      <c r="R3913" s="9">
        <f t="shared" si="315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16"/>
        <v>42118.982638888883</v>
      </c>
      <c r="K3914">
        <v>1424759330</v>
      </c>
      <c r="L3914" s="14">
        <f t="shared" si="31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14"/>
        <v>6.6666666666666671E-3</v>
      </c>
      <c r="R3914" s="9">
        <f t="shared" si="315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16"/>
        <v>42338.044548611106</v>
      </c>
      <c r="K3915">
        <v>1446267849</v>
      </c>
      <c r="L3915" s="14">
        <f t="shared" si="31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14"/>
        <v>10</v>
      </c>
      <c r="R3915" s="9">
        <f t="shared" si="315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16"/>
        <v>42134.749305555553</v>
      </c>
      <c r="K3916">
        <v>1429558756</v>
      </c>
      <c r="L3916" s="14">
        <f t="shared" si="31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14"/>
        <v>36.36</v>
      </c>
      <c r="R3916" s="9">
        <f t="shared" si="315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16"/>
        <v>42522.776724537034</v>
      </c>
      <c r="K3917">
        <v>1462232309</v>
      </c>
      <c r="L3917" s="14">
        <f t="shared" si="31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14"/>
        <v>0.33333333333333337</v>
      </c>
      <c r="R3917" s="9">
        <f t="shared" si="315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16"/>
        <v>42524.263333333329</v>
      </c>
      <c r="K3918">
        <v>1462360752</v>
      </c>
      <c r="L3918" s="14">
        <f t="shared" si="31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14"/>
        <v>0</v>
      </c>
      <c r="R3918" s="9">
        <v>0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16"/>
        <v>41893.318993055553</v>
      </c>
      <c r="K3919">
        <v>1407847161</v>
      </c>
      <c r="L3919" s="14">
        <f t="shared" si="31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14"/>
        <v>0.2857142857142857</v>
      </c>
      <c r="R3919" s="9">
        <f>E3919/N3919</f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16"/>
        <v>41855.458333333328</v>
      </c>
      <c r="K3920">
        <v>1406131023</v>
      </c>
      <c r="L3920" s="14">
        <f t="shared" si="31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14"/>
        <v>0.2</v>
      </c>
      <c r="R3920" s="9">
        <f>E3920/N3920</f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16"/>
        <v>42386.791666666664</v>
      </c>
      <c r="K3921">
        <v>1450628773</v>
      </c>
      <c r="L3921" s="14">
        <f t="shared" si="31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14"/>
        <v>1.7999999999999998</v>
      </c>
      <c r="R3921" s="9">
        <f>E3921/N3921</f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16"/>
        <v>42687.220601851848</v>
      </c>
      <c r="K3922">
        <v>1476436660</v>
      </c>
      <c r="L3922" s="14">
        <f t="shared" si="31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14"/>
        <v>5.4</v>
      </c>
      <c r="R3922" s="9">
        <f>E3922/N3922</f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16"/>
        <v>41938.541666666664</v>
      </c>
      <c r="K3923">
        <v>1413291655</v>
      </c>
      <c r="L3923" s="14">
        <f t="shared" si="31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14"/>
        <v>0</v>
      </c>
      <c r="R3923" s="9">
        <v>0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16"/>
        <v>42065.749999999993</v>
      </c>
      <c r="K3924">
        <v>1421432810</v>
      </c>
      <c r="L3924" s="14">
        <f t="shared" si="31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14"/>
        <v>8.1333333333333329</v>
      </c>
      <c r="R3924" s="9">
        <f t="shared" ref="R3924:R3931" si="318">E3924/N3924</f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16"/>
        <v>42103.771655092591</v>
      </c>
      <c r="K3925">
        <v>1426203071</v>
      </c>
      <c r="L3925" s="14">
        <f t="shared" si="31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14"/>
        <v>12.034782608695652</v>
      </c>
      <c r="R3925" s="9">
        <f t="shared" si="318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16"/>
        <v>41816.751412037032</v>
      </c>
      <c r="K3926">
        <v>1401231722</v>
      </c>
      <c r="L3926" s="14">
        <f t="shared" si="31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14"/>
        <v>15.266666666666667</v>
      </c>
      <c r="R3926" s="9">
        <f t="shared" si="318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16"/>
        <v>41850.662488425922</v>
      </c>
      <c r="K3927">
        <v>1404161639</v>
      </c>
      <c r="L3927" s="14">
        <f t="shared" si="31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14"/>
        <v>10</v>
      </c>
      <c r="R3927" s="9">
        <f t="shared" si="318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16"/>
        <v>41999.876712962963</v>
      </c>
      <c r="K3928">
        <v>1417053748</v>
      </c>
      <c r="L3928" s="14">
        <f t="shared" si="31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14"/>
        <v>0.3</v>
      </c>
      <c r="R3928" s="9">
        <f t="shared" si="318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16"/>
        <v>41860.059074074074</v>
      </c>
      <c r="K3929">
        <v>1404973504</v>
      </c>
      <c r="L3929" s="14">
        <f t="shared" si="31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14"/>
        <v>1</v>
      </c>
      <c r="R3929" s="9">
        <f t="shared" si="318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16"/>
        <v>42292.999305555553</v>
      </c>
      <c r="K3930">
        <v>1442593427</v>
      </c>
      <c r="L3930" s="14">
        <f t="shared" si="31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14"/>
        <v>13.020000000000001</v>
      </c>
      <c r="R3930" s="9">
        <f t="shared" si="318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16"/>
        <v>42631.618807870364</v>
      </c>
      <c r="K3931">
        <v>1471636265</v>
      </c>
      <c r="L3931" s="14">
        <f t="shared" si="31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14"/>
        <v>2.2650000000000001</v>
      </c>
      <c r="R3931" s="9">
        <f t="shared" si="318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16"/>
        <v>42461.041666666664</v>
      </c>
      <c r="K3932">
        <v>1457078868</v>
      </c>
      <c r="L3932" s="14">
        <f t="shared" si="31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14"/>
        <v>0</v>
      </c>
      <c r="R3932" s="9">
        <v>0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16"/>
        <v>42252.943368055552</v>
      </c>
      <c r="K3933">
        <v>1439350707</v>
      </c>
      <c r="L3933" s="14">
        <f t="shared" si="31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14"/>
        <v>0</v>
      </c>
      <c r="R3933" s="9">
        <v>0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16"/>
        <v>42444.918564814812</v>
      </c>
      <c r="K3934">
        <v>1455508964</v>
      </c>
      <c r="L3934" s="14">
        <f t="shared" si="31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14"/>
        <v>8.3333333333333332E-3</v>
      </c>
      <c r="R3934" s="9">
        <f>E3934/N3934</f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16"/>
        <v>42567.821527777771</v>
      </c>
      <c r="K3935">
        <v>1466205262</v>
      </c>
      <c r="L3935" s="14">
        <f t="shared" si="31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14"/>
        <v>15.742857142857142</v>
      </c>
      <c r="R3935" s="9">
        <f>E3935/N3935</f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16"/>
        <v>42278.333333333336</v>
      </c>
      <c r="K3936">
        <v>1439827639</v>
      </c>
      <c r="L3936" s="14">
        <f t="shared" si="31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14"/>
        <v>11</v>
      </c>
      <c r="R3936" s="9">
        <f>E3936/N3936</f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16"/>
        <v>42281.448449074072</v>
      </c>
      <c r="K3937">
        <v>1438789546</v>
      </c>
      <c r="L3937" s="14">
        <f t="shared" si="31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14"/>
        <v>43.833333333333336</v>
      </c>
      <c r="R3937" s="9">
        <f>E3937/N3937</f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16"/>
        <v>42705.096296296295</v>
      </c>
      <c r="K3938">
        <v>1477981120</v>
      </c>
      <c r="L3938" s="14">
        <f t="shared" si="31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14"/>
        <v>0</v>
      </c>
      <c r="R3938" s="9">
        <v>0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16"/>
        <v>42562.423148148147</v>
      </c>
      <c r="K3939">
        <v>1465830560</v>
      </c>
      <c r="L3939" s="14">
        <f t="shared" si="31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14"/>
        <v>86.135181975736558</v>
      </c>
      <c r="R3939" s="9">
        <f>E3939/N3939</f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16"/>
        <v>42182.697384259256</v>
      </c>
      <c r="K3940">
        <v>1432763054</v>
      </c>
      <c r="L3940" s="14">
        <f t="shared" si="31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14"/>
        <v>12.196620583717358</v>
      </c>
      <c r="R3940" s="9">
        <f>E3940/N3940</f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16"/>
        <v>41918.979166666664</v>
      </c>
      <c r="K3941">
        <v>1412328979</v>
      </c>
      <c r="L3941" s="14">
        <f t="shared" si="31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14"/>
        <v>0.1</v>
      </c>
      <c r="R3941" s="9">
        <f>E3941/N3941</f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16"/>
        <v>42006.284155092588</v>
      </c>
      <c r="K3942">
        <v>1416311351</v>
      </c>
      <c r="L3942" s="14">
        <f t="shared" si="31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14"/>
        <v>0.22</v>
      </c>
      <c r="R3942" s="9">
        <f>E3942/N3942</f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16"/>
        <v>41967.833333333336</v>
      </c>
      <c r="K3943">
        <v>1414505137</v>
      </c>
      <c r="L3943" s="14">
        <f t="shared" si="31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14"/>
        <v>0.90909090909090906</v>
      </c>
      <c r="R3943" s="9">
        <f>E3943/N3943</f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16"/>
        <v>42171.695763888885</v>
      </c>
      <c r="K3944">
        <v>1429306914</v>
      </c>
      <c r="L3944" s="14">
        <f t="shared" si="31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14"/>
        <v>0</v>
      </c>
      <c r="R3944" s="9">
        <v>0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16"/>
        <v>42310.493055555555</v>
      </c>
      <c r="K3945">
        <v>1443811268</v>
      </c>
      <c r="L3945" s="14">
        <f t="shared" si="31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14"/>
        <v>35.64</v>
      </c>
      <c r="R3945" s="9">
        <f>E3945/N3945</f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16"/>
        <v>42243.454571759255</v>
      </c>
      <c r="K3946">
        <v>1438098875</v>
      </c>
      <c r="L3946" s="14">
        <f t="shared" si="31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14"/>
        <v>0</v>
      </c>
      <c r="R3946" s="9">
        <v>0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16"/>
        <v>42139.593379629623</v>
      </c>
      <c r="K3947">
        <v>1429125268</v>
      </c>
      <c r="L3947" s="14">
        <f t="shared" si="31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14"/>
        <v>0.25</v>
      </c>
      <c r="R3947" s="9">
        <f>E3947/N3947</f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16"/>
        <v>42063.124999999993</v>
      </c>
      <c r="K3948">
        <v>1422388822</v>
      </c>
      <c r="L3948" s="14">
        <f t="shared" si="31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14"/>
        <v>3.25</v>
      </c>
      <c r="R3948" s="9">
        <f>E3948/N3948</f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16"/>
        <v>42644.934537037036</v>
      </c>
      <c r="K3949">
        <v>1472786744</v>
      </c>
      <c r="L3949" s="14">
        <f t="shared" si="31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14"/>
        <v>3.3666666666666663</v>
      </c>
      <c r="R3949" s="9">
        <f>E3949/N3949</f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16"/>
        <v>41889.117164351854</v>
      </c>
      <c r="K3950">
        <v>1404892123</v>
      </c>
      <c r="L3950" s="14">
        <f t="shared" si="31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14"/>
        <v>0</v>
      </c>
      <c r="R3950" s="9">
        <v>0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16"/>
        <v>42045.912280092591</v>
      </c>
      <c r="K3951">
        <v>1421031221</v>
      </c>
      <c r="L3951" s="14">
        <f t="shared" si="31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14"/>
        <v>15.770000000000001</v>
      </c>
      <c r="R3951" s="9">
        <f>E3951/N3951</f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16"/>
        <v>42468.565972222219</v>
      </c>
      <c r="K3952">
        <v>1457628680</v>
      </c>
      <c r="L3952" s="14">
        <f t="shared" si="31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14"/>
        <v>0.625</v>
      </c>
      <c r="R3952" s="9">
        <f>E3952/N3952</f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16"/>
        <v>42493.57571759259</v>
      </c>
      <c r="K3953">
        <v>1457120942</v>
      </c>
      <c r="L3953" s="14">
        <f t="shared" si="31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14"/>
        <v>5.0000000000000001E-4</v>
      </c>
      <c r="R3953" s="9">
        <f>E3953/N3953</f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16"/>
        <v>42303.582060185181</v>
      </c>
      <c r="K3954">
        <v>1440701890</v>
      </c>
      <c r="L3954" s="14">
        <f t="shared" si="31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14"/>
        <v>9.6153846153846159E-2</v>
      </c>
      <c r="R3954" s="9">
        <f>E3954/N3954</f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16"/>
        <v>42580.770138888889</v>
      </c>
      <c r="K3955">
        <v>1467162586</v>
      </c>
      <c r="L3955" s="14">
        <f t="shared" si="31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14"/>
        <v>0</v>
      </c>
      <c r="R3955" s="9">
        <v>0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16"/>
        <v>41834.442870370367</v>
      </c>
      <c r="K3956">
        <v>1400168264</v>
      </c>
      <c r="L3956" s="14">
        <f t="shared" si="31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14"/>
        <v>0</v>
      </c>
      <c r="R3956" s="9">
        <v>0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16"/>
        <v>42336.682187499995</v>
      </c>
      <c r="K3957">
        <v>1446150141</v>
      </c>
      <c r="L3957" s="14">
        <f t="shared" si="31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14"/>
        <v>24.285714285714285</v>
      </c>
      <c r="R3957" s="9">
        <f>E3957/N3957</f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16"/>
        <v>42484.805555555555</v>
      </c>
      <c r="K3958">
        <v>1459203727</v>
      </c>
      <c r="L3958" s="14">
        <f t="shared" si="31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14"/>
        <v>0</v>
      </c>
      <c r="R3958" s="9">
        <v>0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16"/>
        <v>42559.76798611111</v>
      </c>
      <c r="K3959">
        <v>1464045954</v>
      </c>
      <c r="L3959" s="14">
        <f t="shared" si="31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14"/>
        <v>2.5000000000000001E-2</v>
      </c>
      <c r="R3959" s="9">
        <f t="shared" ref="R3959:R3964" si="319">E3959/N3959</f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16"/>
        <v>41853.375</v>
      </c>
      <c r="K3960">
        <v>1403822912</v>
      </c>
      <c r="L3960" s="14">
        <f t="shared" si="31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14"/>
        <v>32.049999999999997</v>
      </c>
      <c r="R3960" s="9">
        <f t="shared" si="319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16"/>
        <v>41910.580509259256</v>
      </c>
      <c r="K3961">
        <v>1409338556</v>
      </c>
      <c r="L3961" s="14">
        <f t="shared" si="31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14"/>
        <v>24.333333333333336</v>
      </c>
      <c r="R3961" s="9">
        <f t="shared" si="319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16"/>
        <v>42372.63722222222</v>
      </c>
      <c r="K3962">
        <v>1449260256</v>
      </c>
      <c r="L3962" s="14">
        <f t="shared" si="31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14"/>
        <v>1.5</v>
      </c>
      <c r="R3962" s="9">
        <f t="shared" si="319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16"/>
        <v>41767.682986111111</v>
      </c>
      <c r="K3963">
        <v>1397683410</v>
      </c>
      <c r="L3963" s="14">
        <f t="shared" si="31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14"/>
        <v>0.42</v>
      </c>
      <c r="R3963" s="9">
        <f t="shared" si="319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16"/>
        <v>42336.413124999999</v>
      </c>
      <c r="K3964">
        <v>1446562494</v>
      </c>
      <c r="L3964" s="14">
        <f t="shared" si="31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14"/>
        <v>3.214285714285714</v>
      </c>
      <c r="R3964" s="9">
        <f t="shared" si="319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16"/>
        <v>42325.987465277773</v>
      </c>
      <c r="K3965">
        <v>1445226117</v>
      </c>
      <c r="L3965" s="14">
        <f t="shared" si="31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14"/>
        <v>0</v>
      </c>
      <c r="R3965" s="9">
        <v>0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16"/>
        <v>42113.47206018518</v>
      </c>
      <c r="K3966">
        <v>1424279986</v>
      </c>
      <c r="L3966" s="14">
        <f t="shared" si="31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14"/>
        <v>6.3</v>
      </c>
      <c r="R3966" s="9">
        <f t="shared" ref="R3966:R3976" si="320">E3966/N3966</f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16"/>
        <v>42473.985879629625</v>
      </c>
      <c r="K3967">
        <v>1455428380</v>
      </c>
      <c r="L3967" s="14">
        <f t="shared" si="31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14"/>
        <v>14.249999999999998</v>
      </c>
      <c r="R3967" s="9">
        <f t="shared" si="320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16"/>
        <v>41843.915972222218</v>
      </c>
      <c r="K3968">
        <v>1402506278</v>
      </c>
      <c r="L3968" s="14">
        <f t="shared" si="31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14"/>
        <v>0.6</v>
      </c>
      <c r="R3968" s="9">
        <f t="shared" si="320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16"/>
        <v>42800.082256944443</v>
      </c>
      <c r="K3969">
        <v>1486191507</v>
      </c>
      <c r="L3969" s="14">
        <f t="shared" si="31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14"/>
        <v>24.117647058823529</v>
      </c>
      <c r="R3969" s="9">
        <f t="shared" si="320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16"/>
        <v>42512.60732638889</v>
      </c>
      <c r="K3970">
        <v>1458761673</v>
      </c>
      <c r="L3970" s="14">
        <f t="shared" si="31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321">(E3970/D3970)*100</f>
        <v>10.54</v>
      </c>
      <c r="R3970" s="9">
        <f t="shared" si="320"/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22">(I3971/86400)+25569+(-5/24)</f>
        <v>42610.954861111109</v>
      </c>
      <c r="K3971">
        <v>1471638646</v>
      </c>
      <c r="L3971" s="14">
        <f t="shared" ref="L3971:L4034" si="323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321"/>
        <v>7.4690265486725664</v>
      </c>
      <c r="R3971" s="9">
        <f t="shared" si="320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22"/>
        <v>42477.655219907407</v>
      </c>
      <c r="K3972">
        <v>1458333811</v>
      </c>
      <c r="L3972" s="14">
        <f t="shared" si="323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21"/>
        <v>7.3333333333333334E-2</v>
      </c>
      <c r="R3972" s="9">
        <f t="shared" si="320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22"/>
        <v>41841.327847222223</v>
      </c>
      <c r="K3973">
        <v>1403355126</v>
      </c>
      <c r="L3973" s="14">
        <f t="shared" si="323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21"/>
        <v>0.97142857142857131</v>
      </c>
      <c r="R3973" s="9">
        <f t="shared" si="320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22"/>
        <v>42040.859189814808</v>
      </c>
      <c r="K3974">
        <v>1418002634</v>
      </c>
      <c r="L3974" s="14">
        <f t="shared" si="323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21"/>
        <v>21.099999999999998</v>
      </c>
      <c r="R3974" s="9">
        <f t="shared" si="320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22"/>
        <v>42498.958333333336</v>
      </c>
      <c r="K3975">
        <v>1460219110</v>
      </c>
      <c r="L3975" s="14">
        <f t="shared" si="323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21"/>
        <v>78.100000000000009</v>
      </c>
      <c r="R3975" s="9">
        <f t="shared" si="320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22"/>
        <v>42523.338518518511</v>
      </c>
      <c r="K3976">
        <v>1462280848</v>
      </c>
      <c r="L3976" s="14">
        <f t="shared" si="323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21"/>
        <v>32</v>
      </c>
      <c r="R3976" s="9">
        <f t="shared" si="320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22"/>
        <v>42564.658541666664</v>
      </c>
      <c r="K3977">
        <v>1465850898</v>
      </c>
      <c r="L3977" s="14">
        <f t="shared" si="323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21"/>
        <v>0</v>
      </c>
      <c r="R3977" s="9">
        <v>0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22"/>
        <v>41852.083333333328</v>
      </c>
      <c r="K3978">
        <v>1405024561</v>
      </c>
      <c r="L3978" s="14">
        <f t="shared" si="323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21"/>
        <v>47.692307692307693</v>
      </c>
      <c r="R3978" s="9">
        <f t="shared" ref="R3978:R3990" si="324">E3978/N3978</f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22"/>
        <v>42573.580231481479</v>
      </c>
      <c r="K3979">
        <v>1466621732</v>
      </c>
      <c r="L3979" s="14">
        <f t="shared" si="323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21"/>
        <v>1.4500000000000002</v>
      </c>
      <c r="R3979" s="9">
        <f t="shared" si="324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22"/>
        <v>42035.434641203705</v>
      </c>
      <c r="K3980">
        <v>1417533953</v>
      </c>
      <c r="L3980" s="14">
        <f t="shared" si="323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21"/>
        <v>10.7</v>
      </c>
      <c r="R3980" s="9">
        <f t="shared" si="324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22"/>
        <v>42092.624999999993</v>
      </c>
      <c r="K3981">
        <v>1425678057</v>
      </c>
      <c r="L3981" s="14">
        <f t="shared" si="323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21"/>
        <v>1.8333333333333333</v>
      </c>
      <c r="R3981" s="9">
        <f t="shared" si="324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22"/>
        <v>41825.390590277777</v>
      </c>
      <c r="K3982">
        <v>1401978147</v>
      </c>
      <c r="L3982" s="14">
        <f t="shared" si="323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21"/>
        <v>18</v>
      </c>
      <c r="R3982" s="9">
        <f t="shared" si="324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22"/>
        <v>42567.971631944441</v>
      </c>
      <c r="K3983">
        <v>1463545149</v>
      </c>
      <c r="L3983" s="14">
        <f t="shared" si="323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21"/>
        <v>4.083333333333333</v>
      </c>
      <c r="R3983" s="9">
        <f t="shared" si="324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22"/>
        <v>42192.601620370369</v>
      </c>
      <c r="K3984">
        <v>1431113180</v>
      </c>
      <c r="L3984" s="14">
        <f t="shared" si="323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21"/>
        <v>20</v>
      </c>
      <c r="R3984" s="9">
        <f t="shared" si="324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22"/>
        <v>41779.082638888889</v>
      </c>
      <c r="K3985">
        <v>1397854356</v>
      </c>
      <c r="L3985" s="14">
        <f t="shared" si="323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21"/>
        <v>34.802513464991023</v>
      </c>
      <c r="R3985" s="9">
        <f t="shared" si="324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22"/>
        <v>41950.791666666664</v>
      </c>
      <c r="K3986">
        <v>1412809644</v>
      </c>
      <c r="L3986" s="14">
        <f t="shared" si="323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21"/>
        <v>6.3333333333333339</v>
      </c>
      <c r="R3986" s="9">
        <f t="shared" si="324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22"/>
        <v>42420.670138888883</v>
      </c>
      <c r="K3987">
        <v>1454173120</v>
      </c>
      <c r="L3987" s="14">
        <f t="shared" si="323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21"/>
        <v>32.049999999999997</v>
      </c>
      <c r="R3987" s="9">
        <f t="shared" si="324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22"/>
        <v>42496.336111111108</v>
      </c>
      <c r="K3988">
        <v>1460034594</v>
      </c>
      <c r="L3988" s="14">
        <f t="shared" si="323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21"/>
        <v>9.76</v>
      </c>
      <c r="R3988" s="9">
        <f t="shared" si="324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22"/>
        <v>41775.716319444444</v>
      </c>
      <c r="K3989">
        <v>1399414290</v>
      </c>
      <c r="L3989" s="14">
        <f t="shared" si="323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21"/>
        <v>37.75</v>
      </c>
      <c r="R3989" s="9">
        <f t="shared" si="324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22"/>
        <v>42244.872835648144</v>
      </c>
      <c r="K3990">
        <v>1439517413</v>
      </c>
      <c r="L3990" s="14">
        <f t="shared" si="323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21"/>
        <v>2.1333333333333333</v>
      </c>
      <c r="R3990" s="9">
        <f t="shared" si="324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22"/>
        <v>42316.583113425928</v>
      </c>
      <c r="K3991">
        <v>1444413581</v>
      </c>
      <c r="L3991" s="14">
        <f t="shared" si="323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21"/>
        <v>0</v>
      </c>
      <c r="R3991" s="9">
        <v>0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22"/>
        <v>42431.464039351849</v>
      </c>
      <c r="K3992">
        <v>1454342893</v>
      </c>
      <c r="L3992" s="14">
        <f t="shared" si="323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21"/>
        <v>4.1818181818181817</v>
      </c>
      <c r="R3992" s="9">
        <f t="shared" ref="R3992:R3998" si="325">E3992/N3992</f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22"/>
        <v>42155.436134259253</v>
      </c>
      <c r="K3993">
        <v>1430494082</v>
      </c>
      <c r="L3993" s="14">
        <f t="shared" si="323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21"/>
        <v>20</v>
      </c>
      <c r="R3993" s="9">
        <f t="shared" si="325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22"/>
        <v>42349.773831018516</v>
      </c>
      <c r="K3994">
        <v>1444689259</v>
      </c>
      <c r="L3994" s="14">
        <f t="shared" si="323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21"/>
        <v>5.41</v>
      </c>
      <c r="R3994" s="9">
        <f t="shared" si="325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22"/>
        <v>42137.656388888885</v>
      </c>
      <c r="K3995">
        <v>1428957912</v>
      </c>
      <c r="L3995" s="14">
        <f t="shared" si="323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21"/>
        <v>6.0000000000000001E-3</v>
      </c>
      <c r="R3995" s="9">
        <f t="shared" si="325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22"/>
        <v>41839.181597222218</v>
      </c>
      <c r="K3996">
        <v>1403169690</v>
      </c>
      <c r="L3996" s="14">
        <f t="shared" si="323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21"/>
        <v>0.25</v>
      </c>
      <c r="R3996" s="9">
        <f t="shared" si="325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22"/>
        <v>42049.268749999996</v>
      </c>
      <c r="K3997">
        <v>1421339077</v>
      </c>
      <c r="L3997" s="14">
        <f t="shared" si="323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21"/>
        <v>35</v>
      </c>
      <c r="R3997" s="9">
        <f t="shared" si="325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22"/>
        <v>41963.461111111108</v>
      </c>
      <c r="K3998">
        <v>1415341464</v>
      </c>
      <c r="L3998" s="14">
        <f t="shared" si="323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21"/>
        <v>16.566666666666666</v>
      </c>
      <c r="R3998" s="9">
        <f t="shared" si="325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22"/>
        <v>42099.141446759262</v>
      </c>
      <c r="K3999">
        <v>1425633821</v>
      </c>
      <c r="L3999" s="14">
        <f t="shared" si="323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21"/>
        <v>0</v>
      </c>
      <c r="R3999" s="9">
        <v>0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22"/>
        <v>42091.713263888887</v>
      </c>
      <c r="K4000">
        <v>1424992026</v>
      </c>
      <c r="L4000" s="14">
        <f t="shared" si="323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21"/>
        <v>57.199999999999996</v>
      </c>
      <c r="R4000" s="9">
        <f t="shared" ref="R4000:R4013" si="326">E4000/N4000</f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22"/>
        <v>41882.619317129625</v>
      </c>
      <c r="K4001">
        <v>1406058798</v>
      </c>
      <c r="L4001" s="14">
        <f t="shared" si="323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21"/>
        <v>16.514285714285716</v>
      </c>
      <c r="R4001" s="9">
        <f t="shared" si="326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22"/>
        <v>42497.39534722222</v>
      </c>
      <c r="K4002">
        <v>1457450958</v>
      </c>
      <c r="L4002" s="14">
        <f t="shared" si="323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21"/>
        <v>0.125</v>
      </c>
      <c r="R4002" s="9">
        <f t="shared" si="326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22"/>
        <v>42795.583333333336</v>
      </c>
      <c r="K4003">
        <v>1486681708</v>
      </c>
      <c r="L4003" s="14">
        <f t="shared" si="323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21"/>
        <v>37.75</v>
      </c>
      <c r="R4003" s="9">
        <f t="shared" si="326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22"/>
        <v>41908.835196759253</v>
      </c>
      <c r="K4004">
        <v>1409187761</v>
      </c>
      <c r="L4004" s="14">
        <f t="shared" si="323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21"/>
        <v>1.8399999999999999</v>
      </c>
      <c r="R4004" s="9">
        <f t="shared" si="326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22"/>
        <v>42050.379016203697</v>
      </c>
      <c r="K4005">
        <v>1421417147</v>
      </c>
      <c r="L4005" s="14">
        <f t="shared" si="323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21"/>
        <v>10.050000000000001</v>
      </c>
      <c r="R4005" s="9">
        <f t="shared" si="326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22"/>
        <v>41919.954363425924</v>
      </c>
      <c r="K4006">
        <v>1410148457</v>
      </c>
      <c r="L4006" s="14">
        <f t="shared" si="323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21"/>
        <v>0.2</v>
      </c>
      <c r="R4006" s="9">
        <f t="shared" si="326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22"/>
        <v>41932.599363425921</v>
      </c>
      <c r="K4007">
        <v>1408648985</v>
      </c>
      <c r="L4007" s="14">
        <f t="shared" si="323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21"/>
        <v>1.3333333333333335</v>
      </c>
      <c r="R4007" s="9">
        <f t="shared" si="326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22"/>
        <v>42416.564664351848</v>
      </c>
      <c r="K4008">
        <v>1453487587</v>
      </c>
      <c r="L4008" s="14">
        <f t="shared" si="323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21"/>
        <v>6.6666666666666671E-3</v>
      </c>
      <c r="R4008" s="9">
        <f t="shared" si="326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22"/>
        <v>41877.477777777771</v>
      </c>
      <c r="K4009">
        <v>1406572381</v>
      </c>
      <c r="L4009" s="14">
        <f t="shared" si="323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21"/>
        <v>0.25</v>
      </c>
      <c r="R4009" s="9">
        <f t="shared" si="326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22"/>
        <v>42207.755868055552</v>
      </c>
      <c r="K4010">
        <v>1435014507</v>
      </c>
      <c r="L4010" s="14">
        <f t="shared" si="323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21"/>
        <v>6</v>
      </c>
      <c r="R4010" s="9">
        <f t="shared" si="326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22"/>
        <v>41891.492592592593</v>
      </c>
      <c r="K4011">
        <v>1406825360</v>
      </c>
      <c r="L4011" s="14">
        <f t="shared" si="323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21"/>
        <v>3.8860103626943006</v>
      </c>
      <c r="R4011" s="9">
        <f t="shared" si="326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22"/>
        <v>41938.562106481477</v>
      </c>
      <c r="K4012">
        <v>1412879366</v>
      </c>
      <c r="L4012" s="14">
        <f t="shared" si="323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21"/>
        <v>24.194444444444443</v>
      </c>
      <c r="R4012" s="9">
        <f t="shared" si="326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22"/>
        <v>42032.336550925924</v>
      </c>
      <c r="K4013">
        <v>1419858278</v>
      </c>
      <c r="L4013" s="14">
        <f t="shared" si="323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21"/>
        <v>7.6</v>
      </c>
      <c r="R4013" s="9">
        <f t="shared" si="326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22"/>
        <v>42126.336215277777</v>
      </c>
      <c r="K4014">
        <v>1427979849</v>
      </c>
      <c r="L4014" s="14">
        <f t="shared" si="323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21"/>
        <v>0</v>
      </c>
      <c r="R4014" s="9">
        <v>0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22"/>
        <v>42051.092858796292</v>
      </c>
      <c r="K4015">
        <v>1421478823</v>
      </c>
      <c r="L4015" s="14">
        <f t="shared" si="323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21"/>
        <v>1.3</v>
      </c>
      <c r="R4015" s="9">
        <f>E4015/N4015</f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22"/>
        <v>42434.037835648145</v>
      </c>
      <c r="K4016">
        <v>1455861269</v>
      </c>
      <c r="L4016" s="14">
        <f t="shared" si="323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21"/>
        <v>0</v>
      </c>
      <c r="R4016" s="9">
        <v>0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22"/>
        <v>42204.572488425925</v>
      </c>
      <c r="K4017">
        <v>1434739463</v>
      </c>
      <c r="L4017" s="14">
        <f t="shared" si="323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21"/>
        <v>1.4285714285714287E-2</v>
      </c>
      <c r="R4017" s="9">
        <f t="shared" ref="R4017:R4024" si="327">E4017/N4017</f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22"/>
        <v>41899.664351851847</v>
      </c>
      <c r="K4018">
        <v>1408395400</v>
      </c>
      <c r="L4018" s="14">
        <f t="shared" si="323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21"/>
        <v>14.000000000000002</v>
      </c>
      <c r="R4018" s="9">
        <f t="shared" si="327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22"/>
        <v>41886.463819444441</v>
      </c>
      <c r="K4019">
        <v>1407254874</v>
      </c>
      <c r="L4019" s="14">
        <f t="shared" si="323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21"/>
        <v>1.05</v>
      </c>
      <c r="R4019" s="9">
        <f t="shared" si="327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22"/>
        <v>42650.702638888884</v>
      </c>
      <c r="K4020">
        <v>1473285108</v>
      </c>
      <c r="L4020" s="14">
        <f t="shared" si="323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21"/>
        <v>8.6666666666666679</v>
      </c>
      <c r="R4020" s="9">
        <f t="shared" si="327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22"/>
        <v>42475.477777777771</v>
      </c>
      <c r="K4021">
        <v>1455725596</v>
      </c>
      <c r="L4021" s="14">
        <f t="shared" si="323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21"/>
        <v>0.82857142857142851</v>
      </c>
      <c r="R4021" s="9">
        <f t="shared" si="327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22"/>
        <v>42086.940960648142</v>
      </c>
      <c r="K4022">
        <v>1424579699</v>
      </c>
      <c r="L4022" s="14">
        <f t="shared" si="323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21"/>
        <v>16.666666666666664</v>
      </c>
      <c r="R4022" s="9">
        <f t="shared" si="327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22"/>
        <v>41938.703217592592</v>
      </c>
      <c r="K4023">
        <v>1409176358</v>
      </c>
      <c r="L4023" s="14">
        <f t="shared" si="323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21"/>
        <v>0.83333333333333337</v>
      </c>
      <c r="R4023" s="9">
        <f t="shared" si="327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22"/>
        <v>42035.912499999999</v>
      </c>
      <c r="K4024">
        <v>1418824867</v>
      </c>
      <c r="L4024" s="14">
        <f t="shared" si="323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21"/>
        <v>69.561111111111103</v>
      </c>
      <c r="R4024" s="9">
        <f t="shared" si="327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22"/>
        <v>42453.749571759261</v>
      </c>
      <c r="K4025">
        <v>1454975963</v>
      </c>
      <c r="L4025" s="14">
        <f t="shared" si="323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21"/>
        <v>0</v>
      </c>
      <c r="R4025" s="9">
        <v>0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22"/>
        <v>42247.461770833332</v>
      </c>
      <c r="K4026">
        <v>1438445097</v>
      </c>
      <c r="L4026" s="14">
        <f t="shared" si="323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21"/>
        <v>1.25</v>
      </c>
      <c r="R4026" s="9">
        <f>E4026/N4026</f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22"/>
        <v>42211.029351851852</v>
      </c>
      <c r="K4027">
        <v>1432705336</v>
      </c>
      <c r="L4027" s="14">
        <f t="shared" si="323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21"/>
        <v>5</v>
      </c>
      <c r="R4027" s="9">
        <f>E4027/N4027</f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22"/>
        <v>42342.488877314812</v>
      </c>
      <c r="K4028">
        <v>1444059839</v>
      </c>
      <c r="L4028" s="14">
        <f t="shared" si="323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21"/>
        <v>0</v>
      </c>
      <c r="R4028" s="9">
        <v>0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22"/>
        <v>42788.833333333336</v>
      </c>
      <c r="K4029">
        <v>1486077481</v>
      </c>
      <c r="L4029" s="14">
        <f t="shared" si="323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21"/>
        <v>7.166666666666667</v>
      </c>
      <c r="R4029" s="9">
        <f>E4029/N4029</f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22"/>
        <v>41795.730324074073</v>
      </c>
      <c r="K4030">
        <v>1399415500</v>
      </c>
      <c r="L4030" s="14">
        <f t="shared" si="323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21"/>
        <v>28.050000000000004</v>
      </c>
      <c r="R4030" s="9">
        <f>E4030/N4030</f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22"/>
        <v>42351.816782407404</v>
      </c>
      <c r="K4031">
        <v>1447461370</v>
      </c>
      <c r="L4031" s="14">
        <f t="shared" si="323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21"/>
        <v>0</v>
      </c>
      <c r="R4031" s="9">
        <v>0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22"/>
        <v>42403.575694444444</v>
      </c>
      <c r="K4032">
        <v>1452008599</v>
      </c>
      <c r="L4032" s="14">
        <f t="shared" si="323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21"/>
        <v>16</v>
      </c>
      <c r="R4032" s="9">
        <f>E4032/N4032</f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22"/>
        <v>41991.418564814812</v>
      </c>
      <c r="K4033">
        <v>1414591364</v>
      </c>
      <c r="L4033" s="14">
        <f t="shared" si="323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21"/>
        <v>0</v>
      </c>
      <c r="R4033" s="9">
        <v>0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22"/>
        <v>42353.642546296294</v>
      </c>
      <c r="K4034">
        <v>1445023516</v>
      </c>
      <c r="L4034" s="14">
        <f t="shared" si="323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328">(E4034/D4034)*100</f>
        <v>6.8287037037037033</v>
      </c>
      <c r="R4034" s="9">
        <f t="shared" ref="R4034:R4044" si="329">E4034/N4034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30">(I4035/86400)+25569+(-5/24)</f>
        <v>42645.166666666664</v>
      </c>
      <c r="K4035">
        <v>1472711224</v>
      </c>
      <c r="L4035" s="14">
        <f t="shared" ref="L4035:L4098" si="331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328"/>
        <v>25.698702928870294</v>
      </c>
      <c r="R4035" s="9">
        <f t="shared" si="329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30"/>
        <v>42097.697337962956</v>
      </c>
      <c r="K4036">
        <v>1425509050</v>
      </c>
      <c r="L4036" s="14">
        <f t="shared" si="331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28"/>
        <v>1.4814814814814816</v>
      </c>
      <c r="R4036" s="9">
        <f t="shared" si="329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30"/>
        <v>41933.674618055556</v>
      </c>
      <c r="K4037">
        <v>1411333887</v>
      </c>
      <c r="L4037" s="14">
        <f t="shared" si="331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28"/>
        <v>36.85</v>
      </c>
      <c r="R4037" s="9">
        <f t="shared" si="329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30"/>
        <v>41821.729166666664</v>
      </c>
      <c r="K4038">
        <v>1402784964</v>
      </c>
      <c r="L4038" s="14">
        <f t="shared" si="331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28"/>
        <v>47.05</v>
      </c>
      <c r="R4038" s="9">
        <f t="shared" si="329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30"/>
        <v>42514.392361111109</v>
      </c>
      <c r="K4039">
        <v>1462585315</v>
      </c>
      <c r="L4039" s="14">
        <f t="shared" si="331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28"/>
        <v>11.428571428571429</v>
      </c>
      <c r="R4039" s="9">
        <f t="shared" si="329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30"/>
        <v>41929.590393518512</v>
      </c>
      <c r="K4040">
        <v>1408389010</v>
      </c>
      <c r="L4040" s="14">
        <f t="shared" si="331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28"/>
        <v>12.04</v>
      </c>
      <c r="R4040" s="9">
        <f t="shared" si="329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30"/>
        <v>42339.040972222218</v>
      </c>
      <c r="K4041">
        <v>1446048367</v>
      </c>
      <c r="L4041" s="14">
        <f t="shared" si="331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28"/>
        <v>60</v>
      </c>
      <c r="R4041" s="9">
        <f t="shared" si="329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30"/>
        <v>42202.916666666664</v>
      </c>
      <c r="K4042">
        <v>1432100004</v>
      </c>
      <c r="L4042" s="14">
        <f t="shared" si="331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28"/>
        <v>31.25</v>
      </c>
      <c r="R4042" s="9">
        <f t="shared" si="329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30"/>
        <v>42619.265671296293</v>
      </c>
      <c r="K4043">
        <v>1467976954</v>
      </c>
      <c r="L4043" s="14">
        <f t="shared" si="331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28"/>
        <v>0.42</v>
      </c>
      <c r="R4043" s="9">
        <f t="shared" si="329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30"/>
        <v>42024.594444444439</v>
      </c>
      <c r="K4044">
        <v>1419213664</v>
      </c>
      <c r="L4044" s="14">
        <f t="shared" si="331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28"/>
        <v>0.21</v>
      </c>
      <c r="R4044" s="9">
        <f t="shared" si="329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30"/>
        <v>41963.749131944445</v>
      </c>
      <c r="K4045">
        <v>1415228325</v>
      </c>
      <c r="L4045" s="14">
        <f t="shared" si="331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28"/>
        <v>0</v>
      </c>
      <c r="R4045" s="9">
        <v>0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30"/>
        <v>42103.999999999993</v>
      </c>
      <c r="K4046">
        <v>1426050982</v>
      </c>
      <c r="L4046" s="14">
        <f t="shared" si="331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28"/>
        <v>37.5</v>
      </c>
      <c r="R4046" s="9">
        <f t="shared" ref="R4046:R4052" si="332">E4046/N4046</f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30"/>
        <v>41871.992928240739</v>
      </c>
      <c r="K4047">
        <v>1406004589</v>
      </c>
      <c r="L4047" s="14">
        <f t="shared" si="331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28"/>
        <v>0.02</v>
      </c>
      <c r="R4047" s="9">
        <f t="shared" si="332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30"/>
        <v>41934.442245370366</v>
      </c>
      <c r="K4048">
        <v>1411400210</v>
      </c>
      <c r="L4048" s="14">
        <f t="shared" si="331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28"/>
        <v>8.2142857142857135</v>
      </c>
      <c r="R4048" s="9">
        <f t="shared" si="332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30"/>
        <v>42014.833333333336</v>
      </c>
      <c r="K4049">
        <v>1418862743</v>
      </c>
      <c r="L4049" s="14">
        <f t="shared" si="331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28"/>
        <v>2.1999999999999997</v>
      </c>
      <c r="R4049" s="9">
        <f t="shared" si="332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30"/>
        <v>42471.259108796294</v>
      </c>
      <c r="K4050">
        <v>1457352787</v>
      </c>
      <c r="L4050" s="14">
        <f t="shared" si="331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28"/>
        <v>17.652941176470588</v>
      </c>
      <c r="R4050" s="9">
        <f t="shared" si="332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30"/>
        <v>42199.750173611108</v>
      </c>
      <c r="K4051">
        <v>1434322815</v>
      </c>
      <c r="L4051" s="14">
        <f t="shared" si="331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28"/>
        <v>0.08</v>
      </c>
      <c r="R4051" s="9">
        <f t="shared" si="332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30"/>
        <v>41935.428136574068</v>
      </c>
      <c r="K4052">
        <v>1411485391</v>
      </c>
      <c r="L4052" s="14">
        <f t="shared" si="331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28"/>
        <v>6.6666666666666666E-2</v>
      </c>
      <c r="R4052" s="9">
        <f t="shared" si="332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30"/>
        <v>41768.078472222223</v>
      </c>
      <c r="K4053">
        <v>1399058797</v>
      </c>
      <c r="L4053" s="14">
        <f t="shared" si="331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28"/>
        <v>0</v>
      </c>
      <c r="R4053" s="9">
        <v>0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30"/>
        <v>41925.670324074068</v>
      </c>
      <c r="K4054">
        <v>1408050316</v>
      </c>
      <c r="L4054" s="14">
        <f t="shared" si="331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28"/>
        <v>37.533333333333339</v>
      </c>
      <c r="R4054" s="9">
        <f>E4054/N4054</f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30"/>
        <v>41958.624999999993</v>
      </c>
      <c r="K4055">
        <v>1413477228</v>
      </c>
      <c r="L4055" s="14">
        <f t="shared" si="331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28"/>
        <v>22</v>
      </c>
      <c r="R4055" s="9">
        <f>E4055/N4055</f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30"/>
        <v>42643.958333333336</v>
      </c>
      <c r="K4056">
        <v>1472674285</v>
      </c>
      <c r="L4056" s="14">
        <f t="shared" si="331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28"/>
        <v>0</v>
      </c>
      <c r="R4056" s="9">
        <v>0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30"/>
        <v>41809.44017361111</v>
      </c>
      <c r="K4057">
        <v>1400600031</v>
      </c>
      <c r="L4057" s="14">
        <f t="shared" si="331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28"/>
        <v>17.62</v>
      </c>
      <c r="R4057" s="9">
        <f t="shared" ref="R4057:R4062" si="333">E4057/N4057</f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30"/>
        <v>42554.624305555553</v>
      </c>
      <c r="K4058">
        <v>1465856639</v>
      </c>
      <c r="L4058" s="14">
        <f t="shared" si="331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28"/>
        <v>53</v>
      </c>
      <c r="R4058" s="9">
        <f t="shared" si="333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30"/>
        <v>42333.749999999993</v>
      </c>
      <c r="K4059">
        <v>1446506080</v>
      </c>
      <c r="L4059" s="14">
        <f t="shared" si="331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28"/>
        <v>22.142857142857142</v>
      </c>
      <c r="R4059" s="9">
        <f t="shared" si="333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30"/>
        <v>42460.957638888889</v>
      </c>
      <c r="K4060">
        <v>1458178044</v>
      </c>
      <c r="L4060" s="14">
        <f t="shared" si="331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28"/>
        <v>2.5333333333333332</v>
      </c>
      <c r="R4060" s="9">
        <f t="shared" si="333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30"/>
        <v>41897.916666666664</v>
      </c>
      <c r="K4061">
        <v>1408116152</v>
      </c>
      <c r="L4061" s="14">
        <f t="shared" si="331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28"/>
        <v>2.5</v>
      </c>
      <c r="R4061" s="9">
        <f t="shared" si="333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30"/>
        <v>41813.458333333328</v>
      </c>
      <c r="K4062">
        <v>1400604056</v>
      </c>
      <c r="L4062" s="14">
        <f t="shared" si="331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28"/>
        <v>2.85</v>
      </c>
      <c r="R4062" s="9">
        <f t="shared" si="333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30"/>
        <v>42480.891469907401</v>
      </c>
      <c r="K4063">
        <v>1456025023</v>
      </c>
      <c r="L4063" s="14">
        <f t="shared" si="331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28"/>
        <v>0</v>
      </c>
      <c r="R4063" s="9">
        <v>0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30"/>
        <v>42553.530879629623</v>
      </c>
      <c r="K4064">
        <v>1464889468</v>
      </c>
      <c r="L4064" s="14">
        <f t="shared" si="331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28"/>
        <v>2.4500000000000002</v>
      </c>
      <c r="R4064" s="9">
        <f t="shared" ref="R4064:R4072" si="334">E4064/N4064</f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30"/>
        <v>41817.473194444443</v>
      </c>
      <c r="K4065">
        <v>1401294084</v>
      </c>
      <c r="L4065" s="14">
        <f t="shared" si="331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28"/>
        <v>1.4210526315789473</v>
      </c>
      <c r="R4065" s="9">
        <f t="shared" si="334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30"/>
        <v>42123.379930555551</v>
      </c>
      <c r="K4066">
        <v>1427724426</v>
      </c>
      <c r="L4066" s="14">
        <f t="shared" si="331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28"/>
        <v>19.25</v>
      </c>
      <c r="R4066" s="9">
        <f t="shared" si="334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30"/>
        <v>41863.74318287037</v>
      </c>
      <c r="K4067">
        <v>1405291811</v>
      </c>
      <c r="L4067" s="14">
        <f t="shared" si="331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28"/>
        <v>0.67500000000000004</v>
      </c>
      <c r="R4067" s="9">
        <f t="shared" si="334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30"/>
        <v>42508.830879629626</v>
      </c>
      <c r="K4068">
        <v>1461027388</v>
      </c>
      <c r="L4068" s="14">
        <f t="shared" si="331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28"/>
        <v>0.16666666666666669</v>
      </c>
      <c r="R4068" s="9">
        <f t="shared" si="334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30"/>
        <v>42274.909143518518</v>
      </c>
      <c r="K4069">
        <v>1439952550</v>
      </c>
      <c r="L4069" s="14">
        <f t="shared" si="331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28"/>
        <v>60.9</v>
      </c>
      <c r="R4069" s="9">
        <f t="shared" si="334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30"/>
        <v>42748.753472222219</v>
      </c>
      <c r="K4070">
        <v>1481756855</v>
      </c>
      <c r="L4070" s="14">
        <f t="shared" si="331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28"/>
        <v>1</v>
      </c>
      <c r="R4070" s="9">
        <f t="shared" si="334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30"/>
        <v>42063.291666666664</v>
      </c>
      <c r="K4071">
        <v>1421596356</v>
      </c>
      <c r="L4071" s="14">
        <f t="shared" si="331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28"/>
        <v>34.4</v>
      </c>
      <c r="R4071" s="9">
        <f t="shared" si="334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30"/>
        <v>42063.916666666664</v>
      </c>
      <c r="K4072">
        <v>1422374420</v>
      </c>
      <c r="L4072" s="14">
        <f t="shared" si="331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28"/>
        <v>16.5</v>
      </c>
      <c r="R4072" s="9">
        <f t="shared" si="334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30"/>
        <v>42730.59642361111</v>
      </c>
      <c r="K4073">
        <v>1480187931</v>
      </c>
      <c r="L4073" s="14">
        <f t="shared" si="331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28"/>
        <v>0</v>
      </c>
      <c r="R4073" s="9">
        <v>0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30"/>
        <v>41872.566099537034</v>
      </c>
      <c r="K4074">
        <v>1403462111</v>
      </c>
      <c r="L4074" s="14">
        <f t="shared" si="331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28"/>
        <v>0.4</v>
      </c>
      <c r="R4074" s="9">
        <f>E4074/N4074</f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30"/>
        <v>42132.958333333336</v>
      </c>
      <c r="K4075">
        <v>1426407426</v>
      </c>
      <c r="L4075" s="14">
        <f t="shared" si="331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28"/>
        <v>1.0571428571428572</v>
      </c>
      <c r="R4075" s="9">
        <f>E4075/N4075</f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30"/>
        <v>42313.386284722219</v>
      </c>
      <c r="K4076">
        <v>1444137375</v>
      </c>
      <c r="L4076" s="14">
        <f t="shared" si="331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28"/>
        <v>26.727272727272727</v>
      </c>
      <c r="R4076" s="9">
        <f>E4076/N4076</f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30"/>
        <v>41820.519444444442</v>
      </c>
      <c r="K4077">
        <v>1400547969</v>
      </c>
      <c r="L4077" s="14">
        <f t="shared" si="331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28"/>
        <v>28.799999999999997</v>
      </c>
      <c r="R4077" s="9">
        <f>E4077/N4077</f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30"/>
        <v>41933.618750000001</v>
      </c>
      <c r="K4078">
        <v>1411499149</v>
      </c>
      <c r="L4078" s="14">
        <f t="shared" si="331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28"/>
        <v>0</v>
      </c>
      <c r="R4078" s="9">
        <v>0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30"/>
        <v>42725.502245370364</v>
      </c>
      <c r="K4079">
        <v>1479747794</v>
      </c>
      <c r="L4079" s="14">
        <f t="shared" si="331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28"/>
        <v>8.9</v>
      </c>
      <c r="R4079" s="9">
        <f>E4079/N4079</f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30"/>
        <v>42762.579189814809</v>
      </c>
      <c r="K4080">
        <v>1482951242</v>
      </c>
      <c r="L4080" s="14">
        <f t="shared" si="331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28"/>
        <v>0</v>
      </c>
      <c r="R4080" s="9">
        <v>0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30"/>
        <v>42540.730567129627</v>
      </c>
      <c r="K4081">
        <v>1463783521</v>
      </c>
      <c r="L4081" s="14">
        <f t="shared" si="331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28"/>
        <v>0.16666666666666669</v>
      </c>
      <c r="R4081" s="9">
        <f>E4081/N4081</f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30"/>
        <v>42535.579166666663</v>
      </c>
      <c r="K4082">
        <v>1463849116</v>
      </c>
      <c r="L4082" s="14">
        <f t="shared" si="331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28"/>
        <v>0</v>
      </c>
      <c r="R4082" s="9">
        <v>0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30"/>
        <v>42071.331307870372</v>
      </c>
      <c r="K4083">
        <v>1423231025</v>
      </c>
      <c r="L4083" s="14">
        <f t="shared" si="331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28"/>
        <v>15.737410071942445</v>
      </c>
      <c r="R4083" s="9">
        <f t="shared" ref="R4083:R4088" si="335">E4083/N4083</f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30"/>
        <v>42322.749999999993</v>
      </c>
      <c r="K4084">
        <v>1446179553</v>
      </c>
      <c r="L4084" s="14">
        <f t="shared" si="331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28"/>
        <v>2</v>
      </c>
      <c r="R4084" s="9">
        <f t="shared" si="33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30"/>
        <v>42383.553425925922</v>
      </c>
      <c r="K4085">
        <v>1450203416</v>
      </c>
      <c r="L4085" s="14">
        <f t="shared" si="331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28"/>
        <v>21.685714285714287</v>
      </c>
      <c r="R4085" s="9">
        <f t="shared" si="33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30"/>
        <v>42652.228078703702</v>
      </c>
      <c r="K4086">
        <v>1473416906</v>
      </c>
      <c r="L4086" s="14">
        <f t="shared" si="331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28"/>
        <v>0.33333333333333337</v>
      </c>
      <c r="R4086" s="9">
        <f t="shared" si="33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30"/>
        <v>42086.957638888889</v>
      </c>
      <c r="K4087">
        <v>1424701775</v>
      </c>
      <c r="L4087" s="14">
        <f t="shared" si="331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28"/>
        <v>0.2857142857142857</v>
      </c>
      <c r="R4087" s="9">
        <f t="shared" si="33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30"/>
        <v>42328.958333333336</v>
      </c>
      <c r="K4088">
        <v>1445985299</v>
      </c>
      <c r="L4088" s="14">
        <f t="shared" si="331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28"/>
        <v>4.7</v>
      </c>
      <c r="R4088" s="9">
        <f t="shared" si="33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30"/>
        <v>42568.53456018518</v>
      </c>
      <c r="K4089">
        <v>1466185786</v>
      </c>
      <c r="L4089" s="14">
        <f t="shared" si="331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28"/>
        <v>0</v>
      </c>
      <c r="R4089" s="9">
        <v>0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30"/>
        <v>42020.226388888885</v>
      </c>
      <c r="K4090">
        <v>1418827324</v>
      </c>
      <c r="L4090" s="14">
        <f t="shared" si="331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28"/>
        <v>10.8</v>
      </c>
      <c r="R4090" s="9">
        <f t="shared" ref="R4090:R4098" si="336">E4090/N4090</f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30"/>
        <v>42155.524305555555</v>
      </c>
      <c r="K4091">
        <v>1430242488</v>
      </c>
      <c r="L4091" s="14">
        <f t="shared" si="331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28"/>
        <v>4.8</v>
      </c>
      <c r="R4091" s="9">
        <f t="shared" si="336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30"/>
        <v>42223.416666666664</v>
      </c>
      <c r="K4092">
        <v>1437754137</v>
      </c>
      <c r="L4092" s="14">
        <f t="shared" si="331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28"/>
        <v>3.2</v>
      </c>
      <c r="R4092" s="9">
        <f t="shared" si="336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30"/>
        <v>42020.298043981478</v>
      </c>
      <c r="K4093">
        <v>1418818151</v>
      </c>
      <c r="L4093" s="14">
        <f t="shared" si="331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28"/>
        <v>12.75</v>
      </c>
      <c r="R4093" s="9">
        <f t="shared" si="336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30"/>
        <v>42098.944988425923</v>
      </c>
      <c r="K4094">
        <v>1423024847</v>
      </c>
      <c r="L4094" s="14">
        <f t="shared" si="331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28"/>
        <v>1.8181818181818181E-2</v>
      </c>
      <c r="R4094" s="9">
        <f t="shared" si="336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30"/>
        <v>42238.607557870368</v>
      </c>
      <c r="K4095">
        <v>1435088093</v>
      </c>
      <c r="L4095" s="14">
        <f t="shared" si="331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28"/>
        <v>2.4</v>
      </c>
      <c r="R4095" s="9">
        <f t="shared" si="336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30"/>
        <v>41933.999305555553</v>
      </c>
      <c r="K4096">
        <v>1410141900</v>
      </c>
      <c r="L4096" s="14">
        <f t="shared" si="331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28"/>
        <v>36.5</v>
      </c>
      <c r="R4096" s="9">
        <f t="shared" si="336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30"/>
        <v>42722.823495370372</v>
      </c>
      <c r="K4097">
        <v>1479516350</v>
      </c>
      <c r="L4097" s="14">
        <f t="shared" si="331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28"/>
        <v>2.666666666666667</v>
      </c>
      <c r="R4097" s="9">
        <f t="shared" si="336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30"/>
        <v>42794.160416666666</v>
      </c>
      <c r="K4098">
        <v>1484484219</v>
      </c>
      <c r="L4098" s="14">
        <f t="shared" si="331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337">(E4098/D4098)*100</f>
        <v>11.428571428571429</v>
      </c>
      <c r="R4098" s="9">
        <f t="shared" si="336"/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38">(I4099/86400)+25569+(-5/24)</f>
        <v>42400.788194444445</v>
      </c>
      <c r="K4099">
        <v>1449431237</v>
      </c>
      <c r="L4099" s="14">
        <f t="shared" ref="L4099:L4115" si="339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337"/>
        <v>0</v>
      </c>
      <c r="R4099" s="9">
        <v>0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38"/>
        <v>42525.51385416666</v>
      </c>
      <c r="K4100">
        <v>1462468797</v>
      </c>
      <c r="L4100" s="14">
        <f t="shared" si="33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37"/>
        <v>0</v>
      </c>
      <c r="R4100" s="9">
        <v>0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38"/>
        <v>42615.642048611109</v>
      </c>
      <c r="K4101">
        <v>1468959873</v>
      </c>
      <c r="L4101" s="14">
        <f t="shared" si="33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37"/>
        <v>1.1111111111111112</v>
      </c>
      <c r="R4101" s="9">
        <f>E4101/N4101</f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38"/>
        <v>41936.916550925926</v>
      </c>
      <c r="K4102">
        <v>1413341990</v>
      </c>
      <c r="L4102" s="14">
        <f t="shared" si="33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37"/>
        <v>0</v>
      </c>
      <c r="R4102" s="9">
        <v>0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38"/>
        <v>42760.695393518516</v>
      </c>
      <c r="K4103">
        <v>1482788482</v>
      </c>
      <c r="L4103" s="14">
        <f t="shared" si="33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37"/>
        <v>0</v>
      </c>
      <c r="R4103" s="9">
        <v>0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38"/>
        <v>42505.639733796292</v>
      </c>
      <c r="K4104">
        <v>1460751673</v>
      </c>
      <c r="L4104" s="14">
        <f t="shared" si="33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37"/>
        <v>27.400000000000002</v>
      </c>
      <c r="R4104" s="9">
        <f t="shared" ref="R4104:R4110" si="340">E4104/N4104</f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38"/>
        <v>42242.563888888886</v>
      </c>
      <c r="K4105">
        <v>1435953566</v>
      </c>
      <c r="L4105" s="14">
        <f t="shared" si="33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37"/>
        <v>10</v>
      </c>
      <c r="R4105" s="9">
        <f t="shared" si="340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38"/>
        <v>42670.069837962961</v>
      </c>
      <c r="K4106">
        <v>1474958434</v>
      </c>
      <c r="L4106" s="14">
        <f t="shared" si="33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37"/>
        <v>21.366666666666667</v>
      </c>
      <c r="R4106" s="9">
        <f t="shared" si="340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38"/>
        <v>42729.802187499998</v>
      </c>
      <c r="K4107">
        <v>1479860109</v>
      </c>
      <c r="L4107" s="14">
        <f t="shared" si="33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37"/>
        <v>6.9696969696969706</v>
      </c>
      <c r="R4107" s="9">
        <f t="shared" si="340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38"/>
        <v>42095.833333333336</v>
      </c>
      <c r="K4108">
        <v>1424221866</v>
      </c>
      <c r="L4108" s="14">
        <f t="shared" si="33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37"/>
        <v>70.599999999999994</v>
      </c>
      <c r="R4108" s="9">
        <f t="shared" si="340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38"/>
        <v>41906.708344907405</v>
      </c>
      <c r="K4109">
        <v>1409608801</v>
      </c>
      <c r="L4109" s="14">
        <f t="shared" si="33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37"/>
        <v>2.0500000000000003</v>
      </c>
      <c r="R4109" s="9">
        <f t="shared" si="340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38"/>
        <v>42796.999999999993</v>
      </c>
      <c r="K4110">
        <v>1485909937</v>
      </c>
      <c r="L4110" s="14">
        <f t="shared" si="33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37"/>
        <v>1.9666666666666666</v>
      </c>
      <c r="R4110" s="9">
        <f t="shared" si="340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38"/>
        <v>42337.372731481482</v>
      </c>
      <c r="K4111">
        <v>1446209804</v>
      </c>
      <c r="L4111" s="14">
        <f t="shared" si="33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37"/>
        <v>0</v>
      </c>
      <c r="R4111" s="9">
        <v>0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38"/>
        <v>42572.418414351851</v>
      </c>
      <c r="K4112">
        <v>1463929351</v>
      </c>
      <c r="L4112" s="14">
        <f t="shared" si="33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37"/>
        <v>28.666666666666668</v>
      </c>
      <c r="R4112" s="9">
        <f>E4112/N4112</f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38"/>
        <v>42058.927546296291</v>
      </c>
      <c r="K4113">
        <v>1422155740</v>
      </c>
      <c r="L4113" s="14">
        <f t="shared" si="33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37"/>
        <v>3.1333333333333333</v>
      </c>
      <c r="R4113" s="9">
        <f>E4113/N4113</f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38"/>
        <v>42427.791666666664</v>
      </c>
      <c r="K4114">
        <v>1454280186</v>
      </c>
      <c r="L4114" s="14">
        <f t="shared" si="33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37"/>
        <v>0.04</v>
      </c>
      <c r="R4114" s="9">
        <f>E4114/N4114</f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38"/>
        <v>42377.06527777778</v>
      </c>
      <c r="K4115">
        <v>1450619123</v>
      </c>
      <c r="L4115" s="14">
        <f t="shared" si="33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37"/>
        <v>0.2</v>
      </c>
      <c r="R4115" s="9">
        <f>E4115/N4115</f>
        <v>1</v>
      </c>
      <c r="S4115" t="s">
        <v>8317</v>
      </c>
      <c r="T4115" t="s">
        <v>8318</v>
      </c>
    </row>
  </sheetData>
  <sortState ref="A2:R4116">
    <sortCondition ref="A3502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Average Pledge Per Backer</vt:lpstr>
      <vt:lpstr>By Category</vt:lpstr>
      <vt:lpstr>By Sub-Category</vt:lpstr>
      <vt:lpstr>By Years</vt:lpstr>
      <vt:lpstr>Initial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Cascio</cp:lastModifiedBy>
  <dcterms:created xsi:type="dcterms:W3CDTF">2017-04-20T15:17:24Z</dcterms:created>
  <dcterms:modified xsi:type="dcterms:W3CDTF">2018-12-15T22:40:37Z</dcterms:modified>
</cp:coreProperties>
</file>