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685" windowHeight="11775"/>
  </bookViews>
  <sheets>
    <sheet name="数值基础框架" sheetId="1" r:id="rId1"/>
    <sheet name="参考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武毅</author>
  </authors>
  <commentList>
    <comment ref="B5" authorId="0">
      <text>
        <r>
          <rPr>
            <b/>
            <sz val="9"/>
            <rFont val="宋体"/>
            <charset val="134"/>
          </rPr>
          <t>武毅:</t>
        </r>
        <r>
          <rPr>
            <sz val="9"/>
            <rFont val="宋体"/>
            <charset val="134"/>
          </rPr>
          <t xml:space="preserve">
游戏内月份</t>
        </r>
      </text>
    </comment>
    <comment ref="H5" authorId="0">
      <text>
        <r>
          <rPr>
            <b/>
            <sz val="9"/>
            <rFont val="宋体"/>
            <charset val="134"/>
          </rPr>
          <t>武毅:</t>
        </r>
        <r>
          <rPr>
            <sz val="9"/>
            <rFont val="宋体"/>
            <charset val="134"/>
          </rPr>
          <t xml:space="preserve">
新手上手速度
</t>
        </r>
      </text>
    </comment>
    <comment ref="N5" authorId="0">
      <text>
        <r>
          <rPr>
            <b/>
            <sz val="9"/>
            <rFont val="宋体"/>
            <charset val="134"/>
          </rPr>
          <t>武毅:</t>
        </r>
        <r>
          <rPr>
            <sz val="9"/>
            <rFont val="宋体"/>
            <charset val="134"/>
          </rPr>
          <t xml:space="preserve">
老手挑战速度</t>
        </r>
      </text>
    </comment>
  </commentList>
</comments>
</file>

<file path=xl/comments2.xml><?xml version="1.0" encoding="utf-8"?>
<comments xmlns="http://schemas.openxmlformats.org/spreadsheetml/2006/main">
  <authors>
    <author>武毅</author>
  </authors>
  <commentList>
    <comment ref="A4" authorId="0">
      <text>
        <r>
          <rPr>
            <b/>
            <sz val="9"/>
            <rFont val="宋体"/>
            <charset val="134"/>
          </rPr>
          <t>武毅:</t>
        </r>
        <r>
          <rPr>
            <sz val="9"/>
            <rFont val="宋体"/>
            <charset val="134"/>
          </rPr>
          <t xml:space="preserve">
游戏内月份</t>
        </r>
      </text>
    </comment>
    <comment ref="E4" authorId="0">
      <text>
        <r>
          <rPr>
            <b/>
            <sz val="9"/>
            <rFont val="宋体"/>
            <charset val="134"/>
          </rPr>
          <t>武毅:</t>
        </r>
        <r>
          <rPr>
            <sz val="9"/>
            <rFont val="宋体"/>
            <charset val="134"/>
          </rPr>
          <t xml:space="preserve">
老手挑战速度</t>
        </r>
      </text>
    </comment>
    <comment ref="F4" authorId="0">
      <text>
        <r>
          <rPr>
            <b/>
            <sz val="9"/>
            <rFont val="宋体"/>
            <charset val="134"/>
          </rPr>
          <t>武毅:</t>
        </r>
        <r>
          <rPr>
            <sz val="9"/>
            <rFont val="宋体"/>
            <charset val="134"/>
          </rPr>
          <t xml:space="preserve">
新手上手速度
</t>
        </r>
      </text>
    </comment>
    <comment ref="M4" authorId="0">
      <text>
        <r>
          <rPr>
            <b/>
            <sz val="9"/>
            <rFont val="宋体"/>
            <charset val="134"/>
          </rPr>
          <t>武毅:</t>
        </r>
        <r>
          <rPr>
            <sz val="9"/>
            <rFont val="宋体"/>
            <charset val="134"/>
          </rPr>
          <t xml:space="preserve">
游戏内月份</t>
        </r>
      </text>
    </comment>
    <comment ref="N4" authorId="0">
      <text>
        <r>
          <rPr>
            <b/>
            <sz val="9"/>
            <rFont val="宋体"/>
            <charset val="134"/>
          </rPr>
          <t>武毅:</t>
        </r>
        <r>
          <rPr>
            <sz val="9"/>
            <rFont val="宋体"/>
            <charset val="134"/>
          </rPr>
          <t xml:space="preserve">
分钟</t>
        </r>
      </text>
    </comment>
    <comment ref="M16" authorId="0">
      <text>
        <r>
          <rPr>
            <b/>
            <sz val="9"/>
            <rFont val="宋体"/>
            <charset val="134"/>
          </rPr>
          <t>武毅:</t>
        </r>
        <r>
          <rPr>
            <sz val="9"/>
            <rFont val="宋体"/>
            <charset val="134"/>
          </rPr>
          <t xml:space="preserve">
游戏内月份</t>
        </r>
      </text>
    </comment>
    <comment ref="O16" authorId="0">
      <text>
        <r>
          <rPr>
            <b/>
            <sz val="9"/>
            <rFont val="宋体"/>
            <charset val="134"/>
          </rPr>
          <t>武毅:</t>
        </r>
        <r>
          <rPr>
            <sz val="9"/>
            <rFont val="宋体"/>
            <charset val="134"/>
          </rPr>
          <t xml:space="preserve">
分钟</t>
        </r>
      </text>
    </comment>
  </commentList>
</comments>
</file>

<file path=xl/sharedStrings.xml><?xml version="1.0" encoding="utf-8"?>
<sst xmlns="http://schemas.openxmlformats.org/spreadsheetml/2006/main" count="86" uniqueCount="63">
  <si>
    <t>征税卡收入</t>
  </si>
  <si>
    <t>布道会转化</t>
  </si>
  <si>
    <t>圣城初始金币</t>
  </si>
  <si>
    <t>圣城自然增长(天</t>
  </si>
  <si>
    <t>新手</t>
  </si>
  <si>
    <t>老手</t>
  </si>
  <si>
    <t>月份</t>
  </si>
  <si>
    <t>圣城数量</t>
  </si>
  <si>
    <t>游戏内天数</t>
  </si>
  <si>
    <t>游戏时长min</t>
  </si>
  <si>
    <t>游戏时长s</t>
  </si>
  <si>
    <t>圣城收益</t>
  </si>
  <si>
    <t>抽打牌数</t>
  </si>
  <si>
    <t>征税卡掉率</t>
  </si>
  <si>
    <t>征税收益</t>
  </si>
  <si>
    <t>参考保底收入</t>
  </si>
  <si>
    <t>布道会掉率</t>
  </si>
  <si>
    <t>信徒转化</t>
  </si>
  <si>
    <t>高级征税收益</t>
  </si>
  <si>
    <t>高级信徒转化</t>
  </si>
  <si>
    <t>单卡费用</t>
  </si>
  <si>
    <t>2w</t>
  </si>
  <si>
    <t>7w</t>
  </si>
  <si>
    <t>征税卡不应有费用，所以只需要计算布道会的费用</t>
  </si>
  <si>
    <t>若老手玩家全抽布道会，费用是</t>
  </si>
  <si>
    <t>若新手玩家全抽布道会，费用是</t>
  </si>
  <si>
    <t>若布道会的费用是10，转化500人，在保证抽到足够的征税(600张)时，老玩家可以转化</t>
  </si>
  <si>
    <t>但是这不可能，因为这相当于玩家再进行30分钟的游戏时间</t>
  </si>
  <si>
    <t>那么2倍效率的牌，就能达成全部转化的游戏目标，比如</t>
  </si>
  <si>
    <t>高级征税</t>
  </si>
  <si>
    <t>一次性获得200</t>
  </si>
  <si>
    <t>布道会</t>
  </si>
  <si>
    <t>一次性转化500</t>
  </si>
  <si>
    <t>全局只能转化7w人</t>
  </si>
  <si>
    <t>一次性转化1000</t>
  </si>
  <si>
    <t>满抽布道会需要22个月，老手抽220张卡</t>
  </si>
  <si>
    <t>一次性转化1500</t>
  </si>
  <si>
    <t>满抽布道会需要15个月，老手抽150张卡</t>
  </si>
  <si>
    <t>高级布道会</t>
  </si>
  <si>
    <t>主教弥撒</t>
  </si>
  <si>
    <t>单卡转化</t>
  </si>
  <si>
    <t>全转化总费用</t>
  </si>
  <si>
    <t>/</t>
  </si>
  <si>
    <t>新手全转化min</t>
  </si>
  <si>
    <t>老手全转化min</t>
  </si>
  <si>
    <t>圣城金币收益</t>
  </si>
  <si>
    <t>初始值</t>
  </si>
  <si>
    <t>开城方案一（先慢后快）</t>
  </si>
  <si>
    <t>增长量</t>
  </si>
  <si>
    <t>参数</t>
  </si>
  <si>
    <t>时间</t>
  </si>
  <si>
    <t>城市数</t>
  </si>
  <si>
    <t>期望时间</t>
  </si>
  <si>
    <t>现实游戏时间</t>
  </si>
  <si>
    <t>开城方案二（先快后慢）</t>
  </si>
  <si>
    <t>探索牌冷却s</t>
  </si>
  <si>
    <t>征税卡掉率期望</t>
  </si>
  <si>
    <t>抽卡数</t>
  </si>
  <si>
    <t>掉率</t>
  </si>
  <si>
    <t>布道会卡掉率期望</t>
  </si>
  <si>
    <t>参数1</t>
  </si>
  <si>
    <t>参数2</t>
  </si>
  <si>
    <t>参数3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</si>
</sst>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16" applyNumberFormat="0" applyAlignment="0" applyProtection="0">
      <alignment vertical="center"/>
    </xf>
    <xf numFmtId="0" fontId="10" fillId="6" borderId="17" applyNumberFormat="0" applyAlignment="0" applyProtection="0">
      <alignment vertical="center"/>
    </xf>
    <xf numFmtId="0" fontId="11" fillId="6" borderId="16" applyNumberFormat="0" applyAlignment="0" applyProtection="0">
      <alignment vertical="center"/>
    </xf>
    <xf numFmtId="0" fontId="12" fillId="7" borderId="18" applyNumberFormat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参考!$M$36</c:f>
              <c:strCache>
                <c:ptCount val="1"/>
                <c:pt idx="0">
                  <c:v>掉率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参考!$M$37:$M$67</c:f>
              <c:numCache>
                <c:formatCode>General</c:formatCode>
                <c:ptCount val="31"/>
                <c:pt idx="0">
                  <c:v>0.36</c:v>
                </c:pt>
                <c:pt idx="1">
                  <c:v>0.28</c:v>
                </c:pt>
                <c:pt idx="2">
                  <c:v>0.24</c:v>
                </c:pt>
                <c:pt idx="3">
                  <c:v>0.23</c:v>
                </c:pt>
                <c:pt idx="4">
                  <c:v>0.21</c:v>
                </c:pt>
                <c:pt idx="5">
                  <c:v>0.2</c:v>
                </c:pt>
                <c:pt idx="6">
                  <c:v>0.2</c:v>
                </c:pt>
                <c:pt idx="7">
                  <c:v>0.19</c:v>
                </c:pt>
                <c:pt idx="8">
                  <c:v>0.18</c:v>
                </c:pt>
                <c:pt idx="9">
                  <c:v>0.18</c:v>
                </c:pt>
                <c:pt idx="10">
                  <c:v>0.18</c:v>
                </c:pt>
                <c:pt idx="11">
                  <c:v>0.17</c:v>
                </c:pt>
                <c:pt idx="12">
                  <c:v>0.17</c:v>
                </c:pt>
                <c:pt idx="13">
                  <c:v>0.17</c:v>
                </c:pt>
                <c:pt idx="14">
                  <c:v>0.17</c:v>
                </c:pt>
                <c:pt idx="15">
                  <c:v>0.16</c:v>
                </c:pt>
                <c:pt idx="16">
                  <c:v>0.16</c:v>
                </c:pt>
                <c:pt idx="17">
                  <c:v>0.16</c:v>
                </c:pt>
                <c:pt idx="18">
                  <c:v>0.16</c:v>
                </c:pt>
                <c:pt idx="19">
                  <c:v>0.16</c:v>
                </c:pt>
                <c:pt idx="20">
                  <c:v>0.16</c:v>
                </c:pt>
                <c:pt idx="21">
                  <c:v>0.15</c:v>
                </c:pt>
                <c:pt idx="22">
                  <c:v>0.15</c:v>
                </c:pt>
                <c:pt idx="23">
                  <c:v>0.15</c:v>
                </c:pt>
                <c:pt idx="24">
                  <c:v>0.15</c:v>
                </c:pt>
                <c:pt idx="25">
                  <c:v>0.15</c:v>
                </c:pt>
                <c:pt idx="26">
                  <c:v>0.15</c:v>
                </c:pt>
                <c:pt idx="27">
                  <c:v>0.15</c:v>
                </c:pt>
                <c:pt idx="28">
                  <c:v>0.15</c:v>
                </c:pt>
                <c:pt idx="29">
                  <c:v>0.15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51994265"/>
        <c:axId val="945568950"/>
      </c:lineChart>
      <c:catAx>
        <c:axId val="35199426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5568950"/>
        <c:crosses val="autoZero"/>
        <c:auto val="1"/>
        <c:lblAlgn val="ctr"/>
        <c:lblOffset val="100"/>
        <c:noMultiLvlLbl val="0"/>
      </c:catAx>
      <c:valAx>
        <c:axId val="9455689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199426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参考!$M$72</c:f>
              <c:strCache>
                <c:ptCount val="1"/>
                <c:pt idx="0">
                  <c:v>掉率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参考!$M$73:$M$102</c:f>
              <c:numCache>
                <c:formatCode>General</c:formatCode>
                <c:ptCount val="30"/>
                <c:pt idx="0">
                  <c:v>0.24</c:v>
                </c:pt>
                <c:pt idx="1">
                  <c:v>0.28</c:v>
                </c:pt>
                <c:pt idx="2">
                  <c:v>0.32</c:v>
                </c:pt>
                <c:pt idx="3">
                  <c:v>0.36</c:v>
                </c:pt>
                <c:pt idx="4">
                  <c:v>0.39</c:v>
                </c:pt>
                <c:pt idx="5">
                  <c:v>0.41</c:v>
                </c:pt>
                <c:pt idx="6">
                  <c:v>0.44</c:v>
                </c:pt>
                <c:pt idx="7">
                  <c:v>0.46</c:v>
                </c:pt>
                <c:pt idx="8">
                  <c:v>0.48</c:v>
                </c:pt>
                <c:pt idx="9">
                  <c:v>0.49</c:v>
                </c:pt>
                <c:pt idx="10">
                  <c:v>0.5</c:v>
                </c:pt>
                <c:pt idx="11">
                  <c:v>0.51</c:v>
                </c:pt>
                <c:pt idx="12">
                  <c:v>0.51</c:v>
                </c:pt>
                <c:pt idx="13">
                  <c:v>0.51</c:v>
                </c:pt>
                <c:pt idx="14">
                  <c:v>0.51</c:v>
                </c:pt>
                <c:pt idx="15">
                  <c:v>0.5</c:v>
                </c:pt>
                <c:pt idx="16">
                  <c:v>0.5</c:v>
                </c:pt>
                <c:pt idx="17">
                  <c:v>0.48</c:v>
                </c:pt>
                <c:pt idx="18">
                  <c:v>0.47</c:v>
                </c:pt>
                <c:pt idx="19">
                  <c:v>0.45</c:v>
                </c:pt>
                <c:pt idx="20">
                  <c:v>0.43</c:v>
                </c:pt>
                <c:pt idx="21">
                  <c:v>0.4</c:v>
                </c:pt>
                <c:pt idx="22">
                  <c:v>0.37</c:v>
                </c:pt>
                <c:pt idx="23">
                  <c:v>0.34</c:v>
                </c:pt>
                <c:pt idx="24">
                  <c:v>0.31</c:v>
                </c:pt>
                <c:pt idx="25">
                  <c:v>0.27</c:v>
                </c:pt>
                <c:pt idx="26">
                  <c:v>0.22</c:v>
                </c:pt>
                <c:pt idx="27">
                  <c:v>0.18</c:v>
                </c:pt>
                <c:pt idx="28">
                  <c:v>0.13</c:v>
                </c:pt>
                <c:pt idx="29">
                  <c:v>0.08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80886682"/>
        <c:axId val="284588122"/>
      </c:lineChart>
      <c:catAx>
        <c:axId val="18088668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4588122"/>
        <c:crosses val="autoZero"/>
        <c:auto val="1"/>
        <c:lblAlgn val="ctr"/>
        <c:lblOffset val="100"/>
        <c:noMultiLvlLbl val="0"/>
      </c:catAx>
      <c:valAx>
        <c:axId val="28458812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088668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317500</xdr:colOff>
      <xdr:row>34</xdr:row>
      <xdr:rowOff>127000</xdr:rowOff>
    </xdr:from>
    <xdr:to>
      <xdr:col>18</xdr:col>
      <xdr:colOff>514350</xdr:colOff>
      <xdr:row>57</xdr:row>
      <xdr:rowOff>117475</xdr:rowOff>
    </xdr:to>
    <xdr:graphicFrame>
      <xdr:nvGraphicFramePr>
        <xdr:cNvPr id="5" name="图表 4"/>
        <xdr:cNvGraphicFramePr/>
      </xdr:nvGraphicFramePr>
      <xdr:xfrm>
        <a:off x="9956800" y="5956300"/>
        <a:ext cx="4826000" cy="3933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641350</xdr:colOff>
      <xdr:row>70</xdr:row>
      <xdr:rowOff>98425</xdr:rowOff>
    </xdr:from>
    <xdr:to>
      <xdr:col>19</xdr:col>
      <xdr:colOff>152400</xdr:colOff>
      <xdr:row>89</xdr:row>
      <xdr:rowOff>146050</xdr:rowOff>
    </xdr:to>
    <xdr:graphicFrame>
      <xdr:nvGraphicFramePr>
        <xdr:cNvPr id="6" name="图表 5"/>
        <xdr:cNvGraphicFramePr/>
      </xdr:nvGraphicFramePr>
      <xdr:xfrm>
        <a:off x="10280650" y="12099925"/>
        <a:ext cx="4826000" cy="3305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0"/>
  <sheetViews>
    <sheetView tabSelected="1" topLeftCell="A4" workbookViewId="0">
      <selection activeCell="Q41" sqref="Q41"/>
    </sheetView>
  </sheetViews>
  <sheetFormatPr defaultColWidth="9" defaultRowHeight="13.5"/>
  <cols>
    <col min="1" max="1" width="16" style="2" customWidth="1"/>
    <col min="2" max="2" width="8.125" style="2" customWidth="1"/>
    <col min="3" max="3" width="11.625" style="2" customWidth="1"/>
    <col min="4" max="4" width="9.75" style="2" customWidth="1"/>
    <col min="5" max="5" width="12.25" style="2" customWidth="1"/>
    <col min="6" max="6" width="12.75" style="2" customWidth="1"/>
    <col min="7" max="7" width="9" style="2"/>
    <col min="8" max="8" width="9.25" style="2" customWidth="1"/>
    <col min="9" max="9" width="10.375" style="2" customWidth="1"/>
    <col min="10" max="10" width="9" style="2"/>
    <col min="11" max="11" width="13" style="2" customWidth="1"/>
    <col min="12" max="12" width="11.375" style="2" customWidth="1"/>
    <col min="13" max="13" width="10.625" style="2" customWidth="1"/>
    <col min="14" max="14" width="9" style="2"/>
    <col min="15" max="15" width="11.125" style="2" customWidth="1"/>
    <col min="16" max="16" width="9" style="2"/>
    <col min="17" max="17" width="11.875" style="2" customWidth="1"/>
    <col min="18" max="18" width="11.25" style="2" customWidth="1"/>
    <col min="19" max="19" width="10" style="2" customWidth="1"/>
    <col min="20" max="20" width="12.875" style="12" customWidth="1"/>
    <col min="21" max="21" width="13.5" style="2" customWidth="1"/>
    <col min="22" max="16384" width="9" style="2"/>
  </cols>
  <sheetData>
    <row r="1" spans="1:10">
      <c r="A1" s="2" t="s">
        <v>0</v>
      </c>
      <c r="B1" s="2">
        <v>100</v>
      </c>
      <c r="D1" s="2" t="s">
        <v>1</v>
      </c>
      <c r="E1" s="2">
        <v>500</v>
      </c>
      <c r="I1" s="1"/>
      <c r="J1" s="1"/>
    </row>
    <row r="2" spans="1:10">
      <c r="A2" s="1" t="s">
        <v>2</v>
      </c>
      <c r="B2" s="2">
        <v>100</v>
      </c>
      <c r="J2" s="1"/>
    </row>
    <row r="3" spans="1:10">
      <c r="A3" s="2" t="s">
        <v>3</v>
      </c>
      <c r="B3" s="2">
        <v>5</v>
      </c>
      <c r="J3" s="1"/>
    </row>
    <row r="4" spans="7:21">
      <c r="G4" s="13"/>
      <c r="H4" s="14" t="s">
        <v>4</v>
      </c>
      <c r="I4" s="29"/>
      <c r="J4" s="29"/>
      <c r="K4" s="29"/>
      <c r="L4" s="29"/>
      <c r="M4" s="29"/>
      <c r="N4" s="14" t="s">
        <v>5</v>
      </c>
      <c r="O4" s="29"/>
      <c r="P4" s="29"/>
      <c r="Q4" s="29"/>
      <c r="R4" s="29"/>
      <c r="S4" s="29"/>
      <c r="T4" s="29"/>
      <c r="U4" s="35"/>
    </row>
    <row r="5" spans="2:21">
      <c r="B5" s="1" t="s">
        <v>6</v>
      </c>
      <c r="C5" s="1" t="s">
        <v>7</v>
      </c>
      <c r="D5" s="2" t="s">
        <v>8</v>
      </c>
      <c r="E5" s="2" t="s">
        <v>9</v>
      </c>
      <c r="F5" s="2" t="s">
        <v>10</v>
      </c>
      <c r="G5" s="1" t="s">
        <v>11</v>
      </c>
      <c r="H5" s="15" t="s">
        <v>12</v>
      </c>
      <c r="I5" s="10" t="s">
        <v>13</v>
      </c>
      <c r="J5" s="10" t="s">
        <v>14</v>
      </c>
      <c r="K5" s="30" t="s">
        <v>15</v>
      </c>
      <c r="L5" s="15" t="s">
        <v>16</v>
      </c>
      <c r="M5" s="30" t="s">
        <v>17</v>
      </c>
      <c r="N5" s="31" t="s">
        <v>12</v>
      </c>
      <c r="O5" s="32" t="s">
        <v>13</v>
      </c>
      <c r="P5" s="32" t="s">
        <v>14</v>
      </c>
      <c r="Q5" s="36" t="s">
        <v>15</v>
      </c>
      <c r="R5" s="31" t="s">
        <v>16</v>
      </c>
      <c r="S5" s="37" t="s">
        <v>17</v>
      </c>
      <c r="T5" s="12" t="s">
        <v>18</v>
      </c>
      <c r="U5" s="37" t="s">
        <v>19</v>
      </c>
    </row>
    <row r="6" spans="2:21">
      <c r="B6" s="1">
        <v>1</v>
      </c>
      <c r="C6" s="1">
        <v>1</v>
      </c>
      <c r="D6" s="3">
        <f t="shared" ref="D6:D65" si="0">B6*30</f>
        <v>30</v>
      </c>
      <c r="E6" s="3">
        <f t="shared" ref="E6:E65" si="1">$B6*30/60</f>
        <v>0.5</v>
      </c>
      <c r="F6" s="3">
        <f t="shared" ref="F6:F65" si="2">$D6</f>
        <v>30</v>
      </c>
      <c r="G6" s="1">
        <f>100+$B6*30*$B$3</f>
        <v>250</v>
      </c>
      <c r="H6" s="16">
        <f t="shared" ref="H6:H65" si="3">$F6/5</f>
        <v>6</v>
      </c>
      <c r="I6" s="3">
        <v>0.36</v>
      </c>
      <c r="J6" s="3">
        <f>100*$I6*$H6</f>
        <v>216</v>
      </c>
      <c r="K6" s="33">
        <f>$J6+$G6</f>
        <v>466</v>
      </c>
      <c r="L6" s="22">
        <v>0.24</v>
      </c>
      <c r="M6" s="33">
        <f>L6*H6*500</f>
        <v>720</v>
      </c>
      <c r="N6" s="16">
        <f t="shared" ref="N6:N65" si="4">$D6/3</f>
        <v>10</v>
      </c>
      <c r="O6" s="2">
        <v>0.36</v>
      </c>
      <c r="P6" s="3">
        <f>100*$O6*$H6</f>
        <v>216</v>
      </c>
      <c r="Q6" s="33">
        <f>$P6+$G6</f>
        <v>466</v>
      </c>
      <c r="R6" s="22">
        <v>0.24</v>
      </c>
      <c r="S6" s="38">
        <f>R6*N6*500</f>
        <v>1200</v>
      </c>
      <c r="T6" s="39">
        <f>200*$I6*$N6</f>
        <v>720</v>
      </c>
      <c r="U6" s="40">
        <f>R6*N6*1000</f>
        <v>2400</v>
      </c>
    </row>
    <row r="7" s="10" customFormat="1" spans="1:21">
      <c r="A7" s="15"/>
      <c r="B7" s="17">
        <v>2</v>
      </c>
      <c r="C7" s="18">
        <v>2</v>
      </c>
      <c r="D7" s="19">
        <f t="shared" si="0"/>
        <v>60</v>
      </c>
      <c r="E7" s="20">
        <f t="shared" si="1"/>
        <v>1</v>
      </c>
      <c r="F7" s="20">
        <f t="shared" si="2"/>
        <v>60</v>
      </c>
      <c r="G7" s="17">
        <f t="shared" ref="G7:G38" si="5">100+$B7*30*$B$3</f>
        <v>400</v>
      </c>
      <c r="H7" s="21">
        <f t="shared" si="3"/>
        <v>12</v>
      </c>
      <c r="I7" s="20">
        <v>0.36</v>
      </c>
      <c r="J7" s="20">
        <f>100*$I7*(H7-H6)+J6</f>
        <v>432</v>
      </c>
      <c r="K7" s="30">
        <f t="shared" ref="K7:K38" si="6">$J7+$G7</f>
        <v>832</v>
      </c>
      <c r="L7" s="15">
        <v>0.24</v>
      </c>
      <c r="M7" s="30">
        <f>L7*(H7-H6)*500+M6</f>
        <v>1440</v>
      </c>
      <c r="N7" s="21">
        <f t="shared" si="4"/>
        <v>20</v>
      </c>
      <c r="O7" s="10">
        <v>0.28</v>
      </c>
      <c r="P7" s="20">
        <f t="shared" ref="P7:P65" si="7">100*$I7*(N7-N6)+P6</f>
        <v>576</v>
      </c>
      <c r="Q7" s="30">
        <f t="shared" ref="Q7:Q38" si="8">$P7+$G7</f>
        <v>976</v>
      </c>
      <c r="R7" s="15">
        <v>0.28</v>
      </c>
      <c r="S7" s="41">
        <f t="shared" ref="S7:S65" si="9">R7*(N7-N6)*500+S6</f>
        <v>2600</v>
      </c>
      <c r="T7" s="42">
        <f>200*$I7*(N7-N6)+T6</f>
        <v>1440</v>
      </c>
      <c r="U7" s="43">
        <f>R7*(N7-N6)*1000+$U6</f>
        <v>5200</v>
      </c>
    </row>
    <row r="8" spans="1:21">
      <c r="A8" s="22"/>
      <c r="B8" s="1">
        <v>3</v>
      </c>
      <c r="C8" s="23"/>
      <c r="D8" s="2">
        <f t="shared" si="0"/>
        <v>90</v>
      </c>
      <c r="E8" s="3">
        <f t="shared" si="1"/>
        <v>1.5</v>
      </c>
      <c r="F8" s="3">
        <f t="shared" si="2"/>
        <v>90</v>
      </c>
      <c r="G8" s="1">
        <f t="shared" si="5"/>
        <v>550</v>
      </c>
      <c r="H8" s="16">
        <f t="shared" si="3"/>
        <v>18</v>
      </c>
      <c r="I8" s="3">
        <v>0.28</v>
      </c>
      <c r="J8" s="3">
        <f t="shared" ref="J8:J39" si="10">100*$I8*(H8-H7)+J7</f>
        <v>600</v>
      </c>
      <c r="K8" s="33">
        <f t="shared" si="6"/>
        <v>1150</v>
      </c>
      <c r="L8" s="22">
        <v>0.28</v>
      </c>
      <c r="M8" s="33">
        <f>L8*(H8-H7)*500+M7</f>
        <v>2280</v>
      </c>
      <c r="N8" s="16">
        <f t="shared" si="4"/>
        <v>30</v>
      </c>
      <c r="O8" s="2">
        <v>0.24</v>
      </c>
      <c r="P8" s="3">
        <f t="shared" si="7"/>
        <v>856</v>
      </c>
      <c r="Q8" s="33">
        <f t="shared" si="8"/>
        <v>1406</v>
      </c>
      <c r="R8" s="22">
        <v>0.32</v>
      </c>
      <c r="S8" s="38">
        <f t="shared" si="9"/>
        <v>4200</v>
      </c>
      <c r="T8" s="44">
        <f>200*$I8*(N8-N7)+T7</f>
        <v>2000</v>
      </c>
      <c r="U8" s="43">
        <f>R8*(N8-N7)*1000+$U7</f>
        <v>8400</v>
      </c>
    </row>
    <row r="9" s="11" customFormat="1" spans="1:21">
      <c r="A9" s="24"/>
      <c r="B9" s="25">
        <v>4</v>
      </c>
      <c r="C9" s="26"/>
      <c r="D9" s="27">
        <f t="shared" si="0"/>
        <v>120</v>
      </c>
      <c r="E9" s="27">
        <f t="shared" si="1"/>
        <v>2</v>
      </c>
      <c r="F9" s="27">
        <f t="shared" si="2"/>
        <v>120</v>
      </c>
      <c r="G9" s="25">
        <f t="shared" si="5"/>
        <v>700</v>
      </c>
      <c r="H9" s="28">
        <f t="shared" si="3"/>
        <v>24</v>
      </c>
      <c r="I9" s="27">
        <v>0.28</v>
      </c>
      <c r="J9" s="27">
        <f t="shared" si="10"/>
        <v>768</v>
      </c>
      <c r="K9" s="34">
        <f t="shared" si="6"/>
        <v>1468</v>
      </c>
      <c r="L9" s="24">
        <v>0.28</v>
      </c>
      <c r="M9" s="34">
        <f>L9*(H9-H8)*500+M8</f>
        <v>3120</v>
      </c>
      <c r="N9" s="28">
        <f t="shared" si="4"/>
        <v>40</v>
      </c>
      <c r="O9" s="11">
        <v>0.23</v>
      </c>
      <c r="P9" s="27">
        <f t="shared" si="7"/>
        <v>1136</v>
      </c>
      <c r="Q9" s="34">
        <f t="shared" si="8"/>
        <v>1836</v>
      </c>
      <c r="R9" s="24">
        <v>0.36</v>
      </c>
      <c r="S9" s="45">
        <f t="shared" si="9"/>
        <v>6000</v>
      </c>
      <c r="T9" s="42">
        <f t="shared" ref="T9:T30" si="11">200*$I9*(N9-N8)+T8</f>
        <v>2560</v>
      </c>
      <c r="U9" s="43">
        <f>R9*(N9-N8)*1000+$U8</f>
        <v>12000</v>
      </c>
    </row>
    <row r="10" s="10" customFormat="1" spans="1:21">
      <c r="A10" s="15"/>
      <c r="B10" s="17">
        <v>5</v>
      </c>
      <c r="C10" s="18">
        <v>3</v>
      </c>
      <c r="D10" s="19">
        <f t="shared" si="0"/>
        <v>150</v>
      </c>
      <c r="E10" s="20">
        <f t="shared" si="1"/>
        <v>2.5</v>
      </c>
      <c r="F10" s="20">
        <f t="shared" si="2"/>
        <v>150</v>
      </c>
      <c r="G10" s="17">
        <f t="shared" si="5"/>
        <v>850</v>
      </c>
      <c r="H10" s="21">
        <f t="shared" si="3"/>
        <v>30</v>
      </c>
      <c r="I10" s="20">
        <v>0.24</v>
      </c>
      <c r="J10" s="20">
        <f t="shared" si="10"/>
        <v>912</v>
      </c>
      <c r="K10" s="30">
        <f t="shared" si="6"/>
        <v>1762</v>
      </c>
      <c r="L10" s="15">
        <v>0.32</v>
      </c>
      <c r="M10" s="30">
        <f>L10*(H10-H9)*500+M9</f>
        <v>4080</v>
      </c>
      <c r="N10" s="21">
        <f t="shared" si="4"/>
        <v>50</v>
      </c>
      <c r="O10" s="10">
        <v>0.21</v>
      </c>
      <c r="P10" s="20">
        <f t="shared" si="7"/>
        <v>1376</v>
      </c>
      <c r="Q10" s="30">
        <f t="shared" si="8"/>
        <v>2226</v>
      </c>
      <c r="R10" s="15">
        <v>0.39</v>
      </c>
      <c r="S10" s="41">
        <f t="shared" si="9"/>
        <v>7950</v>
      </c>
      <c r="T10" s="44">
        <f t="shared" si="11"/>
        <v>3040</v>
      </c>
      <c r="U10" s="43">
        <f t="shared" ref="U10:U28" si="12">R10*(N10-N9)*1000+$U9</f>
        <v>15900</v>
      </c>
    </row>
    <row r="11" spans="1:21">
      <c r="A11" s="22"/>
      <c r="B11" s="1">
        <v>6</v>
      </c>
      <c r="C11" s="23"/>
      <c r="D11" s="3">
        <f t="shared" si="0"/>
        <v>180</v>
      </c>
      <c r="E11" s="3">
        <f t="shared" si="1"/>
        <v>3</v>
      </c>
      <c r="F11" s="3">
        <f t="shared" si="2"/>
        <v>180</v>
      </c>
      <c r="G11" s="1">
        <f t="shared" si="5"/>
        <v>1000</v>
      </c>
      <c r="H11" s="16">
        <f t="shared" si="3"/>
        <v>36</v>
      </c>
      <c r="I11" s="3">
        <v>0.24</v>
      </c>
      <c r="J11" s="3">
        <f t="shared" si="10"/>
        <v>1056</v>
      </c>
      <c r="K11" s="33">
        <f t="shared" si="6"/>
        <v>2056</v>
      </c>
      <c r="L11" s="22">
        <v>0.32</v>
      </c>
      <c r="M11" s="33">
        <f t="shared" ref="M11:M42" si="13">L11*(H11-H10)*500+M10</f>
        <v>5040</v>
      </c>
      <c r="N11" s="16">
        <f t="shared" si="4"/>
        <v>60</v>
      </c>
      <c r="O11" s="2">
        <v>0.2</v>
      </c>
      <c r="P11" s="3">
        <f t="shared" si="7"/>
        <v>1616</v>
      </c>
      <c r="Q11" s="33">
        <f t="shared" si="8"/>
        <v>2616</v>
      </c>
      <c r="R11" s="22">
        <v>0.41</v>
      </c>
      <c r="S11" s="38">
        <f t="shared" si="9"/>
        <v>10000</v>
      </c>
      <c r="T11" s="42">
        <f t="shared" si="11"/>
        <v>3520</v>
      </c>
      <c r="U11" s="43">
        <f t="shared" si="12"/>
        <v>20000</v>
      </c>
    </row>
    <row r="12" spans="1:21">
      <c r="A12" s="22"/>
      <c r="B12" s="1">
        <v>7</v>
      </c>
      <c r="C12" s="23"/>
      <c r="D12" s="2">
        <f t="shared" si="0"/>
        <v>210</v>
      </c>
      <c r="E12" s="3">
        <f t="shared" si="1"/>
        <v>3.5</v>
      </c>
      <c r="F12" s="3">
        <f t="shared" si="2"/>
        <v>210</v>
      </c>
      <c r="G12" s="1">
        <f t="shared" si="5"/>
        <v>1150</v>
      </c>
      <c r="H12" s="16">
        <f t="shared" si="3"/>
        <v>42</v>
      </c>
      <c r="I12" s="2">
        <v>0.23</v>
      </c>
      <c r="J12" s="3">
        <f t="shared" si="10"/>
        <v>1194</v>
      </c>
      <c r="K12" s="33">
        <f t="shared" si="6"/>
        <v>2344</v>
      </c>
      <c r="L12" s="22">
        <v>0.36</v>
      </c>
      <c r="M12" s="33">
        <f t="shared" si="13"/>
        <v>6120</v>
      </c>
      <c r="N12" s="16">
        <f t="shared" si="4"/>
        <v>70</v>
      </c>
      <c r="O12" s="2">
        <v>0.2</v>
      </c>
      <c r="P12" s="3">
        <f t="shared" si="7"/>
        <v>1846</v>
      </c>
      <c r="Q12" s="33">
        <f t="shared" si="8"/>
        <v>2996</v>
      </c>
      <c r="R12" s="22">
        <v>0.44</v>
      </c>
      <c r="S12" s="38">
        <f t="shared" si="9"/>
        <v>12200</v>
      </c>
      <c r="T12" s="44">
        <f t="shared" si="11"/>
        <v>3980</v>
      </c>
      <c r="U12" s="43">
        <f t="shared" si="12"/>
        <v>24400</v>
      </c>
    </row>
    <row r="13" s="11" customFormat="1" spans="1:21">
      <c r="A13" s="24"/>
      <c r="B13" s="25">
        <v>8</v>
      </c>
      <c r="C13" s="26"/>
      <c r="D13" s="11">
        <f t="shared" si="0"/>
        <v>240</v>
      </c>
      <c r="E13" s="27">
        <f t="shared" si="1"/>
        <v>4</v>
      </c>
      <c r="F13" s="27">
        <f t="shared" si="2"/>
        <v>240</v>
      </c>
      <c r="G13" s="25">
        <f t="shared" si="5"/>
        <v>1300</v>
      </c>
      <c r="H13" s="28">
        <f t="shared" si="3"/>
        <v>48</v>
      </c>
      <c r="I13" s="11">
        <v>0.23</v>
      </c>
      <c r="J13" s="27">
        <f t="shared" si="10"/>
        <v>1332</v>
      </c>
      <c r="K13" s="34">
        <f t="shared" si="6"/>
        <v>2632</v>
      </c>
      <c r="L13" s="24">
        <v>0.39</v>
      </c>
      <c r="M13" s="34">
        <f t="shared" si="13"/>
        <v>7290</v>
      </c>
      <c r="N13" s="28">
        <f t="shared" si="4"/>
        <v>80</v>
      </c>
      <c r="O13" s="11">
        <v>0.19</v>
      </c>
      <c r="P13" s="27">
        <f t="shared" si="7"/>
        <v>2076</v>
      </c>
      <c r="Q13" s="34">
        <f t="shared" si="8"/>
        <v>3376</v>
      </c>
      <c r="R13" s="24">
        <v>0.46</v>
      </c>
      <c r="S13" s="45">
        <f t="shared" si="9"/>
        <v>14500</v>
      </c>
      <c r="T13" s="42">
        <f t="shared" si="11"/>
        <v>4440</v>
      </c>
      <c r="U13" s="43">
        <f t="shared" si="12"/>
        <v>29000</v>
      </c>
    </row>
    <row r="14" s="10" customFormat="1" spans="1:21">
      <c r="A14" s="15"/>
      <c r="B14" s="17">
        <v>9</v>
      </c>
      <c r="C14" s="18">
        <v>4</v>
      </c>
      <c r="D14" s="19">
        <f t="shared" si="0"/>
        <v>270</v>
      </c>
      <c r="E14" s="20">
        <f t="shared" si="1"/>
        <v>4.5</v>
      </c>
      <c r="F14" s="20">
        <f t="shared" si="2"/>
        <v>270</v>
      </c>
      <c r="G14" s="17">
        <f t="shared" si="5"/>
        <v>1450</v>
      </c>
      <c r="H14" s="21">
        <f t="shared" si="3"/>
        <v>54</v>
      </c>
      <c r="I14" s="20">
        <v>0.21</v>
      </c>
      <c r="J14" s="20">
        <f t="shared" si="10"/>
        <v>1458</v>
      </c>
      <c r="K14" s="30">
        <f t="shared" si="6"/>
        <v>2908</v>
      </c>
      <c r="L14" s="15">
        <v>0.39</v>
      </c>
      <c r="M14" s="30">
        <f t="shared" si="13"/>
        <v>8460</v>
      </c>
      <c r="N14" s="21">
        <f t="shared" si="4"/>
        <v>90</v>
      </c>
      <c r="O14" s="10">
        <v>0.18</v>
      </c>
      <c r="P14" s="20">
        <f t="shared" si="7"/>
        <v>2286</v>
      </c>
      <c r="Q14" s="30">
        <f t="shared" si="8"/>
        <v>3736</v>
      </c>
      <c r="R14" s="15">
        <v>0.48</v>
      </c>
      <c r="S14" s="41">
        <f t="shared" si="9"/>
        <v>16900</v>
      </c>
      <c r="T14" s="44">
        <f t="shared" si="11"/>
        <v>4860</v>
      </c>
      <c r="U14" s="43">
        <f t="shared" si="12"/>
        <v>33800</v>
      </c>
    </row>
    <row r="15" spans="1:21">
      <c r="A15" s="22"/>
      <c r="B15" s="1">
        <v>10</v>
      </c>
      <c r="C15" s="23"/>
      <c r="D15" s="3">
        <f t="shared" si="0"/>
        <v>300</v>
      </c>
      <c r="E15" s="3">
        <f t="shared" si="1"/>
        <v>5</v>
      </c>
      <c r="F15" s="3">
        <f t="shared" si="2"/>
        <v>300</v>
      </c>
      <c r="G15" s="1">
        <f t="shared" si="5"/>
        <v>1600</v>
      </c>
      <c r="H15" s="16">
        <f t="shared" si="3"/>
        <v>60</v>
      </c>
      <c r="I15" s="3">
        <v>0.2</v>
      </c>
      <c r="J15" s="3">
        <f t="shared" si="10"/>
        <v>1578</v>
      </c>
      <c r="K15" s="33">
        <f t="shared" si="6"/>
        <v>3178</v>
      </c>
      <c r="L15" s="22">
        <v>0.41</v>
      </c>
      <c r="M15" s="33">
        <f t="shared" si="13"/>
        <v>9690</v>
      </c>
      <c r="N15" s="16">
        <f t="shared" si="4"/>
        <v>100</v>
      </c>
      <c r="O15" s="2">
        <v>0.18</v>
      </c>
      <c r="P15" s="3">
        <f t="shared" si="7"/>
        <v>2486</v>
      </c>
      <c r="Q15" s="33">
        <f t="shared" si="8"/>
        <v>4086</v>
      </c>
      <c r="R15" s="22">
        <v>0.49</v>
      </c>
      <c r="S15" s="38">
        <f t="shared" si="9"/>
        <v>19350</v>
      </c>
      <c r="T15" s="42">
        <f t="shared" si="11"/>
        <v>5260</v>
      </c>
      <c r="U15" s="43">
        <f t="shared" si="12"/>
        <v>38700</v>
      </c>
    </row>
    <row r="16" spans="1:21">
      <c r="A16" s="22"/>
      <c r="B16" s="1">
        <v>11</v>
      </c>
      <c r="C16" s="23"/>
      <c r="D16" s="2">
        <f t="shared" si="0"/>
        <v>330</v>
      </c>
      <c r="E16" s="3">
        <f t="shared" si="1"/>
        <v>5.5</v>
      </c>
      <c r="F16" s="3">
        <f t="shared" si="2"/>
        <v>330</v>
      </c>
      <c r="G16" s="1">
        <f t="shared" si="5"/>
        <v>1750</v>
      </c>
      <c r="H16" s="16">
        <f t="shared" si="3"/>
        <v>66</v>
      </c>
      <c r="I16" s="3">
        <v>0.2</v>
      </c>
      <c r="J16" s="3">
        <f t="shared" si="10"/>
        <v>1698</v>
      </c>
      <c r="K16" s="33">
        <f t="shared" si="6"/>
        <v>3448</v>
      </c>
      <c r="L16" s="22">
        <v>0.41</v>
      </c>
      <c r="M16" s="33">
        <f t="shared" si="13"/>
        <v>10920</v>
      </c>
      <c r="N16" s="16">
        <f t="shared" si="4"/>
        <v>110</v>
      </c>
      <c r="O16" s="2">
        <v>0.18</v>
      </c>
      <c r="P16" s="3">
        <f t="shared" si="7"/>
        <v>2686</v>
      </c>
      <c r="Q16" s="33">
        <f t="shared" si="8"/>
        <v>4436</v>
      </c>
      <c r="R16" s="22">
        <v>0.5</v>
      </c>
      <c r="S16" s="38">
        <f t="shared" si="9"/>
        <v>21850</v>
      </c>
      <c r="T16" s="44">
        <f t="shared" si="11"/>
        <v>5660</v>
      </c>
      <c r="U16" s="43">
        <f t="shared" si="12"/>
        <v>43700</v>
      </c>
    </row>
    <row r="17" spans="1:21">
      <c r="A17" s="22"/>
      <c r="B17" s="1">
        <v>12</v>
      </c>
      <c r="C17" s="23"/>
      <c r="D17" s="2">
        <f t="shared" si="0"/>
        <v>360</v>
      </c>
      <c r="E17" s="3">
        <f t="shared" si="1"/>
        <v>6</v>
      </c>
      <c r="F17" s="3">
        <f t="shared" si="2"/>
        <v>360</v>
      </c>
      <c r="G17" s="1">
        <f t="shared" si="5"/>
        <v>1900</v>
      </c>
      <c r="H17" s="16">
        <f t="shared" si="3"/>
        <v>72</v>
      </c>
      <c r="I17" s="3">
        <v>0.2</v>
      </c>
      <c r="J17" s="3">
        <f t="shared" si="10"/>
        <v>1818</v>
      </c>
      <c r="K17" s="33">
        <f t="shared" si="6"/>
        <v>3718</v>
      </c>
      <c r="L17" s="22">
        <v>0.44</v>
      </c>
      <c r="M17" s="33">
        <f t="shared" si="13"/>
        <v>12240</v>
      </c>
      <c r="N17" s="16">
        <f t="shared" si="4"/>
        <v>120</v>
      </c>
      <c r="O17" s="2">
        <v>0.17</v>
      </c>
      <c r="P17" s="3">
        <f t="shared" si="7"/>
        <v>2886</v>
      </c>
      <c r="Q17" s="33">
        <f t="shared" si="8"/>
        <v>4786</v>
      </c>
      <c r="R17" s="22">
        <v>0.51</v>
      </c>
      <c r="S17" s="38">
        <f t="shared" si="9"/>
        <v>24400</v>
      </c>
      <c r="T17" s="42">
        <f t="shared" si="11"/>
        <v>6060</v>
      </c>
      <c r="U17" s="43">
        <f t="shared" si="12"/>
        <v>48800</v>
      </c>
    </row>
    <row r="18" s="11" customFormat="1" spans="1:21">
      <c r="A18" s="24"/>
      <c r="B18" s="25">
        <v>13</v>
      </c>
      <c r="C18" s="26"/>
      <c r="D18" s="11">
        <f t="shared" si="0"/>
        <v>390</v>
      </c>
      <c r="E18" s="27">
        <f t="shared" si="1"/>
        <v>6.5</v>
      </c>
      <c r="F18" s="27">
        <f t="shared" si="2"/>
        <v>390</v>
      </c>
      <c r="G18" s="25">
        <f t="shared" si="5"/>
        <v>2050</v>
      </c>
      <c r="H18" s="28">
        <f t="shared" si="3"/>
        <v>78</v>
      </c>
      <c r="I18" s="27">
        <v>0.2</v>
      </c>
      <c r="J18" s="27">
        <f t="shared" si="10"/>
        <v>1938</v>
      </c>
      <c r="K18" s="34">
        <f t="shared" si="6"/>
        <v>3988</v>
      </c>
      <c r="L18" s="24">
        <v>0.46</v>
      </c>
      <c r="M18" s="34">
        <f t="shared" si="13"/>
        <v>13620</v>
      </c>
      <c r="N18" s="28">
        <f t="shared" si="4"/>
        <v>130</v>
      </c>
      <c r="O18" s="11">
        <v>0.17</v>
      </c>
      <c r="P18" s="27">
        <f t="shared" si="7"/>
        <v>3086</v>
      </c>
      <c r="Q18" s="34">
        <f t="shared" si="8"/>
        <v>5136</v>
      </c>
      <c r="R18" s="24">
        <v>0.51</v>
      </c>
      <c r="S18" s="45">
        <f t="shared" si="9"/>
        <v>26950</v>
      </c>
      <c r="T18" s="44">
        <f t="shared" si="11"/>
        <v>6460</v>
      </c>
      <c r="U18" s="43">
        <f t="shared" si="12"/>
        <v>53900</v>
      </c>
    </row>
    <row r="19" s="10" customFormat="1" spans="1:21">
      <c r="A19" s="15"/>
      <c r="B19" s="17">
        <v>14</v>
      </c>
      <c r="C19" s="18">
        <v>5</v>
      </c>
      <c r="D19" s="19">
        <f t="shared" si="0"/>
        <v>420</v>
      </c>
      <c r="E19" s="20">
        <f t="shared" si="1"/>
        <v>7</v>
      </c>
      <c r="F19" s="20">
        <f t="shared" si="2"/>
        <v>420</v>
      </c>
      <c r="G19" s="17">
        <f t="shared" si="5"/>
        <v>2200</v>
      </c>
      <c r="H19" s="21">
        <f t="shared" si="3"/>
        <v>84</v>
      </c>
      <c r="I19" s="20">
        <v>0.19</v>
      </c>
      <c r="J19" s="20">
        <f t="shared" si="10"/>
        <v>2052</v>
      </c>
      <c r="K19" s="30">
        <f t="shared" si="6"/>
        <v>4252</v>
      </c>
      <c r="L19" s="15">
        <v>0.46</v>
      </c>
      <c r="M19" s="30">
        <f t="shared" si="13"/>
        <v>15000</v>
      </c>
      <c r="N19" s="21">
        <f t="shared" si="4"/>
        <v>140</v>
      </c>
      <c r="O19" s="10">
        <v>0.17</v>
      </c>
      <c r="P19" s="20">
        <f t="shared" si="7"/>
        <v>3276</v>
      </c>
      <c r="Q19" s="30">
        <f t="shared" si="8"/>
        <v>5476</v>
      </c>
      <c r="R19" s="15">
        <v>0.51</v>
      </c>
      <c r="S19" s="41">
        <f t="shared" si="9"/>
        <v>29500</v>
      </c>
      <c r="T19" s="42">
        <f t="shared" si="11"/>
        <v>6840</v>
      </c>
      <c r="U19" s="43">
        <f t="shared" si="12"/>
        <v>59000</v>
      </c>
    </row>
    <row r="20" spans="1:21">
      <c r="A20" s="22"/>
      <c r="B20" s="1">
        <v>15</v>
      </c>
      <c r="C20" s="23"/>
      <c r="D20" s="2">
        <f t="shared" si="0"/>
        <v>450</v>
      </c>
      <c r="E20" s="3">
        <f t="shared" si="1"/>
        <v>7.5</v>
      </c>
      <c r="F20" s="3">
        <f t="shared" si="2"/>
        <v>450</v>
      </c>
      <c r="G20" s="1">
        <f t="shared" si="5"/>
        <v>2350</v>
      </c>
      <c r="H20" s="16">
        <f t="shared" si="3"/>
        <v>90</v>
      </c>
      <c r="I20" s="3">
        <v>0.18</v>
      </c>
      <c r="J20" s="3">
        <f t="shared" si="10"/>
        <v>2160</v>
      </c>
      <c r="K20" s="33">
        <f t="shared" si="6"/>
        <v>4510</v>
      </c>
      <c r="L20" s="22">
        <v>0.48</v>
      </c>
      <c r="M20" s="33">
        <f t="shared" si="13"/>
        <v>16440</v>
      </c>
      <c r="N20" s="16">
        <f t="shared" si="4"/>
        <v>150</v>
      </c>
      <c r="O20" s="2">
        <v>0.17</v>
      </c>
      <c r="P20" s="3">
        <f t="shared" si="7"/>
        <v>3456</v>
      </c>
      <c r="Q20" s="33">
        <f t="shared" si="8"/>
        <v>5806</v>
      </c>
      <c r="R20" s="22">
        <v>0.51</v>
      </c>
      <c r="S20" s="38">
        <f t="shared" si="9"/>
        <v>32050</v>
      </c>
      <c r="T20" s="44">
        <f t="shared" si="11"/>
        <v>7200</v>
      </c>
      <c r="U20" s="43">
        <f t="shared" si="12"/>
        <v>64100</v>
      </c>
    </row>
    <row r="21" spans="1:21">
      <c r="A21" s="22"/>
      <c r="B21" s="1">
        <v>16</v>
      </c>
      <c r="C21" s="23"/>
      <c r="D21" s="2">
        <f t="shared" si="0"/>
        <v>480</v>
      </c>
      <c r="E21" s="3">
        <f t="shared" si="1"/>
        <v>8</v>
      </c>
      <c r="F21" s="3">
        <f t="shared" si="2"/>
        <v>480</v>
      </c>
      <c r="G21" s="1">
        <f t="shared" si="5"/>
        <v>2500</v>
      </c>
      <c r="H21" s="16">
        <f t="shared" si="3"/>
        <v>96</v>
      </c>
      <c r="I21" s="3">
        <v>0.18</v>
      </c>
      <c r="J21" s="3">
        <f t="shared" si="10"/>
        <v>2268</v>
      </c>
      <c r="K21" s="33">
        <f t="shared" si="6"/>
        <v>4768</v>
      </c>
      <c r="L21" s="22">
        <v>0.48</v>
      </c>
      <c r="M21" s="33">
        <f t="shared" si="13"/>
        <v>17880</v>
      </c>
      <c r="N21" s="16">
        <f t="shared" si="4"/>
        <v>160</v>
      </c>
      <c r="O21" s="2">
        <v>0.16</v>
      </c>
      <c r="P21" s="3">
        <f t="shared" si="7"/>
        <v>3636</v>
      </c>
      <c r="Q21" s="33">
        <f t="shared" si="8"/>
        <v>6136</v>
      </c>
      <c r="R21" s="22">
        <v>0.5</v>
      </c>
      <c r="S21" s="38">
        <f t="shared" si="9"/>
        <v>34550</v>
      </c>
      <c r="T21" s="42">
        <f t="shared" si="11"/>
        <v>7560</v>
      </c>
      <c r="U21" s="43">
        <f t="shared" si="12"/>
        <v>69100</v>
      </c>
    </row>
    <row r="22" spans="1:21">
      <c r="A22" s="22"/>
      <c r="B22" s="1">
        <v>17</v>
      </c>
      <c r="C22" s="23"/>
      <c r="D22" s="2">
        <f t="shared" si="0"/>
        <v>510</v>
      </c>
      <c r="E22" s="3">
        <f t="shared" si="1"/>
        <v>8.5</v>
      </c>
      <c r="F22" s="3">
        <f t="shared" si="2"/>
        <v>510</v>
      </c>
      <c r="G22" s="1">
        <f t="shared" si="5"/>
        <v>2650</v>
      </c>
      <c r="H22" s="16">
        <f t="shared" si="3"/>
        <v>102</v>
      </c>
      <c r="I22" s="3">
        <v>0.18</v>
      </c>
      <c r="J22" s="3">
        <f t="shared" si="10"/>
        <v>2376</v>
      </c>
      <c r="K22" s="33">
        <f t="shared" si="6"/>
        <v>5026</v>
      </c>
      <c r="L22" s="22">
        <v>0.49</v>
      </c>
      <c r="M22" s="33">
        <f t="shared" si="13"/>
        <v>19350</v>
      </c>
      <c r="N22" s="16">
        <f t="shared" si="4"/>
        <v>170</v>
      </c>
      <c r="O22" s="2">
        <v>0.16</v>
      </c>
      <c r="P22" s="3">
        <f t="shared" si="7"/>
        <v>3816</v>
      </c>
      <c r="Q22" s="33">
        <f t="shared" si="8"/>
        <v>6466</v>
      </c>
      <c r="R22" s="22">
        <v>0.5</v>
      </c>
      <c r="S22" s="38">
        <f t="shared" si="9"/>
        <v>37050</v>
      </c>
      <c r="T22" s="44">
        <f t="shared" si="11"/>
        <v>7920</v>
      </c>
      <c r="U22" s="43">
        <f t="shared" si="12"/>
        <v>74100</v>
      </c>
    </row>
    <row r="23" spans="1:21">
      <c r="A23" s="22"/>
      <c r="B23" s="1">
        <v>18</v>
      </c>
      <c r="C23" s="23"/>
      <c r="D23" s="2">
        <f t="shared" si="0"/>
        <v>540</v>
      </c>
      <c r="E23" s="3">
        <f t="shared" si="1"/>
        <v>9</v>
      </c>
      <c r="F23" s="3">
        <f t="shared" si="2"/>
        <v>540</v>
      </c>
      <c r="G23" s="1">
        <f t="shared" si="5"/>
        <v>2800</v>
      </c>
      <c r="H23" s="16">
        <f t="shared" si="3"/>
        <v>108</v>
      </c>
      <c r="I23" s="3">
        <v>0.18</v>
      </c>
      <c r="J23" s="3">
        <f t="shared" si="10"/>
        <v>2484</v>
      </c>
      <c r="K23" s="33">
        <f t="shared" si="6"/>
        <v>5284</v>
      </c>
      <c r="L23" s="22">
        <v>0.5</v>
      </c>
      <c r="M23" s="33">
        <f t="shared" si="13"/>
        <v>20850</v>
      </c>
      <c r="N23" s="16">
        <f t="shared" si="4"/>
        <v>180</v>
      </c>
      <c r="O23" s="2">
        <v>0.16</v>
      </c>
      <c r="P23" s="3">
        <f t="shared" si="7"/>
        <v>3996</v>
      </c>
      <c r="Q23" s="33">
        <f t="shared" si="8"/>
        <v>6796</v>
      </c>
      <c r="R23" s="22">
        <v>0.48</v>
      </c>
      <c r="S23" s="38">
        <f t="shared" si="9"/>
        <v>39450</v>
      </c>
      <c r="T23" s="42">
        <f t="shared" si="11"/>
        <v>8280</v>
      </c>
      <c r="U23" s="43">
        <f t="shared" si="12"/>
        <v>78900</v>
      </c>
    </row>
    <row r="24" s="11" customFormat="1" spans="1:21">
      <c r="A24" s="24"/>
      <c r="B24" s="25">
        <v>19</v>
      </c>
      <c r="C24" s="26"/>
      <c r="D24" s="11">
        <f t="shared" si="0"/>
        <v>570</v>
      </c>
      <c r="E24" s="27">
        <f t="shared" si="1"/>
        <v>9.5</v>
      </c>
      <c r="F24" s="27">
        <f t="shared" si="2"/>
        <v>570</v>
      </c>
      <c r="G24" s="25">
        <f t="shared" si="5"/>
        <v>2950</v>
      </c>
      <c r="H24" s="28">
        <f t="shared" si="3"/>
        <v>114</v>
      </c>
      <c r="I24" s="27">
        <v>0.18</v>
      </c>
      <c r="J24" s="27">
        <f t="shared" si="10"/>
        <v>2592</v>
      </c>
      <c r="K24" s="34">
        <f t="shared" si="6"/>
        <v>5542</v>
      </c>
      <c r="L24" s="24">
        <v>0.5</v>
      </c>
      <c r="M24" s="34">
        <f t="shared" si="13"/>
        <v>22350</v>
      </c>
      <c r="N24" s="28">
        <f t="shared" si="4"/>
        <v>190</v>
      </c>
      <c r="O24" s="11">
        <v>0.16</v>
      </c>
      <c r="P24" s="27">
        <f t="shared" si="7"/>
        <v>4176</v>
      </c>
      <c r="Q24" s="34">
        <f t="shared" si="8"/>
        <v>7126</v>
      </c>
      <c r="R24" s="24">
        <v>0.47</v>
      </c>
      <c r="S24" s="45">
        <f t="shared" si="9"/>
        <v>41800</v>
      </c>
      <c r="T24" s="44">
        <f t="shared" si="11"/>
        <v>8640</v>
      </c>
      <c r="U24" s="43">
        <f t="shared" si="12"/>
        <v>83600</v>
      </c>
    </row>
    <row r="25" s="10" customFormat="1" spans="1:21">
      <c r="A25" s="15"/>
      <c r="B25" s="17">
        <v>20</v>
      </c>
      <c r="C25" s="18">
        <v>6</v>
      </c>
      <c r="D25" s="19">
        <f t="shared" si="0"/>
        <v>600</v>
      </c>
      <c r="E25" s="20">
        <f t="shared" si="1"/>
        <v>10</v>
      </c>
      <c r="F25" s="20">
        <f t="shared" si="2"/>
        <v>600</v>
      </c>
      <c r="G25" s="17">
        <f t="shared" si="5"/>
        <v>3100</v>
      </c>
      <c r="H25" s="21">
        <f t="shared" si="3"/>
        <v>120</v>
      </c>
      <c r="I25" s="20">
        <v>0.17</v>
      </c>
      <c r="J25" s="20">
        <f t="shared" si="10"/>
        <v>2694</v>
      </c>
      <c r="K25" s="30">
        <f t="shared" si="6"/>
        <v>5794</v>
      </c>
      <c r="L25" s="15">
        <v>0.51</v>
      </c>
      <c r="M25" s="30">
        <f t="shared" si="13"/>
        <v>23880</v>
      </c>
      <c r="N25" s="21">
        <f t="shared" si="4"/>
        <v>200</v>
      </c>
      <c r="O25" s="10">
        <v>0.16</v>
      </c>
      <c r="P25" s="20">
        <f t="shared" si="7"/>
        <v>4346</v>
      </c>
      <c r="Q25" s="30">
        <f t="shared" si="8"/>
        <v>7446</v>
      </c>
      <c r="R25" s="15">
        <v>0.45</v>
      </c>
      <c r="S25" s="41">
        <f t="shared" si="9"/>
        <v>44050</v>
      </c>
      <c r="T25" s="42">
        <f t="shared" si="11"/>
        <v>8980</v>
      </c>
      <c r="U25" s="43">
        <f t="shared" si="12"/>
        <v>88100</v>
      </c>
    </row>
    <row r="26" spans="1:21">
      <c r="A26" s="22"/>
      <c r="B26" s="1">
        <v>21</v>
      </c>
      <c r="C26" s="23"/>
      <c r="D26" s="2">
        <f t="shared" si="0"/>
        <v>630</v>
      </c>
      <c r="E26" s="3">
        <f t="shared" si="1"/>
        <v>10.5</v>
      </c>
      <c r="F26" s="3">
        <f t="shared" si="2"/>
        <v>630</v>
      </c>
      <c r="G26" s="1">
        <f t="shared" si="5"/>
        <v>3250</v>
      </c>
      <c r="H26" s="16">
        <f t="shared" si="3"/>
        <v>126</v>
      </c>
      <c r="I26" s="3">
        <v>0.17</v>
      </c>
      <c r="J26" s="3">
        <f t="shared" si="10"/>
        <v>2796</v>
      </c>
      <c r="K26" s="33">
        <f t="shared" si="6"/>
        <v>6046</v>
      </c>
      <c r="L26" s="22">
        <v>0.51</v>
      </c>
      <c r="M26" s="33">
        <f t="shared" si="13"/>
        <v>25410</v>
      </c>
      <c r="N26" s="16">
        <f t="shared" si="4"/>
        <v>210</v>
      </c>
      <c r="O26" s="2">
        <v>0.16</v>
      </c>
      <c r="P26" s="3">
        <f t="shared" si="7"/>
        <v>4516</v>
      </c>
      <c r="Q26" s="33">
        <f t="shared" si="8"/>
        <v>7766</v>
      </c>
      <c r="R26" s="22">
        <v>0.43</v>
      </c>
      <c r="S26" s="38">
        <f t="shared" si="9"/>
        <v>46200</v>
      </c>
      <c r="T26" s="44">
        <f t="shared" si="11"/>
        <v>9320</v>
      </c>
      <c r="U26" s="43">
        <f t="shared" si="12"/>
        <v>92400</v>
      </c>
    </row>
    <row r="27" spans="1:21">
      <c r="A27" s="22"/>
      <c r="B27" s="1">
        <v>22</v>
      </c>
      <c r="C27" s="23"/>
      <c r="D27" s="2">
        <f t="shared" si="0"/>
        <v>660</v>
      </c>
      <c r="E27" s="3">
        <f t="shared" si="1"/>
        <v>11</v>
      </c>
      <c r="F27" s="3">
        <f t="shared" si="2"/>
        <v>660</v>
      </c>
      <c r="G27" s="1">
        <f t="shared" si="5"/>
        <v>3400</v>
      </c>
      <c r="H27" s="16">
        <f t="shared" si="3"/>
        <v>132</v>
      </c>
      <c r="I27" s="3">
        <v>0.17</v>
      </c>
      <c r="J27" s="3">
        <f t="shared" si="10"/>
        <v>2898</v>
      </c>
      <c r="K27" s="33">
        <f t="shared" si="6"/>
        <v>6298</v>
      </c>
      <c r="L27" s="22">
        <v>0.51</v>
      </c>
      <c r="M27" s="33">
        <f t="shared" si="13"/>
        <v>26940</v>
      </c>
      <c r="N27" s="16">
        <f t="shared" si="4"/>
        <v>220</v>
      </c>
      <c r="O27" s="2">
        <v>0.15</v>
      </c>
      <c r="P27" s="3">
        <f t="shared" si="7"/>
        <v>4686</v>
      </c>
      <c r="Q27" s="33">
        <f t="shared" si="8"/>
        <v>8086</v>
      </c>
      <c r="R27" s="22">
        <v>0.4</v>
      </c>
      <c r="S27" s="38">
        <f t="shared" si="9"/>
        <v>48200</v>
      </c>
      <c r="T27" s="42">
        <f t="shared" si="11"/>
        <v>9660</v>
      </c>
      <c r="U27" s="43">
        <f t="shared" si="12"/>
        <v>96400</v>
      </c>
    </row>
    <row r="28" spans="1:21">
      <c r="A28" s="22"/>
      <c r="B28" s="1">
        <v>23</v>
      </c>
      <c r="C28" s="23"/>
      <c r="D28" s="2">
        <f t="shared" si="0"/>
        <v>690</v>
      </c>
      <c r="E28" s="3">
        <f t="shared" si="1"/>
        <v>11.5</v>
      </c>
      <c r="F28" s="3">
        <f t="shared" si="2"/>
        <v>690</v>
      </c>
      <c r="G28" s="1">
        <f t="shared" si="5"/>
        <v>3550</v>
      </c>
      <c r="H28" s="16">
        <f t="shared" si="3"/>
        <v>138</v>
      </c>
      <c r="I28" s="3">
        <v>0.17</v>
      </c>
      <c r="J28" s="3">
        <f t="shared" si="10"/>
        <v>3000</v>
      </c>
      <c r="K28" s="33">
        <f t="shared" si="6"/>
        <v>6550</v>
      </c>
      <c r="L28" s="22">
        <v>0.51</v>
      </c>
      <c r="M28" s="33">
        <f t="shared" si="13"/>
        <v>28470</v>
      </c>
      <c r="N28" s="16">
        <f t="shared" si="4"/>
        <v>230</v>
      </c>
      <c r="O28" s="2">
        <v>0.15</v>
      </c>
      <c r="P28" s="3">
        <f t="shared" si="7"/>
        <v>4856</v>
      </c>
      <c r="Q28" s="33">
        <f t="shared" si="8"/>
        <v>8406</v>
      </c>
      <c r="R28" s="22">
        <v>0.37</v>
      </c>
      <c r="S28" s="38">
        <f t="shared" si="9"/>
        <v>50050</v>
      </c>
      <c r="T28" s="44">
        <f t="shared" si="11"/>
        <v>10000</v>
      </c>
      <c r="U28" s="43">
        <f t="shared" si="12"/>
        <v>100100</v>
      </c>
    </row>
    <row r="29" spans="1:21">
      <c r="A29" s="22"/>
      <c r="B29" s="1">
        <v>24</v>
      </c>
      <c r="C29" s="23"/>
      <c r="D29" s="2">
        <f t="shared" si="0"/>
        <v>720</v>
      </c>
      <c r="E29" s="3">
        <f t="shared" si="1"/>
        <v>12</v>
      </c>
      <c r="F29" s="3">
        <f t="shared" si="2"/>
        <v>720</v>
      </c>
      <c r="G29" s="1">
        <f t="shared" si="5"/>
        <v>3700</v>
      </c>
      <c r="H29" s="16">
        <f t="shared" si="3"/>
        <v>144</v>
      </c>
      <c r="I29" s="3">
        <v>0.17</v>
      </c>
      <c r="J29" s="3">
        <f t="shared" si="10"/>
        <v>3102</v>
      </c>
      <c r="K29" s="33">
        <f t="shared" si="6"/>
        <v>6802</v>
      </c>
      <c r="L29" s="22">
        <v>0.51</v>
      </c>
      <c r="M29" s="33">
        <f t="shared" si="13"/>
        <v>30000</v>
      </c>
      <c r="N29" s="16">
        <f t="shared" si="4"/>
        <v>240</v>
      </c>
      <c r="O29" s="2">
        <v>0.15</v>
      </c>
      <c r="P29" s="3">
        <f t="shared" si="7"/>
        <v>5026</v>
      </c>
      <c r="Q29" s="33">
        <f t="shared" si="8"/>
        <v>8726</v>
      </c>
      <c r="R29" s="22">
        <v>0.34</v>
      </c>
      <c r="S29" s="38">
        <f t="shared" si="9"/>
        <v>51750</v>
      </c>
      <c r="T29" s="42">
        <f t="shared" si="11"/>
        <v>10340</v>
      </c>
      <c r="U29" s="46"/>
    </row>
    <row r="30" spans="1:21">
      <c r="A30" s="22"/>
      <c r="B30" s="1">
        <v>25</v>
      </c>
      <c r="C30" s="23"/>
      <c r="D30" s="2">
        <f t="shared" si="0"/>
        <v>750</v>
      </c>
      <c r="E30" s="3">
        <f t="shared" si="1"/>
        <v>12.5</v>
      </c>
      <c r="F30" s="3">
        <f t="shared" si="2"/>
        <v>750</v>
      </c>
      <c r="G30" s="1">
        <f t="shared" si="5"/>
        <v>3850</v>
      </c>
      <c r="H30" s="16">
        <f t="shared" si="3"/>
        <v>150</v>
      </c>
      <c r="I30" s="3">
        <v>0.17</v>
      </c>
      <c r="J30" s="3">
        <f t="shared" si="10"/>
        <v>3204</v>
      </c>
      <c r="K30" s="33">
        <f t="shared" si="6"/>
        <v>7054</v>
      </c>
      <c r="L30" s="22">
        <v>0.51</v>
      </c>
      <c r="M30" s="33">
        <f t="shared" si="13"/>
        <v>31530</v>
      </c>
      <c r="N30" s="16">
        <f t="shared" si="4"/>
        <v>250</v>
      </c>
      <c r="O30" s="2">
        <v>0.15</v>
      </c>
      <c r="P30" s="3">
        <f t="shared" si="7"/>
        <v>5196</v>
      </c>
      <c r="Q30" s="33">
        <f t="shared" si="8"/>
        <v>9046</v>
      </c>
      <c r="R30" s="22">
        <v>0.31</v>
      </c>
      <c r="S30" s="38">
        <f t="shared" si="9"/>
        <v>53300</v>
      </c>
      <c r="T30" s="44">
        <f t="shared" si="11"/>
        <v>10680</v>
      </c>
      <c r="U30" s="46"/>
    </row>
    <row r="31" s="11" customFormat="1" spans="1:21">
      <c r="A31" s="24"/>
      <c r="B31" s="25">
        <v>26</v>
      </c>
      <c r="C31" s="26"/>
      <c r="D31" s="27">
        <f t="shared" si="0"/>
        <v>780</v>
      </c>
      <c r="E31" s="27">
        <f t="shared" si="1"/>
        <v>13</v>
      </c>
      <c r="F31" s="27">
        <f t="shared" si="2"/>
        <v>780</v>
      </c>
      <c r="G31" s="25">
        <f t="shared" si="5"/>
        <v>4000</v>
      </c>
      <c r="H31" s="28">
        <f t="shared" si="3"/>
        <v>156</v>
      </c>
      <c r="I31" s="27">
        <v>0.17</v>
      </c>
      <c r="J31" s="27">
        <f t="shared" si="10"/>
        <v>3306</v>
      </c>
      <c r="K31" s="34">
        <f t="shared" si="6"/>
        <v>7306</v>
      </c>
      <c r="L31" s="24">
        <v>0.51</v>
      </c>
      <c r="M31" s="34">
        <f t="shared" si="13"/>
        <v>33060</v>
      </c>
      <c r="N31" s="28">
        <f t="shared" si="4"/>
        <v>260</v>
      </c>
      <c r="O31" s="11">
        <v>0.15</v>
      </c>
      <c r="P31" s="27">
        <f t="shared" si="7"/>
        <v>5366</v>
      </c>
      <c r="Q31" s="34">
        <f t="shared" si="8"/>
        <v>9366</v>
      </c>
      <c r="R31" s="24">
        <v>0.27</v>
      </c>
      <c r="S31" s="45">
        <f t="shared" si="9"/>
        <v>54650</v>
      </c>
      <c r="T31" s="44">
        <f t="shared" ref="T31:T66" si="14">200*$I31*(N31-N30)+T30</f>
        <v>11020</v>
      </c>
      <c r="U31" s="47"/>
    </row>
    <row r="32" s="10" customFormat="1" spans="1:21">
      <c r="A32" s="15"/>
      <c r="B32" s="17">
        <v>27</v>
      </c>
      <c r="C32" s="18">
        <v>7</v>
      </c>
      <c r="D32" s="19">
        <f t="shared" si="0"/>
        <v>810</v>
      </c>
      <c r="E32" s="20">
        <f t="shared" si="1"/>
        <v>13.5</v>
      </c>
      <c r="F32" s="20">
        <f t="shared" si="2"/>
        <v>810</v>
      </c>
      <c r="G32" s="17">
        <f t="shared" si="5"/>
        <v>4150</v>
      </c>
      <c r="H32" s="21">
        <f t="shared" si="3"/>
        <v>162</v>
      </c>
      <c r="I32" s="20">
        <v>0.16</v>
      </c>
      <c r="J32" s="20">
        <f t="shared" si="10"/>
        <v>3402</v>
      </c>
      <c r="K32" s="30">
        <f t="shared" si="6"/>
        <v>7552</v>
      </c>
      <c r="L32" s="15">
        <v>0.5</v>
      </c>
      <c r="M32" s="30">
        <f t="shared" si="13"/>
        <v>34560</v>
      </c>
      <c r="N32" s="21">
        <f t="shared" si="4"/>
        <v>270</v>
      </c>
      <c r="O32" s="10">
        <v>0.15</v>
      </c>
      <c r="P32" s="20">
        <f t="shared" si="7"/>
        <v>5526</v>
      </c>
      <c r="Q32" s="30">
        <f t="shared" si="8"/>
        <v>9676</v>
      </c>
      <c r="R32" s="15">
        <v>0.22</v>
      </c>
      <c r="S32" s="41">
        <f t="shared" si="9"/>
        <v>55750</v>
      </c>
      <c r="T32" s="42">
        <f t="shared" si="14"/>
        <v>11340</v>
      </c>
      <c r="U32" s="43"/>
    </row>
    <row r="33" spans="1:21">
      <c r="A33" s="22"/>
      <c r="B33" s="1">
        <v>28</v>
      </c>
      <c r="C33" s="23"/>
      <c r="D33" s="2">
        <f t="shared" si="0"/>
        <v>840</v>
      </c>
      <c r="E33" s="3">
        <f t="shared" si="1"/>
        <v>14</v>
      </c>
      <c r="F33" s="3">
        <f t="shared" si="2"/>
        <v>840</v>
      </c>
      <c r="G33" s="1">
        <f t="shared" si="5"/>
        <v>4300</v>
      </c>
      <c r="H33" s="16">
        <f t="shared" si="3"/>
        <v>168</v>
      </c>
      <c r="I33" s="3">
        <v>0.16</v>
      </c>
      <c r="J33" s="3">
        <f t="shared" si="10"/>
        <v>3498</v>
      </c>
      <c r="K33" s="33">
        <f t="shared" si="6"/>
        <v>7798</v>
      </c>
      <c r="L33" s="22">
        <v>0.5</v>
      </c>
      <c r="M33" s="33">
        <f t="shared" si="13"/>
        <v>36060</v>
      </c>
      <c r="N33" s="16">
        <f t="shared" si="4"/>
        <v>280</v>
      </c>
      <c r="O33" s="2">
        <v>0.15</v>
      </c>
      <c r="P33" s="3">
        <f t="shared" si="7"/>
        <v>5686</v>
      </c>
      <c r="Q33" s="33">
        <f t="shared" si="8"/>
        <v>9986</v>
      </c>
      <c r="R33" s="22">
        <v>0.18</v>
      </c>
      <c r="S33" s="38">
        <f t="shared" si="9"/>
        <v>56650</v>
      </c>
      <c r="T33" s="44">
        <f t="shared" si="14"/>
        <v>11660</v>
      </c>
      <c r="U33" s="46"/>
    </row>
    <row r="34" spans="1:21">
      <c r="A34" s="22"/>
      <c r="B34" s="1">
        <v>29</v>
      </c>
      <c r="C34" s="23"/>
      <c r="D34" s="2">
        <f t="shared" si="0"/>
        <v>870</v>
      </c>
      <c r="E34" s="3">
        <f t="shared" si="1"/>
        <v>14.5</v>
      </c>
      <c r="F34" s="3">
        <f t="shared" si="2"/>
        <v>870</v>
      </c>
      <c r="G34" s="1">
        <f t="shared" si="5"/>
        <v>4450</v>
      </c>
      <c r="H34" s="16">
        <f t="shared" si="3"/>
        <v>174</v>
      </c>
      <c r="I34" s="3">
        <v>0.16</v>
      </c>
      <c r="J34" s="3">
        <f t="shared" si="10"/>
        <v>3594</v>
      </c>
      <c r="K34" s="33">
        <f t="shared" si="6"/>
        <v>8044</v>
      </c>
      <c r="L34" s="22">
        <v>0.5</v>
      </c>
      <c r="M34" s="33">
        <f t="shared" si="13"/>
        <v>37560</v>
      </c>
      <c r="N34" s="16">
        <f t="shared" si="4"/>
        <v>290</v>
      </c>
      <c r="O34" s="2">
        <v>0.15</v>
      </c>
      <c r="P34" s="3">
        <f t="shared" si="7"/>
        <v>5846</v>
      </c>
      <c r="Q34" s="33">
        <f t="shared" si="8"/>
        <v>10296</v>
      </c>
      <c r="R34" s="22">
        <v>0.13</v>
      </c>
      <c r="S34" s="38">
        <f t="shared" si="9"/>
        <v>57300</v>
      </c>
      <c r="T34" s="42">
        <f t="shared" si="14"/>
        <v>11980</v>
      </c>
      <c r="U34" s="46"/>
    </row>
    <row r="35" spans="1:21">
      <c r="A35" s="22"/>
      <c r="B35" s="1">
        <v>30</v>
      </c>
      <c r="C35" s="23"/>
      <c r="D35" s="2">
        <f t="shared" si="0"/>
        <v>900</v>
      </c>
      <c r="E35" s="3">
        <f t="shared" si="1"/>
        <v>15</v>
      </c>
      <c r="F35" s="3">
        <f t="shared" si="2"/>
        <v>900</v>
      </c>
      <c r="G35" s="1">
        <f t="shared" si="5"/>
        <v>4600</v>
      </c>
      <c r="H35" s="16">
        <f t="shared" si="3"/>
        <v>180</v>
      </c>
      <c r="I35" s="3">
        <v>0.16</v>
      </c>
      <c r="J35" s="3">
        <f t="shared" si="10"/>
        <v>3690</v>
      </c>
      <c r="K35" s="33">
        <f t="shared" si="6"/>
        <v>8290</v>
      </c>
      <c r="L35" s="22">
        <v>0.48</v>
      </c>
      <c r="M35" s="33">
        <f t="shared" si="13"/>
        <v>39000</v>
      </c>
      <c r="N35" s="16">
        <f t="shared" si="4"/>
        <v>300</v>
      </c>
      <c r="O35" s="2">
        <v>0.15</v>
      </c>
      <c r="P35" s="3">
        <f t="shared" si="7"/>
        <v>6006</v>
      </c>
      <c r="Q35" s="33">
        <f t="shared" si="8"/>
        <v>10606</v>
      </c>
      <c r="R35" s="22">
        <v>0.08</v>
      </c>
      <c r="S35" s="38">
        <f t="shared" si="9"/>
        <v>57700</v>
      </c>
      <c r="T35" s="44">
        <f t="shared" si="14"/>
        <v>12300</v>
      </c>
      <c r="U35" s="46"/>
    </row>
    <row r="36" spans="1:21">
      <c r="A36" s="22"/>
      <c r="B36" s="1">
        <v>31</v>
      </c>
      <c r="C36" s="23"/>
      <c r="D36" s="2">
        <f t="shared" si="0"/>
        <v>930</v>
      </c>
      <c r="E36" s="3">
        <f t="shared" si="1"/>
        <v>15.5</v>
      </c>
      <c r="F36" s="3">
        <f t="shared" si="2"/>
        <v>930</v>
      </c>
      <c r="G36" s="1">
        <f t="shared" si="5"/>
        <v>4750</v>
      </c>
      <c r="H36" s="16">
        <f t="shared" si="3"/>
        <v>186</v>
      </c>
      <c r="I36" s="3">
        <v>0.16</v>
      </c>
      <c r="J36" s="3">
        <f t="shared" si="10"/>
        <v>3786</v>
      </c>
      <c r="K36" s="33">
        <f t="shared" si="6"/>
        <v>8536</v>
      </c>
      <c r="L36" s="22">
        <v>0.48</v>
      </c>
      <c r="M36" s="33">
        <f t="shared" si="13"/>
        <v>40440</v>
      </c>
      <c r="N36" s="16">
        <f t="shared" si="4"/>
        <v>310</v>
      </c>
      <c r="O36" s="2">
        <v>0.15</v>
      </c>
      <c r="P36" s="3">
        <f t="shared" si="7"/>
        <v>6166</v>
      </c>
      <c r="Q36" s="33">
        <f t="shared" si="8"/>
        <v>10916</v>
      </c>
      <c r="R36" s="22">
        <v>0.08</v>
      </c>
      <c r="S36" s="38">
        <f t="shared" si="9"/>
        <v>58100</v>
      </c>
      <c r="T36" s="42">
        <f t="shared" si="14"/>
        <v>12620</v>
      </c>
      <c r="U36" s="46"/>
    </row>
    <row r="37" spans="1:21">
      <c r="A37" s="22"/>
      <c r="B37" s="1">
        <v>32</v>
      </c>
      <c r="C37" s="23"/>
      <c r="D37" s="2">
        <f t="shared" si="0"/>
        <v>960</v>
      </c>
      <c r="E37" s="3">
        <f t="shared" si="1"/>
        <v>16</v>
      </c>
      <c r="F37" s="3">
        <f t="shared" si="2"/>
        <v>960</v>
      </c>
      <c r="G37" s="1">
        <f t="shared" si="5"/>
        <v>4900</v>
      </c>
      <c r="H37" s="16">
        <f t="shared" si="3"/>
        <v>192</v>
      </c>
      <c r="I37" s="3">
        <v>0.16</v>
      </c>
      <c r="J37" s="3">
        <f t="shared" si="10"/>
        <v>3882</v>
      </c>
      <c r="K37" s="33">
        <f t="shared" si="6"/>
        <v>8782</v>
      </c>
      <c r="L37" s="22">
        <v>0.47</v>
      </c>
      <c r="M37" s="33">
        <f t="shared" si="13"/>
        <v>41850</v>
      </c>
      <c r="N37" s="16">
        <f t="shared" si="4"/>
        <v>320</v>
      </c>
      <c r="O37" s="2">
        <v>0.15</v>
      </c>
      <c r="P37" s="3">
        <f t="shared" si="7"/>
        <v>6326</v>
      </c>
      <c r="Q37" s="33">
        <f t="shared" si="8"/>
        <v>11226</v>
      </c>
      <c r="R37" s="22">
        <v>0.08</v>
      </c>
      <c r="S37" s="38">
        <f t="shared" si="9"/>
        <v>58500</v>
      </c>
      <c r="T37" s="44">
        <f t="shared" si="14"/>
        <v>12940</v>
      </c>
      <c r="U37" s="46"/>
    </row>
    <row r="38" spans="1:21">
      <c r="A38" s="22"/>
      <c r="B38" s="1">
        <v>33</v>
      </c>
      <c r="C38" s="23"/>
      <c r="D38" s="2">
        <f t="shared" si="0"/>
        <v>990</v>
      </c>
      <c r="E38" s="3">
        <f t="shared" si="1"/>
        <v>16.5</v>
      </c>
      <c r="F38" s="3">
        <f t="shared" si="2"/>
        <v>990</v>
      </c>
      <c r="G38" s="1">
        <f t="shared" si="5"/>
        <v>5050</v>
      </c>
      <c r="H38" s="16">
        <f t="shared" si="3"/>
        <v>198</v>
      </c>
      <c r="I38" s="3">
        <v>0.16</v>
      </c>
      <c r="J38" s="3">
        <f t="shared" si="10"/>
        <v>3978</v>
      </c>
      <c r="K38" s="33">
        <f t="shared" si="6"/>
        <v>9028</v>
      </c>
      <c r="L38" s="22">
        <v>0.45</v>
      </c>
      <c r="M38" s="33">
        <f t="shared" si="13"/>
        <v>43200</v>
      </c>
      <c r="N38" s="16">
        <f t="shared" si="4"/>
        <v>330</v>
      </c>
      <c r="O38" s="2">
        <v>0.15</v>
      </c>
      <c r="P38" s="3">
        <f t="shared" si="7"/>
        <v>6486</v>
      </c>
      <c r="Q38" s="33">
        <f t="shared" si="8"/>
        <v>11536</v>
      </c>
      <c r="R38" s="22">
        <v>0.08</v>
      </c>
      <c r="S38" s="38">
        <f t="shared" si="9"/>
        <v>58900</v>
      </c>
      <c r="T38" s="42">
        <f t="shared" si="14"/>
        <v>13260</v>
      </c>
      <c r="U38" s="46"/>
    </row>
    <row r="39" spans="1:21">
      <c r="A39" s="22"/>
      <c r="B39" s="1">
        <v>34</v>
      </c>
      <c r="C39" s="23"/>
      <c r="D39" s="2">
        <f t="shared" si="0"/>
        <v>1020</v>
      </c>
      <c r="E39" s="3">
        <f t="shared" si="1"/>
        <v>17</v>
      </c>
      <c r="F39" s="3">
        <f t="shared" si="2"/>
        <v>1020</v>
      </c>
      <c r="G39" s="1">
        <f t="shared" ref="G39:G65" si="15">100+$B39*30*$B$3</f>
        <v>5200</v>
      </c>
      <c r="H39" s="16">
        <f t="shared" si="3"/>
        <v>204</v>
      </c>
      <c r="I39" s="3">
        <v>0.16</v>
      </c>
      <c r="J39" s="3">
        <f t="shared" si="10"/>
        <v>4074</v>
      </c>
      <c r="K39" s="33">
        <f t="shared" ref="K39:K65" si="16">$J39+$G39</f>
        <v>9274</v>
      </c>
      <c r="L39" s="22">
        <v>0.45</v>
      </c>
      <c r="M39" s="33">
        <f t="shared" si="13"/>
        <v>44550</v>
      </c>
      <c r="N39" s="16">
        <f t="shared" si="4"/>
        <v>340</v>
      </c>
      <c r="O39" s="2">
        <v>0.15</v>
      </c>
      <c r="P39" s="3">
        <f t="shared" si="7"/>
        <v>6646</v>
      </c>
      <c r="Q39" s="33">
        <f t="shared" ref="Q39:Q65" si="17">$P39+$G39</f>
        <v>11846</v>
      </c>
      <c r="R39" s="22">
        <v>0.08</v>
      </c>
      <c r="S39" s="38">
        <f t="shared" si="9"/>
        <v>59300</v>
      </c>
      <c r="T39" s="44">
        <f t="shared" si="14"/>
        <v>13580</v>
      </c>
      <c r="U39" s="46"/>
    </row>
    <row r="40" s="11" customFormat="1" spans="1:21">
      <c r="A40" s="24"/>
      <c r="B40" s="25">
        <v>35</v>
      </c>
      <c r="C40" s="26"/>
      <c r="D40" s="11">
        <f t="shared" si="0"/>
        <v>1050</v>
      </c>
      <c r="E40" s="27">
        <f t="shared" si="1"/>
        <v>17.5</v>
      </c>
      <c r="F40" s="27">
        <f t="shared" si="2"/>
        <v>1050</v>
      </c>
      <c r="G40" s="25">
        <f t="shared" si="15"/>
        <v>5350</v>
      </c>
      <c r="H40" s="28">
        <f t="shared" si="3"/>
        <v>210</v>
      </c>
      <c r="I40" s="27">
        <v>0.16</v>
      </c>
      <c r="J40" s="27">
        <f t="shared" ref="J40:J65" si="18">100*$I40*(H40-H39)+J39</f>
        <v>4170</v>
      </c>
      <c r="K40" s="34">
        <f t="shared" si="16"/>
        <v>9520</v>
      </c>
      <c r="L40" s="24">
        <v>0.43</v>
      </c>
      <c r="M40" s="34">
        <f t="shared" si="13"/>
        <v>45840</v>
      </c>
      <c r="N40" s="28">
        <f t="shared" si="4"/>
        <v>350</v>
      </c>
      <c r="O40" s="11">
        <v>0.15</v>
      </c>
      <c r="P40" s="27">
        <f t="shared" si="7"/>
        <v>6806</v>
      </c>
      <c r="Q40" s="34">
        <f t="shared" si="17"/>
        <v>12156</v>
      </c>
      <c r="R40" s="24">
        <v>0.08</v>
      </c>
      <c r="S40" s="45">
        <f t="shared" si="9"/>
        <v>59700</v>
      </c>
      <c r="T40" s="44">
        <f t="shared" si="14"/>
        <v>13900</v>
      </c>
      <c r="U40" s="47"/>
    </row>
    <row r="41" s="10" customFormat="1" spans="1:21">
      <c r="A41" s="15"/>
      <c r="B41" s="17">
        <v>36</v>
      </c>
      <c r="C41" s="18">
        <v>8</v>
      </c>
      <c r="D41" s="19">
        <f t="shared" si="0"/>
        <v>1080</v>
      </c>
      <c r="E41" s="20">
        <f t="shared" si="1"/>
        <v>18</v>
      </c>
      <c r="F41" s="20">
        <f t="shared" si="2"/>
        <v>1080</v>
      </c>
      <c r="G41" s="17">
        <f t="shared" si="15"/>
        <v>5500</v>
      </c>
      <c r="H41" s="21">
        <f t="shared" si="3"/>
        <v>216</v>
      </c>
      <c r="I41" s="20">
        <v>0.15</v>
      </c>
      <c r="J41" s="20">
        <f t="shared" si="18"/>
        <v>4260</v>
      </c>
      <c r="K41" s="30">
        <f t="shared" si="16"/>
        <v>9760</v>
      </c>
      <c r="L41" s="15">
        <v>0.43</v>
      </c>
      <c r="M41" s="30">
        <f t="shared" si="13"/>
        <v>47130</v>
      </c>
      <c r="N41" s="21">
        <f t="shared" si="4"/>
        <v>360</v>
      </c>
      <c r="O41" s="10">
        <v>0.15</v>
      </c>
      <c r="P41" s="20">
        <f t="shared" si="7"/>
        <v>6956</v>
      </c>
      <c r="Q41" s="30">
        <f t="shared" si="17"/>
        <v>12456</v>
      </c>
      <c r="R41" s="15">
        <v>0.08</v>
      </c>
      <c r="S41" s="41">
        <f t="shared" si="9"/>
        <v>60100</v>
      </c>
      <c r="T41" s="42">
        <f t="shared" si="14"/>
        <v>14200</v>
      </c>
      <c r="U41" s="43"/>
    </row>
    <row r="42" spans="1:21">
      <c r="A42" s="22"/>
      <c r="B42" s="1">
        <v>37</v>
      </c>
      <c r="C42" s="23"/>
      <c r="D42" s="2">
        <f t="shared" si="0"/>
        <v>1110</v>
      </c>
      <c r="E42" s="3">
        <f t="shared" si="1"/>
        <v>18.5</v>
      </c>
      <c r="F42" s="3">
        <f t="shared" si="2"/>
        <v>1110</v>
      </c>
      <c r="G42" s="1">
        <f t="shared" si="15"/>
        <v>5650</v>
      </c>
      <c r="H42" s="16">
        <f t="shared" si="3"/>
        <v>222</v>
      </c>
      <c r="I42" s="3">
        <v>0.15</v>
      </c>
      <c r="J42" s="3">
        <f t="shared" si="18"/>
        <v>4350</v>
      </c>
      <c r="K42" s="33">
        <f t="shared" si="16"/>
        <v>10000</v>
      </c>
      <c r="L42" s="22">
        <v>0.4</v>
      </c>
      <c r="M42" s="33">
        <f t="shared" si="13"/>
        <v>48330</v>
      </c>
      <c r="N42" s="16">
        <f t="shared" si="4"/>
        <v>370</v>
      </c>
      <c r="O42" s="2">
        <v>0.15</v>
      </c>
      <c r="P42" s="3">
        <f t="shared" si="7"/>
        <v>7106</v>
      </c>
      <c r="Q42" s="33">
        <f t="shared" si="17"/>
        <v>12756</v>
      </c>
      <c r="R42" s="22">
        <v>0.08</v>
      </c>
      <c r="S42" s="38">
        <f t="shared" si="9"/>
        <v>60500</v>
      </c>
      <c r="T42" s="44">
        <f t="shared" si="14"/>
        <v>14500</v>
      </c>
      <c r="U42" s="43"/>
    </row>
    <row r="43" spans="1:21">
      <c r="A43" s="22"/>
      <c r="B43" s="1">
        <v>38</v>
      </c>
      <c r="C43" s="23"/>
      <c r="D43" s="2">
        <f t="shared" si="0"/>
        <v>1140</v>
      </c>
      <c r="E43" s="3">
        <f t="shared" si="1"/>
        <v>19</v>
      </c>
      <c r="F43" s="3">
        <f t="shared" si="2"/>
        <v>1140</v>
      </c>
      <c r="G43" s="1">
        <f t="shared" si="15"/>
        <v>5800</v>
      </c>
      <c r="H43" s="16">
        <f t="shared" si="3"/>
        <v>228</v>
      </c>
      <c r="I43" s="3">
        <v>0.15</v>
      </c>
      <c r="J43" s="3">
        <f t="shared" si="18"/>
        <v>4440</v>
      </c>
      <c r="K43" s="33">
        <f t="shared" si="16"/>
        <v>10240</v>
      </c>
      <c r="L43" s="22">
        <v>0.37</v>
      </c>
      <c r="M43" s="33">
        <f t="shared" ref="M43:M65" si="19">L43*(H43-H42)*500+M42</f>
        <v>49440</v>
      </c>
      <c r="N43" s="16">
        <f t="shared" si="4"/>
        <v>380</v>
      </c>
      <c r="O43" s="2">
        <v>0.15</v>
      </c>
      <c r="P43" s="3">
        <f t="shared" si="7"/>
        <v>7256</v>
      </c>
      <c r="Q43" s="33">
        <f t="shared" si="17"/>
        <v>13056</v>
      </c>
      <c r="R43" s="22">
        <v>0.08</v>
      </c>
      <c r="S43" s="38">
        <f t="shared" si="9"/>
        <v>60900</v>
      </c>
      <c r="T43" s="42">
        <f t="shared" si="14"/>
        <v>14800</v>
      </c>
      <c r="U43" s="43"/>
    </row>
    <row r="44" spans="1:21">
      <c r="A44" s="22"/>
      <c r="B44" s="1">
        <v>39</v>
      </c>
      <c r="C44" s="23"/>
      <c r="D44" s="2">
        <f t="shared" si="0"/>
        <v>1170</v>
      </c>
      <c r="E44" s="3">
        <f t="shared" si="1"/>
        <v>19.5</v>
      </c>
      <c r="F44" s="3">
        <f t="shared" si="2"/>
        <v>1170</v>
      </c>
      <c r="G44" s="1">
        <f t="shared" si="15"/>
        <v>5950</v>
      </c>
      <c r="H44" s="16">
        <f t="shared" si="3"/>
        <v>234</v>
      </c>
      <c r="I44" s="3">
        <v>0.15</v>
      </c>
      <c r="J44" s="3">
        <f t="shared" si="18"/>
        <v>4530</v>
      </c>
      <c r="K44" s="33">
        <f t="shared" si="16"/>
        <v>10480</v>
      </c>
      <c r="L44" s="22">
        <v>0.37</v>
      </c>
      <c r="M44" s="33">
        <f t="shared" si="19"/>
        <v>50550</v>
      </c>
      <c r="N44" s="16">
        <f t="shared" si="4"/>
        <v>390</v>
      </c>
      <c r="O44" s="2">
        <v>0.15</v>
      </c>
      <c r="P44" s="3">
        <f t="shared" si="7"/>
        <v>7406</v>
      </c>
      <c r="Q44" s="33">
        <f t="shared" si="17"/>
        <v>13356</v>
      </c>
      <c r="R44" s="22">
        <v>0.08</v>
      </c>
      <c r="S44" s="38">
        <f t="shared" si="9"/>
        <v>61300</v>
      </c>
      <c r="T44" s="44">
        <f t="shared" si="14"/>
        <v>15100</v>
      </c>
      <c r="U44" s="43"/>
    </row>
    <row r="45" spans="1:21">
      <c r="A45" s="22"/>
      <c r="B45" s="1">
        <v>40</v>
      </c>
      <c r="C45" s="23"/>
      <c r="D45" s="2">
        <f t="shared" si="0"/>
        <v>1200</v>
      </c>
      <c r="E45" s="3">
        <f t="shared" si="1"/>
        <v>20</v>
      </c>
      <c r="F45" s="3">
        <f t="shared" si="2"/>
        <v>1200</v>
      </c>
      <c r="G45" s="1">
        <f t="shared" si="15"/>
        <v>6100</v>
      </c>
      <c r="H45" s="16">
        <f t="shared" si="3"/>
        <v>240</v>
      </c>
      <c r="I45" s="3">
        <v>0.15</v>
      </c>
      <c r="J45" s="3">
        <f t="shared" si="18"/>
        <v>4620</v>
      </c>
      <c r="K45" s="33">
        <f t="shared" si="16"/>
        <v>10720</v>
      </c>
      <c r="L45" s="22">
        <v>0.34</v>
      </c>
      <c r="M45" s="33">
        <f t="shared" si="19"/>
        <v>51570</v>
      </c>
      <c r="N45" s="16">
        <f t="shared" si="4"/>
        <v>400</v>
      </c>
      <c r="O45" s="2">
        <v>0.15</v>
      </c>
      <c r="P45" s="3">
        <f t="shared" si="7"/>
        <v>7556</v>
      </c>
      <c r="Q45" s="33">
        <f t="shared" si="17"/>
        <v>13656</v>
      </c>
      <c r="R45" s="22">
        <v>0.08</v>
      </c>
      <c r="S45" s="38">
        <f t="shared" si="9"/>
        <v>61700</v>
      </c>
      <c r="T45" s="42">
        <f t="shared" si="14"/>
        <v>15400</v>
      </c>
      <c r="U45" s="43"/>
    </row>
    <row r="46" spans="1:21">
      <c r="A46" s="22"/>
      <c r="B46" s="1">
        <v>41</v>
      </c>
      <c r="C46" s="23"/>
      <c r="D46" s="2">
        <f t="shared" si="0"/>
        <v>1230</v>
      </c>
      <c r="E46" s="3">
        <f t="shared" si="1"/>
        <v>20.5</v>
      </c>
      <c r="F46" s="3">
        <f t="shared" si="2"/>
        <v>1230</v>
      </c>
      <c r="G46" s="1">
        <f t="shared" si="15"/>
        <v>6250</v>
      </c>
      <c r="H46" s="16">
        <f t="shared" si="3"/>
        <v>246</v>
      </c>
      <c r="I46" s="3">
        <v>0.15</v>
      </c>
      <c r="J46" s="3">
        <f t="shared" si="18"/>
        <v>4710</v>
      </c>
      <c r="K46" s="33">
        <f t="shared" si="16"/>
        <v>10960</v>
      </c>
      <c r="L46" s="22">
        <v>0.34</v>
      </c>
      <c r="M46" s="33">
        <f t="shared" si="19"/>
        <v>52590</v>
      </c>
      <c r="N46" s="16">
        <f t="shared" si="4"/>
        <v>410</v>
      </c>
      <c r="O46" s="2">
        <v>0.15</v>
      </c>
      <c r="P46" s="3">
        <f t="shared" si="7"/>
        <v>7706</v>
      </c>
      <c r="Q46" s="33">
        <f t="shared" si="17"/>
        <v>13956</v>
      </c>
      <c r="R46" s="22">
        <v>0.08</v>
      </c>
      <c r="S46" s="38">
        <f t="shared" si="9"/>
        <v>62100</v>
      </c>
      <c r="T46" s="44">
        <f t="shared" si="14"/>
        <v>15700</v>
      </c>
      <c r="U46" s="43"/>
    </row>
    <row r="47" spans="1:21">
      <c r="A47" s="22"/>
      <c r="B47" s="1">
        <v>42</v>
      </c>
      <c r="C47" s="23"/>
      <c r="D47" s="2">
        <f t="shared" si="0"/>
        <v>1260</v>
      </c>
      <c r="E47" s="3">
        <f t="shared" si="1"/>
        <v>21</v>
      </c>
      <c r="F47" s="3">
        <f t="shared" si="2"/>
        <v>1260</v>
      </c>
      <c r="G47" s="1">
        <f t="shared" si="15"/>
        <v>6400</v>
      </c>
      <c r="H47" s="16">
        <f t="shared" si="3"/>
        <v>252</v>
      </c>
      <c r="I47" s="3">
        <v>0.15</v>
      </c>
      <c r="J47" s="3">
        <f t="shared" si="18"/>
        <v>4800</v>
      </c>
      <c r="K47" s="33">
        <f t="shared" si="16"/>
        <v>11200</v>
      </c>
      <c r="L47" s="22">
        <v>0.31</v>
      </c>
      <c r="M47" s="33">
        <f t="shared" si="19"/>
        <v>53520</v>
      </c>
      <c r="N47" s="16">
        <f t="shared" si="4"/>
        <v>420</v>
      </c>
      <c r="O47" s="2">
        <v>0.15</v>
      </c>
      <c r="P47" s="3">
        <f t="shared" si="7"/>
        <v>7856</v>
      </c>
      <c r="Q47" s="33">
        <f t="shared" si="17"/>
        <v>14256</v>
      </c>
      <c r="R47" s="22">
        <v>0.08</v>
      </c>
      <c r="S47" s="38">
        <f t="shared" si="9"/>
        <v>62500</v>
      </c>
      <c r="T47" s="42">
        <f t="shared" si="14"/>
        <v>16000</v>
      </c>
      <c r="U47" s="43"/>
    </row>
    <row r="48" spans="1:21">
      <c r="A48" s="22"/>
      <c r="B48" s="1">
        <v>43</v>
      </c>
      <c r="C48" s="23"/>
      <c r="D48" s="2">
        <f t="shared" si="0"/>
        <v>1290</v>
      </c>
      <c r="E48" s="3">
        <f t="shared" si="1"/>
        <v>21.5</v>
      </c>
      <c r="F48" s="3">
        <f t="shared" si="2"/>
        <v>1290</v>
      </c>
      <c r="G48" s="1">
        <f t="shared" si="15"/>
        <v>6550</v>
      </c>
      <c r="H48" s="16">
        <f t="shared" si="3"/>
        <v>258</v>
      </c>
      <c r="I48" s="3">
        <v>0.15</v>
      </c>
      <c r="J48" s="3">
        <f t="shared" si="18"/>
        <v>4890</v>
      </c>
      <c r="K48" s="33">
        <f t="shared" si="16"/>
        <v>11440</v>
      </c>
      <c r="L48" s="22">
        <v>0.27</v>
      </c>
      <c r="M48" s="33">
        <f t="shared" si="19"/>
        <v>54330</v>
      </c>
      <c r="N48" s="16">
        <f t="shared" si="4"/>
        <v>430</v>
      </c>
      <c r="O48" s="2">
        <v>0.15</v>
      </c>
      <c r="P48" s="3">
        <f t="shared" si="7"/>
        <v>8006</v>
      </c>
      <c r="Q48" s="33">
        <f t="shared" si="17"/>
        <v>14556</v>
      </c>
      <c r="R48" s="22">
        <v>0.08</v>
      </c>
      <c r="S48" s="38">
        <f t="shared" si="9"/>
        <v>62900</v>
      </c>
      <c r="T48" s="44">
        <f t="shared" si="14"/>
        <v>16300</v>
      </c>
      <c r="U48" s="43"/>
    </row>
    <row r="49" spans="1:21">
      <c r="A49" s="22"/>
      <c r="B49" s="1">
        <v>44</v>
      </c>
      <c r="C49" s="23"/>
      <c r="D49" s="2">
        <f t="shared" si="0"/>
        <v>1320</v>
      </c>
      <c r="E49" s="3">
        <f t="shared" si="1"/>
        <v>22</v>
      </c>
      <c r="F49" s="3">
        <f t="shared" si="2"/>
        <v>1320</v>
      </c>
      <c r="G49" s="1">
        <f t="shared" si="15"/>
        <v>6700</v>
      </c>
      <c r="H49" s="16">
        <f t="shared" si="3"/>
        <v>264</v>
      </c>
      <c r="I49" s="3">
        <v>0.15</v>
      </c>
      <c r="J49" s="3">
        <f t="shared" si="18"/>
        <v>4980</v>
      </c>
      <c r="K49" s="33">
        <f t="shared" si="16"/>
        <v>11680</v>
      </c>
      <c r="L49" s="22">
        <v>0.27</v>
      </c>
      <c r="M49" s="33">
        <f t="shared" si="19"/>
        <v>55140</v>
      </c>
      <c r="N49" s="16">
        <f t="shared" si="4"/>
        <v>440</v>
      </c>
      <c r="O49" s="2">
        <v>0.15</v>
      </c>
      <c r="P49" s="3">
        <f t="shared" si="7"/>
        <v>8156</v>
      </c>
      <c r="Q49" s="33">
        <f t="shared" si="17"/>
        <v>14856</v>
      </c>
      <c r="R49" s="22">
        <v>0.08</v>
      </c>
      <c r="S49" s="38">
        <f t="shared" si="9"/>
        <v>63300</v>
      </c>
      <c r="T49" s="44">
        <f t="shared" si="14"/>
        <v>16600</v>
      </c>
      <c r="U49" s="43"/>
    </row>
    <row r="50" spans="1:21">
      <c r="A50" s="22"/>
      <c r="B50" s="1">
        <v>45</v>
      </c>
      <c r="C50" s="23"/>
      <c r="D50" s="2">
        <f t="shared" si="0"/>
        <v>1350</v>
      </c>
      <c r="E50" s="3">
        <f t="shared" si="1"/>
        <v>22.5</v>
      </c>
      <c r="F50" s="3">
        <f t="shared" si="2"/>
        <v>1350</v>
      </c>
      <c r="G50" s="1">
        <f t="shared" si="15"/>
        <v>6850</v>
      </c>
      <c r="H50" s="16">
        <f t="shared" si="3"/>
        <v>270</v>
      </c>
      <c r="I50" s="3">
        <v>0.15</v>
      </c>
      <c r="J50" s="3">
        <f t="shared" si="18"/>
        <v>5070</v>
      </c>
      <c r="K50" s="33">
        <f t="shared" si="16"/>
        <v>11920</v>
      </c>
      <c r="L50" s="22">
        <v>0.22</v>
      </c>
      <c r="M50" s="33">
        <f t="shared" si="19"/>
        <v>55800</v>
      </c>
      <c r="N50" s="16">
        <f t="shared" si="4"/>
        <v>450</v>
      </c>
      <c r="O50" s="2">
        <v>0.15</v>
      </c>
      <c r="P50" s="3">
        <f t="shared" si="7"/>
        <v>8306</v>
      </c>
      <c r="Q50" s="33">
        <f t="shared" si="17"/>
        <v>15156</v>
      </c>
      <c r="R50" s="22">
        <v>0.08</v>
      </c>
      <c r="S50" s="38">
        <f t="shared" si="9"/>
        <v>63700</v>
      </c>
      <c r="T50" s="42">
        <f t="shared" si="14"/>
        <v>16900</v>
      </c>
      <c r="U50" s="43"/>
    </row>
    <row r="51" spans="1:21">
      <c r="A51" s="22"/>
      <c r="B51" s="1">
        <v>46</v>
      </c>
      <c r="C51" s="23"/>
      <c r="D51" s="2">
        <f t="shared" si="0"/>
        <v>1380</v>
      </c>
      <c r="E51" s="3">
        <f t="shared" si="1"/>
        <v>23</v>
      </c>
      <c r="F51" s="3">
        <f t="shared" si="2"/>
        <v>1380</v>
      </c>
      <c r="G51" s="1">
        <f t="shared" si="15"/>
        <v>7000</v>
      </c>
      <c r="H51" s="16">
        <f t="shared" si="3"/>
        <v>276</v>
      </c>
      <c r="I51" s="3">
        <v>0.15</v>
      </c>
      <c r="J51" s="3">
        <f t="shared" si="18"/>
        <v>5160</v>
      </c>
      <c r="K51" s="33">
        <f t="shared" si="16"/>
        <v>12160</v>
      </c>
      <c r="L51" s="22">
        <v>0.22</v>
      </c>
      <c r="M51" s="33">
        <f t="shared" si="19"/>
        <v>56460</v>
      </c>
      <c r="N51" s="16">
        <f t="shared" si="4"/>
        <v>460</v>
      </c>
      <c r="O51" s="2">
        <v>0.15</v>
      </c>
      <c r="P51" s="3">
        <f t="shared" si="7"/>
        <v>8456</v>
      </c>
      <c r="Q51" s="33">
        <f t="shared" si="17"/>
        <v>15456</v>
      </c>
      <c r="R51" s="22">
        <v>0.08</v>
      </c>
      <c r="S51" s="38">
        <f t="shared" si="9"/>
        <v>64100</v>
      </c>
      <c r="T51" s="44">
        <f t="shared" si="14"/>
        <v>17200</v>
      </c>
      <c r="U51" s="43"/>
    </row>
    <row r="52" spans="1:21">
      <c r="A52" s="22"/>
      <c r="B52" s="1">
        <v>47</v>
      </c>
      <c r="C52" s="23"/>
      <c r="D52" s="2">
        <f t="shared" si="0"/>
        <v>1410</v>
      </c>
      <c r="E52" s="3">
        <f t="shared" si="1"/>
        <v>23.5</v>
      </c>
      <c r="F52" s="3">
        <f t="shared" si="2"/>
        <v>1410</v>
      </c>
      <c r="G52" s="1">
        <f t="shared" si="15"/>
        <v>7150</v>
      </c>
      <c r="H52" s="16">
        <f t="shared" si="3"/>
        <v>282</v>
      </c>
      <c r="I52" s="3">
        <v>0.15</v>
      </c>
      <c r="J52" s="3">
        <f t="shared" si="18"/>
        <v>5250</v>
      </c>
      <c r="K52" s="33">
        <f t="shared" si="16"/>
        <v>12400</v>
      </c>
      <c r="L52" s="22">
        <v>0.18</v>
      </c>
      <c r="M52" s="33">
        <f t="shared" si="19"/>
        <v>57000</v>
      </c>
      <c r="N52" s="16">
        <f t="shared" si="4"/>
        <v>470</v>
      </c>
      <c r="O52" s="2">
        <v>0.15</v>
      </c>
      <c r="P52" s="3">
        <f t="shared" si="7"/>
        <v>8606</v>
      </c>
      <c r="Q52" s="33">
        <f t="shared" si="17"/>
        <v>15756</v>
      </c>
      <c r="R52" s="22">
        <v>0.08</v>
      </c>
      <c r="S52" s="38">
        <f t="shared" si="9"/>
        <v>64500</v>
      </c>
      <c r="T52" s="42">
        <f t="shared" si="14"/>
        <v>17500</v>
      </c>
      <c r="U52" s="43"/>
    </row>
    <row r="53" spans="1:21">
      <c r="A53" s="22"/>
      <c r="B53" s="1">
        <v>48</v>
      </c>
      <c r="C53" s="23"/>
      <c r="D53" s="2">
        <f t="shared" si="0"/>
        <v>1440</v>
      </c>
      <c r="E53" s="3">
        <f t="shared" si="1"/>
        <v>24</v>
      </c>
      <c r="F53" s="3">
        <f t="shared" si="2"/>
        <v>1440</v>
      </c>
      <c r="G53" s="1">
        <f t="shared" si="15"/>
        <v>7300</v>
      </c>
      <c r="H53" s="16">
        <f t="shared" si="3"/>
        <v>288</v>
      </c>
      <c r="I53" s="3">
        <v>0.15</v>
      </c>
      <c r="J53" s="3">
        <f t="shared" si="18"/>
        <v>5340</v>
      </c>
      <c r="K53" s="33">
        <f t="shared" si="16"/>
        <v>12640</v>
      </c>
      <c r="L53" s="22">
        <v>0.13</v>
      </c>
      <c r="M53" s="33">
        <f t="shared" si="19"/>
        <v>57390</v>
      </c>
      <c r="N53" s="16">
        <f t="shared" si="4"/>
        <v>480</v>
      </c>
      <c r="O53" s="2">
        <v>0.15</v>
      </c>
      <c r="P53" s="3">
        <f t="shared" si="7"/>
        <v>8756</v>
      </c>
      <c r="Q53" s="33">
        <f t="shared" si="17"/>
        <v>16056</v>
      </c>
      <c r="R53" s="22">
        <v>0.08</v>
      </c>
      <c r="S53" s="38">
        <f t="shared" si="9"/>
        <v>64900</v>
      </c>
      <c r="T53" s="44">
        <f t="shared" si="14"/>
        <v>17800</v>
      </c>
      <c r="U53" s="43"/>
    </row>
    <row r="54" spans="1:21">
      <c r="A54" s="22"/>
      <c r="B54" s="1">
        <v>49</v>
      </c>
      <c r="C54" s="23"/>
      <c r="D54" s="2">
        <f t="shared" si="0"/>
        <v>1470</v>
      </c>
      <c r="E54" s="3">
        <f t="shared" si="1"/>
        <v>24.5</v>
      </c>
      <c r="F54" s="3">
        <f t="shared" si="2"/>
        <v>1470</v>
      </c>
      <c r="G54" s="1">
        <f t="shared" si="15"/>
        <v>7450</v>
      </c>
      <c r="H54" s="16">
        <f t="shared" si="3"/>
        <v>294</v>
      </c>
      <c r="I54" s="3">
        <v>0.15</v>
      </c>
      <c r="J54" s="3">
        <f t="shared" si="18"/>
        <v>5430</v>
      </c>
      <c r="K54" s="33">
        <f t="shared" si="16"/>
        <v>12880</v>
      </c>
      <c r="L54" s="22">
        <v>0.13</v>
      </c>
      <c r="M54" s="33">
        <f t="shared" si="19"/>
        <v>57780</v>
      </c>
      <c r="N54" s="16">
        <f t="shared" si="4"/>
        <v>490</v>
      </c>
      <c r="O54" s="2">
        <v>0.15</v>
      </c>
      <c r="P54" s="3">
        <f t="shared" si="7"/>
        <v>8906</v>
      </c>
      <c r="Q54" s="33">
        <f t="shared" si="17"/>
        <v>16356</v>
      </c>
      <c r="R54" s="22">
        <v>0.08</v>
      </c>
      <c r="S54" s="38">
        <f t="shared" si="9"/>
        <v>65300</v>
      </c>
      <c r="T54" s="42">
        <f t="shared" si="14"/>
        <v>18100</v>
      </c>
      <c r="U54" s="43"/>
    </row>
    <row r="55" spans="1:21">
      <c r="A55" s="22"/>
      <c r="B55" s="1">
        <v>50</v>
      </c>
      <c r="C55" s="23"/>
      <c r="D55" s="2">
        <f t="shared" si="0"/>
        <v>1500</v>
      </c>
      <c r="E55" s="3">
        <f t="shared" si="1"/>
        <v>25</v>
      </c>
      <c r="F55" s="3">
        <f t="shared" si="2"/>
        <v>1500</v>
      </c>
      <c r="G55" s="1">
        <f t="shared" si="15"/>
        <v>7600</v>
      </c>
      <c r="H55" s="16">
        <f t="shared" si="3"/>
        <v>300</v>
      </c>
      <c r="I55" s="3">
        <v>0.15</v>
      </c>
      <c r="J55" s="3">
        <f t="shared" si="18"/>
        <v>5520</v>
      </c>
      <c r="K55" s="33">
        <f t="shared" si="16"/>
        <v>13120</v>
      </c>
      <c r="L55" s="22">
        <v>0.08</v>
      </c>
      <c r="M55" s="33">
        <f t="shared" si="19"/>
        <v>58020</v>
      </c>
      <c r="N55" s="16">
        <f t="shared" si="4"/>
        <v>500</v>
      </c>
      <c r="O55" s="2">
        <v>0.15</v>
      </c>
      <c r="P55" s="3">
        <f t="shared" si="7"/>
        <v>9056</v>
      </c>
      <c r="Q55" s="33">
        <f t="shared" si="17"/>
        <v>16656</v>
      </c>
      <c r="R55" s="22">
        <v>0.08</v>
      </c>
      <c r="S55" s="38">
        <f t="shared" si="9"/>
        <v>65700</v>
      </c>
      <c r="T55" s="44">
        <f t="shared" si="14"/>
        <v>18400</v>
      </c>
      <c r="U55" s="43"/>
    </row>
    <row r="56" spans="1:21">
      <c r="A56" s="22"/>
      <c r="B56" s="1">
        <v>51</v>
      </c>
      <c r="C56" s="23"/>
      <c r="D56" s="2">
        <f t="shared" si="0"/>
        <v>1530</v>
      </c>
      <c r="E56" s="3">
        <f t="shared" si="1"/>
        <v>25.5</v>
      </c>
      <c r="F56" s="3">
        <f t="shared" si="2"/>
        <v>1530</v>
      </c>
      <c r="G56" s="1">
        <f t="shared" si="15"/>
        <v>7750</v>
      </c>
      <c r="H56" s="16">
        <f t="shared" si="3"/>
        <v>306</v>
      </c>
      <c r="I56" s="3">
        <v>0.15</v>
      </c>
      <c r="J56" s="3">
        <f t="shared" si="18"/>
        <v>5610</v>
      </c>
      <c r="K56" s="33">
        <f t="shared" si="16"/>
        <v>13360</v>
      </c>
      <c r="L56" s="22">
        <v>0.08</v>
      </c>
      <c r="M56" s="33">
        <f t="shared" si="19"/>
        <v>58260</v>
      </c>
      <c r="N56" s="16">
        <f t="shared" si="4"/>
        <v>510</v>
      </c>
      <c r="O56" s="2">
        <v>0.15</v>
      </c>
      <c r="P56" s="3">
        <f t="shared" si="7"/>
        <v>9206</v>
      </c>
      <c r="Q56" s="33">
        <f t="shared" si="17"/>
        <v>16956</v>
      </c>
      <c r="R56" s="22">
        <v>0.08</v>
      </c>
      <c r="S56" s="38">
        <f t="shared" si="9"/>
        <v>66100</v>
      </c>
      <c r="T56" s="42">
        <f t="shared" si="14"/>
        <v>18700</v>
      </c>
      <c r="U56" s="43"/>
    </row>
    <row r="57" spans="1:21">
      <c r="A57" s="22"/>
      <c r="B57" s="1">
        <v>52</v>
      </c>
      <c r="C57" s="23"/>
      <c r="D57" s="2">
        <f t="shared" si="0"/>
        <v>1560</v>
      </c>
      <c r="E57" s="3">
        <f t="shared" si="1"/>
        <v>26</v>
      </c>
      <c r="F57" s="3">
        <f t="shared" si="2"/>
        <v>1560</v>
      </c>
      <c r="G57" s="1">
        <f t="shared" si="15"/>
        <v>7900</v>
      </c>
      <c r="H57" s="16">
        <f t="shared" si="3"/>
        <v>312</v>
      </c>
      <c r="I57" s="3">
        <v>0.15</v>
      </c>
      <c r="J57" s="3">
        <f t="shared" si="18"/>
        <v>5700</v>
      </c>
      <c r="K57" s="33">
        <f t="shared" si="16"/>
        <v>13600</v>
      </c>
      <c r="L57" s="22">
        <v>0.08</v>
      </c>
      <c r="M57" s="33">
        <f t="shared" si="19"/>
        <v>58500</v>
      </c>
      <c r="N57" s="16">
        <f t="shared" si="4"/>
        <v>520</v>
      </c>
      <c r="O57" s="2">
        <v>0.15</v>
      </c>
      <c r="P57" s="3">
        <f t="shared" si="7"/>
        <v>9356</v>
      </c>
      <c r="Q57" s="33">
        <f t="shared" si="17"/>
        <v>17256</v>
      </c>
      <c r="R57" s="22">
        <v>0.08</v>
      </c>
      <c r="S57" s="38">
        <f t="shared" si="9"/>
        <v>66500</v>
      </c>
      <c r="T57" s="44">
        <f t="shared" si="14"/>
        <v>19000</v>
      </c>
      <c r="U57" s="43"/>
    </row>
    <row r="58" spans="1:21">
      <c r="A58" s="22"/>
      <c r="B58" s="1">
        <v>53</v>
      </c>
      <c r="C58" s="23"/>
      <c r="D58" s="2">
        <f t="shared" si="0"/>
        <v>1590</v>
      </c>
      <c r="E58" s="3">
        <f t="shared" si="1"/>
        <v>26.5</v>
      </c>
      <c r="F58" s="3">
        <f t="shared" si="2"/>
        <v>1590</v>
      </c>
      <c r="G58" s="1">
        <f t="shared" si="15"/>
        <v>8050</v>
      </c>
      <c r="H58" s="16">
        <f t="shared" si="3"/>
        <v>318</v>
      </c>
      <c r="I58" s="3">
        <v>0.15</v>
      </c>
      <c r="J58" s="3">
        <f t="shared" si="18"/>
        <v>5790</v>
      </c>
      <c r="K58" s="33">
        <f t="shared" si="16"/>
        <v>13840</v>
      </c>
      <c r="L58" s="22">
        <v>0.08</v>
      </c>
      <c r="M58" s="33">
        <f t="shared" si="19"/>
        <v>58740</v>
      </c>
      <c r="N58" s="16">
        <f t="shared" si="4"/>
        <v>530</v>
      </c>
      <c r="O58" s="2">
        <v>0.15</v>
      </c>
      <c r="P58" s="3">
        <f t="shared" si="7"/>
        <v>9506</v>
      </c>
      <c r="Q58" s="33">
        <f t="shared" si="17"/>
        <v>17556</v>
      </c>
      <c r="R58" s="22">
        <v>0.08</v>
      </c>
      <c r="S58" s="38">
        <f t="shared" si="9"/>
        <v>66900</v>
      </c>
      <c r="T58" s="44">
        <f t="shared" si="14"/>
        <v>19300</v>
      </c>
      <c r="U58" s="43"/>
    </row>
    <row r="59" spans="1:21">
      <c r="A59" s="22"/>
      <c r="B59" s="1">
        <v>54</v>
      </c>
      <c r="C59" s="23"/>
      <c r="D59" s="2">
        <f t="shared" si="0"/>
        <v>1620</v>
      </c>
      <c r="E59" s="3">
        <f t="shared" si="1"/>
        <v>27</v>
      </c>
      <c r="F59" s="3">
        <f t="shared" si="2"/>
        <v>1620</v>
      </c>
      <c r="G59" s="1">
        <f t="shared" si="15"/>
        <v>8200</v>
      </c>
      <c r="H59" s="16">
        <f t="shared" si="3"/>
        <v>324</v>
      </c>
      <c r="I59" s="3">
        <v>0.15</v>
      </c>
      <c r="J59" s="3">
        <f t="shared" si="18"/>
        <v>5880</v>
      </c>
      <c r="K59" s="33">
        <f t="shared" si="16"/>
        <v>14080</v>
      </c>
      <c r="L59" s="22">
        <v>0.08</v>
      </c>
      <c r="M59" s="33">
        <f t="shared" si="19"/>
        <v>58980</v>
      </c>
      <c r="N59" s="16">
        <f t="shared" si="4"/>
        <v>540</v>
      </c>
      <c r="O59" s="2">
        <v>0.15</v>
      </c>
      <c r="P59" s="3">
        <f t="shared" si="7"/>
        <v>9656</v>
      </c>
      <c r="Q59" s="33">
        <f t="shared" si="17"/>
        <v>17856</v>
      </c>
      <c r="R59" s="22">
        <v>0.08</v>
      </c>
      <c r="S59" s="38">
        <f t="shared" si="9"/>
        <v>67300</v>
      </c>
      <c r="T59" s="42">
        <f t="shared" si="14"/>
        <v>19600</v>
      </c>
      <c r="U59" s="43"/>
    </row>
    <row r="60" spans="1:21">
      <c r="A60" s="22"/>
      <c r="B60" s="1">
        <v>55</v>
      </c>
      <c r="C60" s="23"/>
      <c r="D60" s="2">
        <f t="shared" si="0"/>
        <v>1650</v>
      </c>
      <c r="E60" s="3">
        <f t="shared" si="1"/>
        <v>27.5</v>
      </c>
      <c r="F60" s="3">
        <f t="shared" si="2"/>
        <v>1650</v>
      </c>
      <c r="G60" s="1">
        <f t="shared" si="15"/>
        <v>8350</v>
      </c>
      <c r="H60" s="16">
        <f t="shared" si="3"/>
        <v>330</v>
      </c>
      <c r="I60" s="3">
        <v>0.15</v>
      </c>
      <c r="J60" s="3">
        <f t="shared" si="18"/>
        <v>5970</v>
      </c>
      <c r="K60" s="33">
        <f t="shared" si="16"/>
        <v>14320</v>
      </c>
      <c r="L60" s="22">
        <v>0.08</v>
      </c>
      <c r="M60" s="33">
        <f t="shared" si="19"/>
        <v>59220</v>
      </c>
      <c r="N60" s="16">
        <f t="shared" si="4"/>
        <v>550</v>
      </c>
      <c r="O60" s="2">
        <v>0.15</v>
      </c>
      <c r="P60" s="3">
        <f t="shared" si="7"/>
        <v>9806</v>
      </c>
      <c r="Q60" s="33">
        <f t="shared" si="17"/>
        <v>18156</v>
      </c>
      <c r="R60" s="22">
        <v>0.08</v>
      </c>
      <c r="S60" s="38">
        <f t="shared" si="9"/>
        <v>67700</v>
      </c>
      <c r="T60" s="44">
        <f t="shared" si="14"/>
        <v>19900</v>
      </c>
      <c r="U60" s="43"/>
    </row>
    <row r="61" spans="1:21">
      <c r="A61" s="22"/>
      <c r="B61" s="1">
        <v>56</v>
      </c>
      <c r="C61" s="23"/>
      <c r="D61" s="2">
        <f t="shared" si="0"/>
        <v>1680</v>
      </c>
      <c r="E61" s="3">
        <f t="shared" si="1"/>
        <v>28</v>
      </c>
      <c r="F61" s="3">
        <f t="shared" si="2"/>
        <v>1680</v>
      </c>
      <c r="G61" s="1">
        <f t="shared" si="15"/>
        <v>8500</v>
      </c>
      <c r="H61" s="16">
        <f t="shared" si="3"/>
        <v>336</v>
      </c>
      <c r="I61" s="3">
        <v>0.15</v>
      </c>
      <c r="J61" s="3">
        <f t="shared" si="18"/>
        <v>6060</v>
      </c>
      <c r="K61" s="33">
        <f t="shared" si="16"/>
        <v>14560</v>
      </c>
      <c r="L61" s="22">
        <v>0.08</v>
      </c>
      <c r="M61" s="33">
        <f t="shared" si="19"/>
        <v>59460</v>
      </c>
      <c r="N61" s="16">
        <f t="shared" si="4"/>
        <v>560</v>
      </c>
      <c r="O61" s="2">
        <v>0.15</v>
      </c>
      <c r="P61" s="3">
        <f t="shared" si="7"/>
        <v>9956</v>
      </c>
      <c r="Q61" s="33">
        <f t="shared" si="17"/>
        <v>18456</v>
      </c>
      <c r="R61" s="22">
        <v>0.08</v>
      </c>
      <c r="S61" s="38">
        <f t="shared" si="9"/>
        <v>68100</v>
      </c>
      <c r="T61" s="42">
        <f t="shared" si="14"/>
        <v>20200</v>
      </c>
      <c r="U61" s="43"/>
    </row>
    <row r="62" spans="1:21">
      <c r="A62" s="22"/>
      <c r="B62" s="1">
        <v>57</v>
      </c>
      <c r="C62" s="23"/>
      <c r="D62" s="2">
        <f t="shared" si="0"/>
        <v>1710</v>
      </c>
      <c r="E62" s="3">
        <f t="shared" si="1"/>
        <v>28.5</v>
      </c>
      <c r="F62" s="3">
        <f t="shared" si="2"/>
        <v>1710</v>
      </c>
      <c r="G62" s="1">
        <f t="shared" si="15"/>
        <v>8650</v>
      </c>
      <c r="H62" s="16">
        <f t="shared" si="3"/>
        <v>342</v>
      </c>
      <c r="I62" s="3">
        <v>0.15</v>
      </c>
      <c r="J62" s="3">
        <f t="shared" si="18"/>
        <v>6150</v>
      </c>
      <c r="K62" s="33">
        <f t="shared" si="16"/>
        <v>14800</v>
      </c>
      <c r="L62" s="22">
        <v>0.08</v>
      </c>
      <c r="M62" s="33">
        <f t="shared" si="19"/>
        <v>59700</v>
      </c>
      <c r="N62" s="16">
        <f t="shared" si="4"/>
        <v>570</v>
      </c>
      <c r="O62" s="2">
        <v>0.15</v>
      </c>
      <c r="P62" s="3">
        <f t="shared" si="7"/>
        <v>10106</v>
      </c>
      <c r="Q62" s="33">
        <f t="shared" si="17"/>
        <v>18756</v>
      </c>
      <c r="R62" s="22">
        <v>0.08</v>
      </c>
      <c r="S62" s="38">
        <f t="shared" si="9"/>
        <v>68500</v>
      </c>
      <c r="T62" s="44">
        <f t="shared" si="14"/>
        <v>20500</v>
      </c>
      <c r="U62" s="43"/>
    </row>
    <row r="63" spans="1:21">
      <c r="A63" s="22"/>
      <c r="B63" s="1">
        <v>58</v>
      </c>
      <c r="C63" s="23"/>
      <c r="D63" s="2">
        <f t="shared" si="0"/>
        <v>1740</v>
      </c>
      <c r="E63" s="3">
        <f t="shared" si="1"/>
        <v>29</v>
      </c>
      <c r="F63" s="3">
        <f t="shared" si="2"/>
        <v>1740</v>
      </c>
      <c r="G63" s="1">
        <f t="shared" si="15"/>
        <v>8800</v>
      </c>
      <c r="H63" s="16">
        <f t="shared" si="3"/>
        <v>348</v>
      </c>
      <c r="I63" s="3">
        <v>0.15</v>
      </c>
      <c r="J63" s="3">
        <f t="shared" si="18"/>
        <v>6240</v>
      </c>
      <c r="K63" s="33">
        <f t="shared" si="16"/>
        <v>15040</v>
      </c>
      <c r="L63" s="22">
        <v>0.08</v>
      </c>
      <c r="M63" s="33">
        <f t="shared" si="19"/>
        <v>59940</v>
      </c>
      <c r="N63" s="16">
        <f t="shared" si="4"/>
        <v>580</v>
      </c>
      <c r="O63" s="2">
        <v>0.15</v>
      </c>
      <c r="P63" s="3">
        <f t="shared" si="7"/>
        <v>10256</v>
      </c>
      <c r="Q63" s="33">
        <f t="shared" si="17"/>
        <v>19056</v>
      </c>
      <c r="R63" s="22">
        <v>0.08</v>
      </c>
      <c r="S63" s="38">
        <f t="shared" si="9"/>
        <v>68900</v>
      </c>
      <c r="T63" s="42">
        <f t="shared" si="14"/>
        <v>20800</v>
      </c>
      <c r="U63" s="43"/>
    </row>
    <row r="64" spans="1:21">
      <c r="A64" s="22"/>
      <c r="B64" s="1">
        <v>59</v>
      </c>
      <c r="C64" s="23"/>
      <c r="D64" s="2">
        <f t="shared" si="0"/>
        <v>1770</v>
      </c>
      <c r="E64" s="3">
        <f t="shared" si="1"/>
        <v>29.5</v>
      </c>
      <c r="F64" s="3">
        <f t="shared" si="2"/>
        <v>1770</v>
      </c>
      <c r="G64" s="1">
        <f t="shared" si="15"/>
        <v>8950</v>
      </c>
      <c r="H64" s="16">
        <f t="shared" si="3"/>
        <v>354</v>
      </c>
      <c r="I64" s="3">
        <v>0.15</v>
      </c>
      <c r="J64" s="3">
        <f t="shared" si="18"/>
        <v>6330</v>
      </c>
      <c r="K64" s="33">
        <f t="shared" si="16"/>
        <v>15280</v>
      </c>
      <c r="L64" s="22">
        <v>0.08</v>
      </c>
      <c r="M64" s="33">
        <f t="shared" si="19"/>
        <v>60180</v>
      </c>
      <c r="N64" s="16">
        <f t="shared" si="4"/>
        <v>590</v>
      </c>
      <c r="O64" s="2">
        <v>0.15</v>
      </c>
      <c r="P64" s="3">
        <f t="shared" si="7"/>
        <v>10406</v>
      </c>
      <c r="Q64" s="33">
        <f t="shared" si="17"/>
        <v>19356</v>
      </c>
      <c r="R64" s="22">
        <v>0.08</v>
      </c>
      <c r="S64" s="38">
        <f t="shared" si="9"/>
        <v>69300</v>
      </c>
      <c r="T64" s="44">
        <f t="shared" si="14"/>
        <v>21100</v>
      </c>
      <c r="U64" s="43"/>
    </row>
    <row r="65" s="11" customFormat="1" spans="1:21">
      <c r="A65" s="24"/>
      <c r="B65" s="25">
        <v>60</v>
      </c>
      <c r="C65" s="26"/>
      <c r="D65" s="11">
        <f t="shared" si="0"/>
        <v>1800</v>
      </c>
      <c r="E65" s="27">
        <f t="shared" si="1"/>
        <v>30</v>
      </c>
      <c r="F65" s="27">
        <f t="shared" si="2"/>
        <v>1800</v>
      </c>
      <c r="G65" s="48">
        <f t="shared" si="15"/>
        <v>9100</v>
      </c>
      <c r="H65" s="28">
        <f t="shared" si="3"/>
        <v>360</v>
      </c>
      <c r="I65" s="27">
        <v>0.15</v>
      </c>
      <c r="J65" s="27">
        <f t="shared" si="18"/>
        <v>6420</v>
      </c>
      <c r="K65" s="49">
        <f t="shared" si="16"/>
        <v>15520</v>
      </c>
      <c r="L65" s="24">
        <v>0.08</v>
      </c>
      <c r="M65" s="34">
        <f t="shared" si="19"/>
        <v>60420</v>
      </c>
      <c r="N65" s="28">
        <f t="shared" si="4"/>
        <v>600</v>
      </c>
      <c r="O65" s="11">
        <v>0.15</v>
      </c>
      <c r="P65" s="27">
        <f t="shared" si="7"/>
        <v>10556</v>
      </c>
      <c r="Q65" s="49">
        <f t="shared" si="17"/>
        <v>19656</v>
      </c>
      <c r="R65" s="24">
        <v>0.08</v>
      </c>
      <c r="S65" s="50">
        <f t="shared" si="9"/>
        <v>69700</v>
      </c>
      <c r="T65" s="51">
        <f t="shared" si="14"/>
        <v>21400</v>
      </c>
      <c r="U65" s="52"/>
    </row>
    <row r="66" spans="8:20">
      <c r="H66" s="2" t="s">
        <v>20</v>
      </c>
      <c r="I66" s="2">
        <f>ROUND(20000/360,0)</f>
        <v>56</v>
      </c>
      <c r="N66" s="2" t="s">
        <v>20</v>
      </c>
      <c r="O66" s="2">
        <f>ROUND(20000/600,0)</f>
        <v>33</v>
      </c>
      <c r="Q66" s="2" t="s">
        <v>21</v>
      </c>
      <c r="S66" s="2" t="s">
        <v>22</v>
      </c>
      <c r="T66" s="53"/>
    </row>
    <row r="68" spans="1:1">
      <c r="A68" s="2" t="s">
        <v>23</v>
      </c>
    </row>
    <row r="69" spans="1:4">
      <c r="A69" s="2" t="s">
        <v>24</v>
      </c>
      <c r="B69" s="1"/>
      <c r="C69" s="1"/>
      <c r="D69" s="1"/>
    </row>
    <row r="70" spans="1:4">
      <c r="A70" s="2">
        <f>ROUND(9100/600,0)</f>
        <v>15</v>
      </c>
      <c r="B70" s="1"/>
      <c r="C70" s="1"/>
      <c r="D70" s="1"/>
    </row>
    <row r="71" spans="1:4">
      <c r="A71" s="2" t="s">
        <v>25</v>
      </c>
      <c r="B71" s="1"/>
      <c r="C71" s="1"/>
      <c r="D71" s="1"/>
    </row>
    <row r="72" spans="1:4">
      <c r="A72" s="2">
        <f>ROUND(9100/360,0)</f>
        <v>25</v>
      </c>
      <c r="B72" s="1"/>
      <c r="C72" s="1"/>
      <c r="D72" s="1"/>
    </row>
    <row r="73" spans="1:4">
      <c r="A73" s="1" t="s">
        <v>26</v>
      </c>
      <c r="B73" s="1"/>
      <c r="C73" s="1"/>
      <c r="D73" s="1"/>
    </row>
    <row r="74" spans="1:1">
      <c r="A74" s="2">
        <f>20000/10*500</f>
        <v>1000000</v>
      </c>
    </row>
    <row r="75" spans="1:1">
      <c r="A75" s="2" t="s">
        <v>27</v>
      </c>
    </row>
    <row r="76" spans="1:1">
      <c r="A76" s="2" t="s">
        <v>28</v>
      </c>
    </row>
    <row r="77" spans="1:1">
      <c r="A77" s="2" t="s">
        <v>29</v>
      </c>
    </row>
    <row r="78" spans="1:1">
      <c r="A78" s="2" t="s">
        <v>30</v>
      </c>
    </row>
    <row r="80" spans="1:1">
      <c r="A80" s="2" t="s">
        <v>31</v>
      </c>
    </row>
    <row r="81" spans="1:2">
      <c r="A81" s="2" t="s">
        <v>32</v>
      </c>
      <c r="B81" s="2" t="s">
        <v>33</v>
      </c>
    </row>
    <row r="82" spans="1:2">
      <c r="A82" s="2" t="s">
        <v>34</v>
      </c>
      <c r="B82" s="2" t="s">
        <v>35</v>
      </c>
    </row>
    <row r="83" spans="1:2">
      <c r="A83" s="2" t="s">
        <v>36</v>
      </c>
      <c r="B83" s="2" t="s">
        <v>37</v>
      </c>
    </row>
    <row r="85" spans="2:4">
      <c r="B85" s="2" t="s">
        <v>31</v>
      </c>
      <c r="C85" s="2" t="s">
        <v>38</v>
      </c>
      <c r="D85" s="2" t="s">
        <v>39</v>
      </c>
    </row>
    <row r="86" spans="1:4">
      <c r="A86" s="2" t="s">
        <v>40</v>
      </c>
      <c r="B86" s="2">
        <v>500</v>
      </c>
      <c r="C86" s="2">
        <v>1000</v>
      </c>
      <c r="D86" s="2">
        <v>1500</v>
      </c>
    </row>
    <row r="87" spans="1:4">
      <c r="A87" s="2" t="s">
        <v>20</v>
      </c>
      <c r="B87" s="2">
        <v>50</v>
      </c>
      <c r="C87" s="2">
        <v>120</v>
      </c>
      <c r="D87" s="2">
        <v>200</v>
      </c>
    </row>
    <row r="88" spans="1:4">
      <c r="A88" s="2" t="s">
        <v>41</v>
      </c>
      <c r="B88" s="2" t="s">
        <v>42</v>
      </c>
      <c r="C88" s="2">
        <f>100000/1000*120</f>
        <v>12000</v>
      </c>
      <c r="D88" s="2">
        <f>ROUND(100000/1500*200,0)</f>
        <v>13333</v>
      </c>
    </row>
    <row r="89" spans="1:4">
      <c r="A89" s="2" t="s">
        <v>43</v>
      </c>
      <c r="B89" s="2"/>
      <c r="C89" s="2">
        <f>ROUND(100000/1000*5/60,0)</f>
        <v>8</v>
      </c>
      <c r="D89" s="2">
        <f>ROUND(100000/1500*5/60,0)</f>
        <v>6</v>
      </c>
    </row>
    <row r="90" spans="1:4">
      <c r="A90" s="2" t="s">
        <v>44</v>
      </c>
      <c r="C90" s="2">
        <f>ROUND(100000/1000*3/60,0)</f>
        <v>5</v>
      </c>
      <c r="D90" s="2">
        <f>ROUND(100000/1500*3/60,0)</f>
        <v>3</v>
      </c>
    </row>
  </sheetData>
  <mergeCells count="9">
    <mergeCell ref="H4:M4"/>
    <mergeCell ref="N4:U4"/>
    <mergeCell ref="C7:C9"/>
    <mergeCell ref="C10:C13"/>
    <mergeCell ref="C14:C18"/>
    <mergeCell ref="C19:C24"/>
    <mergeCell ref="C25:C31"/>
    <mergeCell ref="C32:C40"/>
    <mergeCell ref="C41:C65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2"/>
  <sheetViews>
    <sheetView topLeftCell="B29" workbookViewId="0">
      <selection activeCell="P61" sqref="P61"/>
    </sheetView>
  </sheetViews>
  <sheetFormatPr defaultColWidth="9" defaultRowHeight="13.5"/>
  <cols>
    <col min="1" max="1" width="8.375" style="1" customWidth="1"/>
    <col min="2" max="2" width="10.625" style="2" customWidth="1"/>
    <col min="3" max="3" width="12.375" style="2" customWidth="1"/>
    <col min="4" max="4" width="10.375" style="2" customWidth="1"/>
    <col min="5" max="5" width="10.5" style="2" customWidth="1"/>
    <col min="6" max="6" width="12.375" style="2" customWidth="1"/>
    <col min="7" max="11" width="9" style="1"/>
    <col min="12" max="12" width="8.125" style="1" customWidth="1"/>
    <col min="13" max="13" width="8.75" style="1" customWidth="1"/>
    <col min="14" max="14" width="13.375" style="1" customWidth="1"/>
    <col min="15" max="15" width="15.875" style="1" customWidth="1"/>
    <col min="16" max="16" width="13.5" style="1" customWidth="1"/>
    <col min="17" max="16384" width="9" style="1"/>
  </cols>
  <sheetData>
    <row r="1" s="1" customFormat="1" spans="1:6">
      <c r="A1" s="1" t="s">
        <v>45</v>
      </c>
      <c r="B1" s="2"/>
      <c r="C1" s="2"/>
      <c r="D1" s="2"/>
      <c r="E1" s="2"/>
      <c r="F1" s="2"/>
    </row>
    <row r="2" s="1" customFormat="1" spans="2:15">
      <c r="B2" s="2"/>
      <c r="C2" s="2"/>
      <c r="D2" s="2"/>
      <c r="E2" s="2"/>
      <c r="F2" s="1" t="s">
        <v>46</v>
      </c>
      <c r="G2" s="1">
        <v>100</v>
      </c>
      <c r="L2" s="5" t="s">
        <v>47</v>
      </c>
      <c r="M2" s="5"/>
      <c r="N2" s="5"/>
      <c r="O2" s="5"/>
    </row>
    <row r="3" s="1" customFormat="1" spans="2:13">
      <c r="B3" s="2"/>
      <c r="C3" s="2"/>
      <c r="D3" s="2"/>
      <c r="E3" s="2"/>
      <c r="F3" s="1" t="s">
        <v>48</v>
      </c>
      <c r="G3" s="1">
        <v>100</v>
      </c>
      <c r="L3" s="1" t="s">
        <v>49</v>
      </c>
      <c r="M3" s="1">
        <v>20</v>
      </c>
    </row>
    <row r="4" s="1" customFormat="1" spans="1:14">
      <c r="A4" s="1" t="s">
        <v>50</v>
      </c>
      <c r="B4" s="2" t="s">
        <v>8</v>
      </c>
      <c r="C4" s="2" t="s">
        <v>9</v>
      </c>
      <c r="D4" s="2" t="s">
        <v>10</v>
      </c>
      <c r="E4" s="2" t="s">
        <v>12</v>
      </c>
      <c r="F4" s="2" t="s">
        <v>12</v>
      </c>
      <c r="G4" s="1" t="s">
        <v>11</v>
      </c>
      <c r="L4" s="1" t="s">
        <v>51</v>
      </c>
      <c r="M4" s="1" t="s">
        <v>52</v>
      </c>
      <c r="N4" s="1" t="s">
        <v>53</v>
      </c>
    </row>
    <row r="5" s="1" customFormat="1" spans="1:14">
      <c r="A5" s="1">
        <v>1</v>
      </c>
      <c r="B5" s="3">
        <f t="shared" ref="B5:B64" si="0">A5*30</f>
        <v>30</v>
      </c>
      <c r="C5" s="3">
        <f t="shared" ref="C5:C64" si="1">$A5*30/60</f>
        <v>0.5</v>
      </c>
      <c r="D5" s="3">
        <f t="shared" ref="D5:D64" si="2">$B5</f>
        <v>30</v>
      </c>
      <c r="E5" s="3">
        <f t="shared" ref="E5:E64" si="3">$D5/3</f>
        <v>10</v>
      </c>
      <c r="F5" s="3">
        <f t="shared" ref="F5:F64" si="4">$D5/5</f>
        <v>6</v>
      </c>
      <c r="G5" s="1">
        <f>$G$2+A5*$G$3</f>
        <v>200</v>
      </c>
      <c r="L5" s="1">
        <v>1</v>
      </c>
      <c r="M5" s="1">
        <f>ROUND(LOG($L5,$M$3)*50,0)</f>
        <v>0</v>
      </c>
      <c r="N5" s="1">
        <f t="shared" ref="N5:N12" si="5">ROUND($M5*30/60,0)</f>
        <v>0</v>
      </c>
    </row>
    <row r="6" s="1" customFormat="1" spans="1:14">
      <c r="A6" s="1">
        <v>2</v>
      </c>
      <c r="B6" s="4">
        <f t="shared" si="0"/>
        <v>60</v>
      </c>
      <c r="C6" s="3">
        <f t="shared" si="1"/>
        <v>1</v>
      </c>
      <c r="D6" s="3">
        <f t="shared" si="2"/>
        <v>60</v>
      </c>
      <c r="E6" s="3">
        <f t="shared" si="3"/>
        <v>20</v>
      </c>
      <c r="F6" s="3">
        <f t="shared" si="4"/>
        <v>12</v>
      </c>
      <c r="G6" s="1">
        <f>$G$2+A6*$G$3</f>
        <v>300</v>
      </c>
      <c r="L6" s="1">
        <v>2</v>
      </c>
      <c r="M6" s="1">
        <f>ROUND(LOG($L6,$M$3)*50,0)</f>
        <v>12</v>
      </c>
      <c r="N6" s="1">
        <f t="shared" si="5"/>
        <v>6</v>
      </c>
    </row>
    <row r="7" s="1" customFormat="1" spans="1:14">
      <c r="A7" s="1">
        <v>3</v>
      </c>
      <c r="B7" s="2">
        <f t="shared" si="0"/>
        <v>90</v>
      </c>
      <c r="C7" s="3">
        <f t="shared" si="1"/>
        <v>1.5</v>
      </c>
      <c r="D7" s="3">
        <f t="shared" si="2"/>
        <v>90</v>
      </c>
      <c r="E7" s="3">
        <f t="shared" si="3"/>
        <v>30</v>
      </c>
      <c r="F7" s="3">
        <f t="shared" si="4"/>
        <v>18</v>
      </c>
      <c r="G7" s="1">
        <f>$G$2+A7*$G$3</f>
        <v>400</v>
      </c>
      <c r="L7" s="1">
        <v>3</v>
      </c>
      <c r="M7" s="1">
        <f>ROUND(LOG($L7,$M$3)*50,0)</f>
        <v>18</v>
      </c>
      <c r="N7" s="1">
        <f t="shared" si="5"/>
        <v>9</v>
      </c>
    </row>
    <row r="8" s="1" customFormat="1" spans="1:14">
      <c r="A8" s="1">
        <v>4</v>
      </c>
      <c r="B8" s="3">
        <f t="shared" si="0"/>
        <v>120</v>
      </c>
      <c r="C8" s="3">
        <f t="shared" si="1"/>
        <v>2</v>
      </c>
      <c r="D8" s="3">
        <f t="shared" si="2"/>
        <v>120</v>
      </c>
      <c r="E8" s="3">
        <f t="shared" si="3"/>
        <v>40</v>
      </c>
      <c r="F8" s="3">
        <f t="shared" si="4"/>
        <v>24</v>
      </c>
      <c r="G8" s="1">
        <f>$G$2+A8*$G$3</f>
        <v>500</v>
      </c>
      <c r="L8" s="1">
        <v>4</v>
      </c>
      <c r="M8" s="1">
        <f>ROUND(LOG($L8,$M$3)*50,0)</f>
        <v>23</v>
      </c>
      <c r="N8" s="1">
        <f t="shared" si="5"/>
        <v>12</v>
      </c>
    </row>
    <row r="9" s="1" customFormat="1" spans="1:14">
      <c r="A9" s="1">
        <v>5</v>
      </c>
      <c r="B9" s="4">
        <f t="shared" si="0"/>
        <v>150</v>
      </c>
      <c r="C9" s="3">
        <f t="shared" si="1"/>
        <v>2.5</v>
      </c>
      <c r="D9" s="3">
        <f t="shared" si="2"/>
        <v>150</v>
      </c>
      <c r="E9" s="3">
        <f t="shared" si="3"/>
        <v>50</v>
      </c>
      <c r="F9" s="3">
        <f t="shared" si="4"/>
        <v>30</v>
      </c>
      <c r="G9" s="1">
        <f>$G$2+A9*$G$3</f>
        <v>600</v>
      </c>
      <c r="L9" s="1">
        <v>5</v>
      </c>
      <c r="M9" s="1">
        <f>ROUND(LOG($L9,$M$3)*50,0)</f>
        <v>27</v>
      </c>
      <c r="N9" s="1">
        <f t="shared" si="5"/>
        <v>14</v>
      </c>
    </row>
    <row r="10" s="1" customFormat="1" spans="1:14">
      <c r="A10" s="1">
        <v>6</v>
      </c>
      <c r="B10" s="3">
        <f t="shared" si="0"/>
        <v>180</v>
      </c>
      <c r="C10" s="3">
        <f t="shared" si="1"/>
        <v>3</v>
      </c>
      <c r="D10" s="3">
        <f t="shared" si="2"/>
        <v>180</v>
      </c>
      <c r="E10" s="3">
        <f t="shared" si="3"/>
        <v>60</v>
      </c>
      <c r="F10" s="3">
        <f t="shared" si="4"/>
        <v>36</v>
      </c>
      <c r="G10" s="1">
        <f>$G$2+A10*$G$3</f>
        <v>700</v>
      </c>
      <c r="L10" s="1">
        <v>6</v>
      </c>
      <c r="M10" s="1">
        <f>ROUND(LOG($L10,$M$3)*50,0)</f>
        <v>30</v>
      </c>
      <c r="N10" s="1">
        <f t="shared" si="5"/>
        <v>15</v>
      </c>
    </row>
    <row r="11" s="1" customFormat="1" spans="1:14">
      <c r="A11" s="1">
        <v>7</v>
      </c>
      <c r="B11" s="2">
        <f t="shared" si="0"/>
        <v>210</v>
      </c>
      <c r="C11" s="3">
        <f t="shared" si="1"/>
        <v>3.5</v>
      </c>
      <c r="D11" s="3">
        <f t="shared" si="2"/>
        <v>210</v>
      </c>
      <c r="E11" s="3">
        <f t="shared" si="3"/>
        <v>70</v>
      </c>
      <c r="F11" s="3">
        <f t="shared" si="4"/>
        <v>42</v>
      </c>
      <c r="G11" s="1">
        <f>$G$2+A11*$G$3</f>
        <v>800</v>
      </c>
      <c r="L11" s="1">
        <v>7</v>
      </c>
      <c r="M11" s="1">
        <f>ROUND(LOG($L11,$M$3)*50,0)</f>
        <v>32</v>
      </c>
      <c r="N11" s="1">
        <f t="shared" si="5"/>
        <v>16</v>
      </c>
    </row>
    <row r="12" s="1" customFormat="1" spans="1:14">
      <c r="A12" s="1">
        <v>8</v>
      </c>
      <c r="B12" s="2">
        <f t="shared" si="0"/>
        <v>240</v>
      </c>
      <c r="C12" s="3">
        <f t="shared" si="1"/>
        <v>4</v>
      </c>
      <c r="D12" s="3">
        <f t="shared" si="2"/>
        <v>240</v>
      </c>
      <c r="E12" s="3">
        <f t="shared" si="3"/>
        <v>80</v>
      </c>
      <c r="F12" s="3">
        <f t="shared" si="4"/>
        <v>48</v>
      </c>
      <c r="G12" s="1">
        <f>$G$2+A12*$G$3</f>
        <v>900</v>
      </c>
      <c r="L12" s="1">
        <v>8</v>
      </c>
      <c r="M12" s="1">
        <f>ROUND(LOG($L12,$M$3)*50,0)</f>
        <v>35</v>
      </c>
      <c r="N12" s="1">
        <f t="shared" si="5"/>
        <v>18</v>
      </c>
    </row>
    <row r="13" s="1" customFormat="1" spans="1:7">
      <c r="A13" s="1">
        <v>9</v>
      </c>
      <c r="B13" s="4">
        <f t="shared" si="0"/>
        <v>270</v>
      </c>
      <c r="C13" s="3">
        <f t="shared" si="1"/>
        <v>4.5</v>
      </c>
      <c r="D13" s="3">
        <f t="shared" si="2"/>
        <v>270</v>
      </c>
      <c r="E13" s="3">
        <f t="shared" si="3"/>
        <v>90</v>
      </c>
      <c r="F13" s="3">
        <f t="shared" si="4"/>
        <v>54</v>
      </c>
      <c r="G13" s="1">
        <f>$G$2+A13*$G$3</f>
        <v>1000</v>
      </c>
    </row>
    <row r="14" s="1" customFormat="1" spans="1:16">
      <c r="A14" s="1">
        <v>10</v>
      </c>
      <c r="B14" s="3">
        <f t="shared" si="0"/>
        <v>300</v>
      </c>
      <c r="C14" s="3">
        <f t="shared" si="1"/>
        <v>5</v>
      </c>
      <c r="D14" s="3">
        <f t="shared" si="2"/>
        <v>300</v>
      </c>
      <c r="E14" s="3">
        <f t="shared" si="3"/>
        <v>100</v>
      </c>
      <c r="F14" s="3">
        <f t="shared" si="4"/>
        <v>60</v>
      </c>
      <c r="G14" s="1">
        <f>$G$2+A14*$G$3</f>
        <v>1100</v>
      </c>
      <c r="L14" s="6" t="s">
        <v>54</v>
      </c>
      <c r="M14" s="6"/>
      <c r="N14" s="6"/>
      <c r="O14" s="6"/>
      <c r="P14" s="6"/>
    </row>
    <row r="15" s="1" customFormat="1" spans="1:16">
      <c r="A15" s="1">
        <v>11</v>
      </c>
      <c r="B15" s="2">
        <f t="shared" si="0"/>
        <v>330</v>
      </c>
      <c r="C15" s="3">
        <f t="shared" si="1"/>
        <v>5.5</v>
      </c>
      <c r="D15" s="3">
        <f t="shared" si="2"/>
        <v>330</v>
      </c>
      <c r="E15" s="3">
        <f t="shared" si="3"/>
        <v>110</v>
      </c>
      <c r="F15" s="3">
        <f t="shared" si="4"/>
        <v>66</v>
      </c>
      <c r="G15" s="1">
        <f>$G$2+A15*$G$3</f>
        <v>1200</v>
      </c>
      <c r="L15" s="7" t="s">
        <v>49</v>
      </c>
      <c r="M15" s="7">
        <v>2</v>
      </c>
      <c r="N15" s="7"/>
      <c r="O15" s="7"/>
      <c r="P15" s="7"/>
    </row>
    <row r="16" s="1" customFormat="1" spans="1:16">
      <c r="A16" s="1">
        <v>12</v>
      </c>
      <c r="B16" s="2">
        <f t="shared" si="0"/>
        <v>360</v>
      </c>
      <c r="C16" s="3">
        <f t="shared" si="1"/>
        <v>6</v>
      </c>
      <c r="D16" s="3">
        <f t="shared" si="2"/>
        <v>360</v>
      </c>
      <c r="E16" s="3">
        <f t="shared" si="3"/>
        <v>120</v>
      </c>
      <c r="F16" s="3">
        <f t="shared" si="4"/>
        <v>72</v>
      </c>
      <c r="G16" s="1">
        <f>$G$2+A16*$G$3</f>
        <v>1300</v>
      </c>
      <c r="L16" s="7" t="s">
        <v>51</v>
      </c>
      <c r="M16" s="7" t="s">
        <v>52</v>
      </c>
      <c r="N16" s="7" t="s">
        <v>8</v>
      </c>
      <c r="O16" s="7" t="s">
        <v>53</v>
      </c>
      <c r="P16" s="8" t="s">
        <v>55</v>
      </c>
    </row>
    <row r="17" s="1" customFormat="1" spans="1:16">
      <c r="A17" s="1">
        <v>13</v>
      </c>
      <c r="B17" s="2">
        <f t="shared" si="0"/>
        <v>390</v>
      </c>
      <c r="C17" s="3">
        <f t="shared" si="1"/>
        <v>6.5</v>
      </c>
      <c r="D17" s="3">
        <f t="shared" si="2"/>
        <v>390</v>
      </c>
      <c r="E17" s="3">
        <f t="shared" si="3"/>
        <v>130</v>
      </c>
      <c r="F17" s="3">
        <f t="shared" si="4"/>
        <v>78</v>
      </c>
      <c r="G17" s="1">
        <f>$G$2+A17*$G$3</f>
        <v>1400</v>
      </c>
      <c r="L17" s="7">
        <v>1</v>
      </c>
      <c r="M17" s="7">
        <f t="shared" ref="M17:M24" si="6">ROUND((L17*2)^$M$15/7-0.57,2)</f>
        <v>0</v>
      </c>
      <c r="N17" s="7">
        <f t="shared" ref="N17:N24" si="7">ROUND($M17*30,0)</f>
        <v>0</v>
      </c>
      <c r="O17" s="7">
        <f t="shared" ref="O17:O24" si="8">ROUND($M17*30/60,2)</f>
        <v>0</v>
      </c>
      <c r="P17" s="8">
        <f t="shared" ref="P17:P23" si="9">ROUND((O18-O17)*60,0)</f>
        <v>52</v>
      </c>
    </row>
    <row r="18" s="1" customFormat="1" spans="1:16">
      <c r="A18" s="1">
        <v>14</v>
      </c>
      <c r="B18" s="4">
        <f t="shared" si="0"/>
        <v>420</v>
      </c>
      <c r="C18" s="3">
        <f t="shared" si="1"/>
        <v>7</v>
      </c>
      <c r="D18" s="3">
        <f t="shared" si="2"/>
        <v>420</v>
      </c>
      <c r="E18" s="3">
        <f t="shared" si="3"/>
        <v>140</v>
      </c>
      <c r="F18" s="3">
        <f t="shared" si="4"/>
        <v>84</v>
      </c>
      <c r="G18" s="1">
        <f>$G$2+A18*$G$3</f>
        <v>1500</v>
      </c>
      <c r="L18" s="7">
        <v>2</v>
      </c>
      <c r="M18" s="7">
        <f t="shared" si="6"/>
        <v>1.72</v>
      </c>
      <c r="N18" s="7">
        <f t="shared" si="7"/>
        <v>52</v>
      </c>
      <c r="O18" s="7">
        <f t="shared" si="8"/>
        <v>0.86</v>
      </c>
      <c r="P18" s="8">
        <f t="shared" si="9"/>
        <v>86</v>
      </c>
    </row>
    <row r="19" s="1" customFormat="1" spans="1:16">
      <c r="A19" s="1">
        <v>15</v>
      </c>
      <c r="B19" s="2">
        <f t="shared" si="0"/>
        <v>450</v>
      </c>
      <c r="C19" s="3">
        <f t="shared" si="1"/>
        <v>7.5</v>
      </c>
      <c r="D19" s="3">
        <f t="shared" si="2"/>
        <v>450</v>
      </c>
      <c r="E19" s="3">
        <f t="shared" si="3"/>
        <v>150</v>
      </c>
      <c r="F19" s="3">
        <f t="shared" si="4"/>
        <v>90</v>
      </c>
      <c r="G19" s="1">
        <f>$G$2+A19*$G$3</f>
        <v>1600</v>
      </c>
      <c r="L19" s="7">
        <v>3</v>
      </c>
      <c r="M19" s="7">
        <f t="shared" si="6"/>
        <v>4.57</v>
      </c>
      <c r="N19" s="7">
        <f t="shared" si="7"/>
        <v>137</v>
      </c>
      <c r="O19" s="7">
        <f t="shared" si="8"/>
        <v>2.29</v>
      </c>
      <c r="P19" s="8">
        <f t="shared" si="9"/>
        <v>120</v>
      </c>
    </row>
    <row r="20" s="1" customFormat="1" spans="1:16">
      <c r="A20" s="1">
        <v>16</v>
      </c>
      <c r="B20" s="2">
        <f t="shared" si="0"/>
        <v>480</v>
      </c>
      <c r="C20" s="3">
        <f t="shared" si="1"/>
        <v>8</v>
      </c>
      <c r="D20" s="3">
        <f t="shared" si="2"/>
        <v>480</v>
      </c>
      <c r="E20" s="3">
        <f t="shared" si="3"/>
        <v>160</v>
      </c>
      <c r="F20" s="3">
        <f t="shared" si="4"/>
        <v>96</v>
      </c>
      <c r="G20" s="1">
        <f>$G$2+A20*$G$3</f>
        <v>1700</v>
      </c>
      <c r="L20" s="7">
        <v>4</v>
      </c>
      <c r="M20" s="7">
        <f t="shared" si="6"/>
        <v>8.57</v>
      </c>
      <c r="N20" s="7">
        <f t="shared" si="7"/>
        <v>257</v>
      </c>
      <c r="O20" s="7">
        <f t="shared" si="8"/>
        <v>4.29</v>
      </c>
      <c r="P20" s="8">
        <f t="shared" si="9"/>
        <v>154</v>
      </c>
    </row>
    <row r="21" s="1" customFormat="1" spans="1:16">
      <c r="A21" s="1">
        <v>17</v>
      </c>
      <c r="B21" s="2">
        <f t="shared" si="0"/>
        <v>510</v>
      </c>
      <c r="C21" s="3">
        <f t="shared" si="1"/>
        <v>8.5</v>
      </c>
      <c r="D21" s="3">
        <f t="shared" si="2"/>
        <v>510</v>
      </c>
      <c r="E21" s="3">
        <f t="shared" si="3"/>
        <v>170</v>
      </c>
      <c r="F21" s="3">
        <f t="shared" si="4"/>
        <v>102</v>
      </c>
      <c r="G21" s="1">
        <f>$G$2+A21*$G$3</f>
        <v>1800</v>
      </c>
      <c r="L21" s="7">
        <v>5</v>
      </c>
      <c r="M21" s="7">
        <f t="shared" si="6"/>
        <v>13.72</v>
      </c>
      <c r="N21" s="7">
        <f t="shared" si="7"/>
        <v>412</v>
      </c>
      <c r="O21" s="7">
        <f t="shared" si="8"/>
        <v>6.86</v>
      </c>
      <c r="P21" s="8">
        <f t="shared" si="9"/>
        <v>188</v>
      </c>
    </row>
    <row r="22" s="1" customFormat="1" spans="1:16">
      <c r="A22" s="1">
        <v>18</v>
      </c>
      <c r="B22" s="2">
        <f t="shared" si="0"/>
        <v>540</v>
      </c>
      <c r="C22" s="3">
        <f t="shared" si="1"/>
        <v>9</v>
      </c>
      <c r="D22" s="3">
        <f t="shared" si="2"/>
        <v>540</v>
      </c>
      <c r="E22" s="3">
        <f t="shared" si="3"/>
        <v>180</v>
      </c>
      <c r="F22" s="3">
        <f t="shared" si="4"/>
        <v>108</v>
      </c>
      <c r="G22" s="1">
        <f>$G$2+A22*$G$3</f>
        <v>1900</v>
      </c>
      <c r="L22" s="7">
        <v>6</v>
      </c>
      <c r="M22" s="7">
        <f t="shared" si="6"/>
        <v>20</v>
      </c>
      <c r="N22" s="7">
        <f t="shared" si="7"/>
        <v>600</v>
      </c>
      <c r="O22" s="7">
        <f t="shared" si="8"/>
        <v>10</v>
      </c>
      <c r="P22" s="8">
        <f t="shared" si="9"/>
        <v>223</v>
      </c>
    </row>
    <row r="23" s="1" customFormat="1" spans="1:16">
      <c r="A23" s="1">
        <v>19</v>
      </c>
      <c r="B23" s="2">
        <f t="shared" si="0"/>
        <v>570</v>
      </c>
      <c r="C23" s="3">
        <f t="shared" si="1"/>
        <v>9.5</v>
      </c>
      <c r="D23" s="3">
        <f t="shared" si="2"/>
        <v>570</v>
      </c>
      <c r="E23" s="3">
        <f t="shared" si="3"/>
        <v>190</v>
      </c>
      <c r="F23" s="3">
        <f t="shared" si="4"/>
        <v>114</v>
      </c>
      <c r="G23" s="1">
        <f>$G$2+A23*$G$3</f>
        <v>2000</v>
      </c>
      <c r="L23" s="7">
        <v>7</v>
      </c>
      <c r="M23" s="7">
        <f t="shared" si="6"/>
        <v>27.43</v>
      </c>
      <c r="N23" s="7">
        <f t="shared" si="7"/>
        <v>823</v>
      </c>
      <c r="O23" s="7">
        <f t="shared" si="8"/>
        <v>13.72</v>
      </c>
      <c r="P23" s="8">
        <f t="shared" si="9"/>
        <v>257</v>
      </c>
    </row>
    <row r="24" s="1" customFormat="1" spans="1:16">
      <c r="A24" s="1">
        <v>20</v>
      </c>
      <c r="B24" s="4">
        <f t="shared" si="0"/>
        <v>600</v>
      </c>
      <c r="C24" s="3">
        <f t="shared" si="1"/>
        <v>10</v>
      </c>
      <c r="D24" s="3">
        <f t="shared" si="2"/>
        <v>600</v>
      </c>
      <c r="E24" s="3">
        <f t="shared" si="3"/>
        <v>200</v>
      </c>
      <c r="F24" s="3">
        <f t="shared" si="4"/>
        <v>120</v>
      </c>
      <c r="G24" s="1">
        <f>$G$2+A24*$G$3</f>
        <v>2100</v>
      </c>
      <c r="L24" s="7">
        <v>8</v>
      </c>
      <c r="M24" s="7">
        <f t="shared" si="6"/>
        <v>36</v>
      </c>
      <c r="N24" s="7">
        <f t="shared" si="7"/>
        <v>1080</v>
      </c>
      <c r="O24" s="7">
        <f t="shared" si="8"/>
        <v>18</v>
      </c>
      <c r="P24" s="7"/>
    </row>
    <row r="25" s="1" customFormat="1" spans="1:7">
      <c r="A25" s="1">
        <v>21</v>
      </c>
      <c r="B25" s="2">
        <f t="shared" si="0"/>
        <v>630</v>
      </c>
      <c r="C25" s="3">
        <f t="shared" si="1"/>
        <v>10.5</v>
      </c>
      <c r="D25" s="3">
        <f t="shared" si="2"/>
        <v>630</v>
      </c>
      <c r="E25" s="3">
        <f t="shared" si="3"/>
        <v>210</v>
      </c>
      <c r="F25" s="3">
        <f t="shared" si="4"/>
        <v>126</v>
      </c>
      <c r="G25" s="1">
        <f>$G$2+A25*$G$3</f>
        <v>2200</v>
      </c>
    </row>
    <row r="26" s="1" customFormat="1" spans="1:7">
      <c r="A26" s="1">
        <v>22</v>
      </c>
      <c r="B26" s="2">
        <f t="shared" si="0"/>
        <v>660</v>
      </c>
      <c r="C26" s="3">
        <f t="shared" si="1"/>
        <v>11</v>
      </c>
      <c r="D26" s="3">
        <f t="shared" si="2"/>
        <v>660</v>
      </c>
      <c r="E26" s="3">
        <f t="shared" si="3"/>
        <v>220</v>
      </c>
      <c r="F26" s="3">
        <f t="shared" si="4"/>
        <v>132</v>
      </c>
      <c r="G26" s="1">
        <f>$G$2+A26*$G$3</f>
        <v>2300</v>
      </c>
    </row>
    <row r="27" s="1" customFormat="1" spans="1:7">
      <c r="A27" s="1">
        <v>23</v>
      </c>
      <c r="B27" s="2">
        <f t="shared" si="0"/>
        <v>690</v>
      </c>
      <c r="C27" s="3">
        <f t="shared" si="1"/>
        <v>11.5</v>
      </c>
      <c r="D27" s="3">
        <f t="shared" si="2"/>
        <v>690</v>
      </c>
      <c r="E27" s="3">
        <f t="shared" si="3"/>
        <v>230</v>
      </c>
      <c r="F27" s="3">
        <f t="shared" si="4"/>
        <v>138</v>
      </c>
      <c r="G27" s="1">
        <f>$G$2+A27*$G$3</f>
        <v>2400</v>
      </c>
    </row>
    <row r="28" s="1" customFormat="1" spans="1:15">
      <c r="A28" s="1">
        <v>24</v>
      </c>
      <c r="B28" s="2">
        <f t="shared" si="0"/>
        <v>720</v>
      </c>
      <c r="C28" s="3">
        <f t="shared" si="1"/>
        <v>12</v>
      </c>
      <c r="D28" s="3">
        <f t="shared" si="2"/>
        <v>720</v>
      </c>
      <c r="E28" s="3">
        <f t="shared" si="3"/>
        <v>240</v>
      </c>
      <c r="F28" s="3">
        <f t="shared" si="4"/>
        <v>144</v>
      </c>
      <c r="G28" s="1">
        <f>$G$2+A28*$G$3</f>
        <v>2500</v>
      </c>
      <c r="L28"/>
      <c r="M28"/>
      <c r="N28"/>
      <c r="O28"/>
    </row>
    <row r="29" s="1" customFormat="1" spans="1:15">
      <c r="A29" s="1">
        <v>25</v>
      </c>
      <c r="B29" s="2">
        <f t="shared" si="0"/>
        <v>750</v>
      </c>
      <c r="C29" s="3">
        <f t="shared" si="1"/>
        <v>12.5</v>
      </c>
      <c r="D29" s="3">
        <f t="shared" si="2"/>
        <v>750</v>
      </c>
      <c r="E29" s="3">
        <f t="shared" si="3"/>
        <v>250</v>
      </c>
      <c r="F29" s="3">
        <f t="shared" si="4"/>
        <v>150</v>
      </c>
      <c r="G29" s="1">
        <f>$G$2+A29*$G$3</f>
        <v>2600</v>
      </c>
      <c r="L29"/>
      <c r="M29"/>
      <c r="N29"/>
      <c r="O29"/>
    </row>
    <row r="30" s="1" customFormat="1" spans="1:15">
      <c r="A30" s="1">
        <v>26</v>
      </c>
      <c r="B30" s="3">
        <f t="shared" si="0"/>
        <v>780</v>
      </c>
      <c r="C30" s="3">
        <f t="shared" si="1"/>
        <v>13</v>
      </c>
      <c r="D30" s="3">
        <f t="shared" si="2"/>
        <v>780</v>
      </c>
      <c r="E30" s="3">
        <f t="shared" si="3"/>
        <v>260</v>
      </c>
      <c r="F30" s="3">
        <f t="shared" si="4"/>
        <v>156</v>
      </c>
      <c r="G30" s="1">
        <f>$G$2+A30*$G$3</f>
        <v>2700</v>
      </c>
      <c r="L30"/>
      <c r="M30"/>
      <c r="N30"/>
      <c r="O30"/>
    </row>
    <row r="31" s="1" customFormat="1" spans="1:15">
      <c r="A31" s="1">
        <v>27</v>
      </c>
      <c r="B31" s="4">
        <f t="shared" si="0"/>
        <v>810</v>
      </c>
      <c r="C31" s="3">
        <f t="shared" si="1"/>
        <v>13.5</v>
      </c>
      <c r="D31" s="3">
        <f t="shared" si="2"/>
        <v>810</v>
      </c>
      <c r="E31" s="3">
        <f t="shared" si="3"/>
        <v>270</v>
      </c>
      <c r="F31" s="3">
        <f t="shared" si="4"/>
        <v>162</v>
      </c>
      <c r="G31" s="1">
        <f>$G$2+A31*$G$3</f>
        <v>2800</v>
      </c>
      <c r="L31"/>
      <c r="M31"/>
      <c r="N31"/>
      <c r="O31"/>
    </row>
    <row r="32" s="1" customFormat="1" spans="1:15">
      <c r="A32" s="1">
        <v>28</v>
      </c>
      <c r="B32" s="2">
        <f t="shared" si="0"/>
        <v>840</v>
      </c>
      <c r="C32" s="3">
        <f t="shared" si="1"/>
        <v>14</v>
      </c>
      <c r="D32" s="3">
        <f t="shared" si="2"/>
        <v>840</v>
      </c>
      <c r="E32" s="3">
        <f t="shared" si="3"/>
        <v>280</v>
      </c>
      <c r="F32" s="3">
        <f t="shared" si="4"/>
        <v>168</v>
      </c>
      <c r="G32" s="1">
        <f>$G$2+A32*$G$3</f>
        <v>2900</v>
      </c>
      <c r="L32"/>
      <c r="M32"/>
      <c r="N32"/>
      <c r="O32"/>
    </row>
    <row r="33" s="1" customFormat="1" spans="1:7">
      <c r="A33" s="1">
        <v>29</v>
      </c>
      <c r="B33" s="2">
        <f t="shared" si="0"/>
        <v>870</v>
      </c>
      <c r="C33" s="3">
        <f t="shared" si="1"/>
        <v>14.5</v>
      </c>
      <c r="D33" s="3">
        <f t="shared" si="2"/>
        <v>870</v>
      </c>
      <c r="E33" s="3">
        <f t="shared" si="3"/>
        <v>290</v>
      </c>
      <c r="F33" s="3">
        <f t="shared" si="4"/>
        <v>174</v>
      </c>
      <c r="G33" s="1">
        <f>$G$2+A33*$G$3</f>
        <v>3000</v>
      </c>
    </row>
    <row r="34" s="1" customFormat="1" spans="1:12">
      <c r="A34" s="1">
        <v>30</v>
      </c>
      <c r="B34" s="2">
        <f t="shared" si="0"/>
        <v>900</v>
      </c>
      <c r="C34" s="3">
        <f t="shared" si="1"/>
        <v>15</v>
      </c>
      <c r="D34" s="3">
        <f t="shared" si="2"/>
        <v>900</v>
      </c>
      <c r="E34" s="3">
        <f t="shared" si="3"/>
        <v>300</v>
      </c>
      <c r="F34" s="3">
        <f t="shared" si="4"/>
        <v>180</v>
      </c>
      <c r="G34" s="1">
        <f>$G$2+A34*$G$3</f>
        <v>3100</v>
      </c>
      <c r="L34" s="1" t="s">
        <v>56</v>
      </c>
    </row>
    <row r="35" s="1" customFormat="1" spans="1:13">
      <c r="A35" s="1">
        <v>31</v>
      </c>
      <c r="B35" s="2">
        <f t="shared" si="0"/>
        <v>930</v>
      </c>
      <c r="C35" s="3">
        <f t="shared" si="1"/>
        <v>15.5</v>
      </c>
      <c r="D35" s="3">
        <f t="shared" si="2"/>
        <v>930</v>
      </c>
      <c r="E35" s="3">
        <f t="shared" si="3"/>
        <v>310</v>
      </c>
      <c r="F35" s="3">
        <f t="shared" si="4"/>
        <v>186</v>
      </c>
      <c r="G35" s="1">
        <f>$G$2+A35*$G$3</f>
        <v>3200</v>
      </c>
      <c r="L35" s="1" t="s">
        <v>49</v>
      </c>
      <c r="M35" s="1">
        <v>2</v>
      </c>
    </row>
    <row r="36" s="1" customFormat="1" spans="1:13">
      <c r="A36" s="1">
        <v>32</v>
      </c>
      <c r="B36" s="2">
        <f t="shared" si="0"/>
        <v>960</v>
      </c>
      <c r="C36" s="3">
        <f t="shared" si="1"/>
        <v>16</v>
      </c>
      <c r="D36" s="3">
        <f t="shared" si="2"/>
        <v>960</v>
      </c>
      <c r="E36" s="3">
        <f t="shared" si="3"/>
        <v>320</v>
      </c>
      <c r="F36" s="3">
        <f t="shared" si="4"/>
        <v>192</v>
      </c>
      <c r="G36" s="1">
        <f>$G$2+A36*$G$3</f>
        <v>3300</v>
      </c>
      <c r="L36" s="1" t="s">
        <v>57</v>
      </c>
      <c r="M36" s="1" t="s">
        <v>58</v>
      </c>
    </row>
    <row r="37" s="1" customFormat="1" spans="1:13">
      <c r="A37" s="1">
        <v>33</v>
      </c>
      <c r="B37" s="2">
        <f t="shared" si="0"/>
        <v>990</v>
      </c>
      <c r="C37" s="3">
        <f t="shared" si="1"/>
        <v>16.5</v>
      </c>
      <c r="D37" s="3">
        <f t="shared" si="2"/>
        <v>990</v>
      </c>
      <c r="E37" s="3">
        <f t="shared" si="3"/>
        <v>330</v>
      </c>
      <c r="F37" s="3">
        <f t="shared" si="4"/>
        <v>198</v>
      </c>
      <c r="G37" s="1">
        <f>$G$2+A37*$G$3</f>
        <v>3400</v>
      </c>
      <c r="L37" s="1">
        <v>10</v>
      </c>
      <c r="M37" s="1">
        <f t="shared" ref="M37:M66" si="10">ROUND(1/LOG($L37,$M$35)*1.2,2)</f>
        <v>0.36</v>
      </c>
    </row>
    <row r="38" s="1" customFormat="1" spans="1:13">
      <c r="A38" s="1">
        <v>34</v>
      </c>
      <c r="B38" s="2">
        <f t="shared" si="0"/>
        <v>1020</v>
      </c>
      <c r="C38" s="3">
        <f t="shared" si="1"/>
        <v>17</v>
      </c>
      <c r="D38" s="3">
        <f t="shared" si="2"/>
        <v>1020</v>
      </c>
      <c r="E38" s="3">
        <f t="shared" si="3"/>
        <v>340</v>
      </c>
      <c r="F38" s="3">
        <f t="shared" si="4"/>
        <v>204</v>
      </c>
      <c r="G38" s="1">
        <f>$G$2+A38*$G$3</f>
        <v>3500</v>
      </c>
      <c r="L38" s="1">
        <v>20</v>
      </c>
      <c r="M38" s="1">
        <f t="shared" si="10"/>
        <v>0.28</v>
      </c>
    </row>
    <row r="39" s="1" customFormat="1" spans="1:13">
      <c r="A39" s="1">
        <v>35</v>
      </c>
      <c r="B39" s="2">
        <f t="shared" si="0"/>
        <v>1050</v>
      </c>
      <c r="C39" s="3">
        <f t="shared" si="1"/>
        <v>17.5</v>
      </c>
      <c r="D39" s="3">
        <f t="shared" si="2"/>
        <v>1050</v>
      </c>
      <c r="E39" s="3">
        <f t="shared" si="3"/>
        <v>350</v>
      </c>
      <c r="F39" s="3">
        <f t="shared" si="4"/>
        <v>210</v>
      </c>
      <c r="G39" s="1">
        <f>$G$2+A39*$G$3</f>
        <v>3600</v>
      </c>
      <c r="L39" s="1">
        <v>30</v>
      </c>
      <c r="M39" s="1">
        <f t="shared" si="10"/>
        <v>0.24</v>
      </c>
    </row>
    <row r="40" s="1" customFormat="1" spans="1:13">
      <c r="A40" s="1">
        <v>36</v>
      </c>
      <c r="B40" s="4">
        <f t="shared" si="0"/>
        <v>1080</v>
      </c>
      <c r="C40" s="3">
        <f t="shared" si="1"/>
        <v>18</v>
      </c>
      <c r="D40" s="3">
        <f t="shared" si="2"/>
        <v>1080</v>
      </c>
      <c r="E40" s="3">
        <f t="shared" si="3"/>
        <v>360</v>
      </c>
      <c r="F40" s="3">
        <f t="shared" si="4"/>
        <v>216</v>
      </c>
      <c r="G40" s="1">
        <f>$G$2+A40*$G$3</f>
        <v>3700</v>
      </c>
      <c r="L40" s="1">
        <v>40</v>
      </c>
      <c r="M40" s="1">
        <f t="shared" si="10"/>
        <v>0.23</v>
      </c>
    </row>
    <row r="41" s="1" customFormat="1" spans="1:13">
      <c r="A41" s="1">
        <v>37</v>
      </c>
      <c r="B41" s="2">
        <f t="shared" si="0"/>
        <v>1110</v>
      </c>
      <c r="C41" s="3">
        <f t="shared" si="1"/>
        <v>18.5</v>
      </c>
      <c r="D41" s="3">
        <f t="shared" si="2"/>
        <v>1110</v>
      </c>
      <c r="E41" s="3">
        <f t="shared" si="3"/>
        <v>370</v>
      </c>
      <c r="F41" s="3">
        <f t="shared" si="4"/>
        <v>222</v>
      </c>
      <c r="G41" s="1">
        <f>$G$2+A41*$G$3</f>
        <v>3800</v>
      </c>
      <c r="L41" s="1">
        <v>50</v>
      </c>
      <c r="M41" s="1">
        <f t="shared" si="10"/>
        <v>0.21</v>
      </c>
    </row>
    <row r="42" s="1" customFormat="1" spans="1:13">
      <c r="A42" s="1">
        <v>38</v>
      </c>
      <c r="B42" s="2">
        <f t="shared" si="0"/>
        <v>1140</v>
      </c>
      <c r="C42" s="3">
        <f t="shared" si="1"/>
        <v>19</v>
      </c>
      <c r="D42" s="3">
        <f t="shared" si="2"/>
        <v>1140</v>
      </c>
      <c r="E42" s="3">
        <f t="shared" si="3"/>
        <v>380</v>
      </c>
      <c r="F42" s="3">
        <f t="shared" si="4"/>
        <v>228</v>
      </c>
      <c r="G42" s="1">
        <f>$G$2+A42*$G$3</f>
        <v>3900</v>
      </c>
      <c r="L42" s="1">
        <v>60</v>
      </c>
      <c r="M42" s="1">
        <f t="shared" si="10"/>
        <v>0.2</v>
      </c>
    </row>
    <row r="43" s="1" customFormat="1" spans="1:13">
      <c r="A43" s="1">
        <v>39</v>
      </c>
      <c r="B43" s="2">
        <f t="shared" si="0"/>
        <v>1170</v>
      </c>
      <c r="C43" s="3">
        <f t="shared" si="1"/>
        <v>19.5</v>
      </c>
      <c r="D43" s="3">
        <f t="shared" si="2"/>
        <v>1170</v>
      </c>
      <c r="E43" s="3">
        <f t="shared" si="3"/>
        <v>390</v>
      </c>
      <c r="F43" s="3">
        <f t="shared" si="4"/>
        <v>234</v>
      </c>
      <c r="G43" s="1">
        <f>$G$2+A43*$G$3</f>
        <v>4000</v>
      </c>
      <c r="L43" s="1">
        <v>70</v>
      </c>
      <c r="M43" s="1">
        <f t="shared" si="10"/>
        <v>0.2</v>
      </c>
    </row>
    <row r="44" s="1" customFormat="1" spans="1:13">
      <c r="A44" s="1">
        <v>40</v>
      </c>
      <c r="B44" s="2">
        <f t="shared" si="0"/>
        <v>1200</v>
      </c>
      <c r="C44" s="3">
        <f t="shared" si="1"/>
        <v>20</v>
      </c>
      <c r="D44" s="3">
        <f t="shared" si="2"/>
        <v>1200</v>
      </c>
      <c r="E44" s="3">
        <f t="shared" si="3"/>
        <v>400</v>
      </c>
      <c r="F44" s="3">
        <f t="shared" si="4"/>
        <v>240</v>
      </c>
      <c r="G44" s="1">
        <f>$G$2+A44*$G$3</f>
        <v>4100</v>
      </c>
      <c r="L44" s="1">
        <v>80</v>
      </c>
      <c r="M44" s="1">
        <f t="shared" si="10"/>
        <v>0.19</v>
      </c>
    </row>
    <row r="45" s="1" customFormat="1" spans="1:13">
      <c r="A45" s="1">
        <v>41</v>
      </c>
      <c r="B45" s="2">
        <f t="shared" si="0"/>
        <v>1230</v>
      </c>
      <c r="C45" s="3">
        <f t="shared" si="1"/>
        <v>20.5</v>
      </c>
      <c r="D45" s="3">
        <f t="shared" si="2"/>
        <v>1230</v>
      </c>
      <c r="E45" s="3">
        <f t="shared" si="3"/>
        <v>410</v>
      </c>
      <c r="F45" s="3">
        <f t="shared" si="4"/>
        <v>246</v>
      </c>
      <c r="G45" s="1">
        <f>$G$2+A45*$G$3</f>
        <v>4200</v>
      </c>
      <c r="L45" s="1">
        <v>90</v>
      </c>
      <c r="M45" s="1">
        <f t="shared" si="10"/>
        <v>0.18</v>
      </c>
    </row>
    <row r="46" s="1" customFormat="1" spans="1:13">
      <c r="A46" s="1">
        <v>42</v>
      </c>
      <c r="B46" s="2">
        <f t="shared" si="0"/>
        <v>1260</v>
      </c>
      <c r="C46" s="3">
        <f t="shared" si="1"/>
        <v>21</v>
      </c>
      <c r="D46" s="3">
        <f t="shared" si="2"/>
        <v>1260</v>
      </c>
      <c r="E46" s="3">
        <f t="shared" si="3"/>
        <v>420</v>
      </c>
      <c r="F46" s="3">
        <f t="shared" si="4"/>
        <v>252</v>
      </c>
      <c r="G46" s="1">
        <f>$G$2+A46*$G$3</f>
        <v>4300</v>
      </c>
      <c r="L46" s="1">
        <v>100</v>
      </c>
      <c r="M46" s="1">
        <f t="shared" si="10"/>
        <v>0.18</v>
      </c>
    </row>
    <row r="47" s="1" customFormat="1" spans="1:13">
      <c r="A47" s="1">
        <v>43</v>
      </c>
      <c r="B47" s="2">
        <f t="shared" si="0"/>
        <v>1290</v>
      </c>
      <c r="C47" s="3">
        <f t="shared" si="1"/>
        <v>21.5</v>
      </c>
      <c r="D47" s="3">
        <f t="shared" si="2"/>
        <v>1290</v>
      </c>
      <c r="E47" s="3">
        <f t="shared" si="3"/>
        <v>430</v>
      </c>
      <c r="F47" s="3">
        <f t="shared" si="4"/>
        <v>258</v>
      </c>
      <c r="G47" s="1">
        <f>$G$2+A47*$G$3</f>
        <v>4400</v>
      </c>
      <c r="L47" s="1">
        <v>110</v>
      </c>
      <c r="M47" s="1">
        <f t="shared" si="10"/>
        <v>0.18</v>
      </c>
    </row>
    <row r="48" s="1" customFormat="1" spans="1:13">
      <c r="A48" s="1">
        <v>44</v>
      </c>
      <c r="B48" s="2">
        <f t="shared" si="0"/>
        <v>1320</v>
      </c>
      <c r="C48" s="3">
        <f t="shared" si="1"/>
        <v>22</v>
      </c>
      <c r="D48" s="3">
        <f t="shared" si="2"/>
        <v>1320</v>
      </c>
      <c r="E48" s="3">
        <f t="shared" si="3"/>
        <v>440</v>
      </c>
      <c r="F48" s="3">
        <f t="shared" si="4"/>
        <v>264</v>
      </c>
      <c r="G48" s="1">
        <f>$G$2+A48*$G$3</f>
        <v>4500</v>
      </c>
      <c r="L48" s="1">
        <v>120</v>
      </c>
      <c r="M48" s="1">
        <f t="shared" si="10"/>
        <v>0.17</v>
      </c>
    </row>
    <row r="49" s="1" customFormat="1" spans="1:13">
      <c r="A49" s="1">
        <v>45</v>
      </c>
      <c r="B49" s="2">
        <f t="shared" si="0"/>
        <v>1350</v>
      </c>
      <c r="C49" s="3">
        <f t="shared" si="1"/>
        <v>22.5</v>
      </c>
      <c r="D49" s="3">
        <f t="shared" si="2"/>
        <v>1350</v>
      </c>
      <c r="E49" s="3">
        <f t="shared" si="3"/>
        <v>450</v>
      </c>
      <c r="F49" s="3">
        <f t="shared" si="4"/>
        <v>270</v>
      </c>
      <c r="G49" s="1">
        <f>$G$2+A49*$G$3</f>
        <v>4600</v>
      </c>
      <c r="L49" s="1">
        <v>130</v>
      </c>
      <c r="M49" s="1">
        <f t="shared" si="10"/>
        <v>0.17</v>
      </c>
    </row>
    <row r="50" s="1" customFormat="1" spans="1:13">
      <c r="A50" s="1">
        <v>46</v>
      </c>
      <c r="B50" s="2">
        <f t="shared" si="0"/>
        <v>1380</v>
      </c>
      <c r="C50" s="3">
        <f t="shared" si="1"/>
        <v>23</v>
      </c>
      <c r="D50" s="3">
        <f t="shared" si="2"/>
        <v>1380</v>
      </c>
      <c r="E50" s="3">
        <f t="shared" si="3"/>
        <v>460</v>
      </c>
      <c r="F50" s="3">
        <f t="shared" si="4"/>
        <v>276</v>
      </c>
      <c r="G50" s="1">
        <f>$G$2+A50*$G$3</f>
        <v>4700</v>
      </c>
      <c r="L50" s="1">
        <v>140</v>
      </c>
      <c r="M50" s="1">
        <f t="shared" si="10"/>
        <v>0.17</v>
      </c>
    </row>
    <row r="51" s="1" customFormat="1" spans="1:13">
      <c r="A51" s="1">
        <v>47</v>
      </c>
      <c r="B51" s="2">
        <f t="shared" si="0"/>
        <v>1410</v>
      </c>
      <c r="C51" s="3">
        <f t="shared" si="1"/>
        <v>23.5</v>
      </c>
      <c r="D51" s="3">
        <f t="shared" si="2"/>
        <v>1410</v>
      </c>
      <c r="E51" s="3">
        <f t="shared" si="3"/>
        <v>470</v>
      </c>
      <c r="F51" s="3">
        <f t="shared" si="4"/>
        <v>282</v>
      </c>
      <c r="G51" s="1">
        <f>$G$2+A51*$G$3</f>
        <v>4800</v>
      </c>
      <c r="L51" s="1">
        <v>150</v>
      </c>
      <c r="M51" s="1">
        <f t="shared" si="10"/>
        <v>0.17</v>
      </c>
    </row>
    <row r="52" s="1" customFormat="1" spans="1:13">
      <c r="A52" s="1">
        <v>48</v>
      </c>
      <c r="B52" s="2">
        <f t="shared" si="0"/>
        <v>1440</v>
      </c>
      <c r="C52" s="3">
        <f t="shared" si="1"/>
        <v>24</v>
      </c>
      <c r="D52" s="3">
        <f t="shared" si="2"/>
        <v>1440</v>
      </c>
      <c r="E52" s="3">
        <f t="shared" si="3"/>
        <v>480</v>
      </c>
      <c r="F52" s="3">
        <f t="shared" si="4"/>
        <v>288</v>
      </c>
      <c r="G52" s="1">
        <f>$G$2+A52*$G$3</f>
        <v>4900</v>
      </c>
      <c r="L52" s="1">
        <v>160</v>
      </c>
      <c r="M52" s="1">
        <f t="shared" si="10"/>
        <v>0.16</v>
      </c>
    </row>
    <row r="53" s="1" customFormat="1" spans="1:13">
      <c r="A53" s="1">
        <v>49</v>
      </c>
      <c r="B53" s="2">
        <f t="shared" si="0"/>
        <v>1470</v>
      </c>
      <c r="C53" s="3">
        <f t="shared" si="1"/>
        <v>24.5</v>
      </c>
      <c r="D53" s="3">
        <f t="shared" si="2"/>
        <v>1470</v>
      </c>
      <c r="E53" s="3">
        <f t="shared" si="3"/>
        <v>490</v>
      </c>
      <c r="F53" s="3">
        <f t="shared" si="4"/>
        <v>294</v>
      </c>
      <c r="G53" s="1">
        <f>$G$2+A53*$G$3</f>
        <v>5000</v>
      </c>
      <c r="L53" s="1">
        <v>170</v>
      </c>
      <c r="M53" s="1">
        <f t="shared" si="10"/>
        <v>0.16</v>
      </c>
    </row>
    <row r="54" s="1" customFormat="1" spans="1:13">
      <c r="A54" s="1">
        <v>50</v>
      </c>
      <c r="B54" s="2">
        <f t="shared" si="0"/>
        <v>1500</v>
      </c>
      <c r="C54" s="3">
        <f t="shared" si="1"/>
        <v>25</v>
      </c>
      <c r="D54" s="3">
        <f t="shared" si="2"/>
        <v>1500</v>
      </c>
      <c r="E54" s="3">
        <f t="shared" si="3"/>
        <v>500</v>
      </c>
      <c r="F54" s="3">
        <f t="shared" si="4"/>
        <v>300</v>
      </c>
      <c r="G54" s="1">
        <f>$G$2+A54*$G$3</f>
        <v>5100</v>
      </c>
      <c r="L54" s="1">
        <v>180</v>
      </c>
      <c r="M54" s="1">
        <f t="shared" si="10"/>
        <v>0.16</v>
      </c>
    </row>
    <row r="55" s="1" customFormat="1" spans="1:13">
      <c r="A55" s="1">
        <v>51</v>
      </c>
      <c r="B55" s="2">
        <f t="shared" si="0"/>
        <v>1530</v>
      </c>
      <c r="C55" s="3">
        <f t="shared" si="1"/>
        <v>25.5</v>
      </c>
      <c r="D55" s="3">
        <f t="shared" si="2"/>
        <v>1530</v>
      </c>
      <c r="E55" s="3">
        <f t="shared" si="3"/>
        <v>510</v>
      </c>
      <c r="F55" s="3">
        <f t="shared" si="4"/>
        <v>306</v>
      </c>
      <c r="G55" s="1">
        <f>$G$2+A55*$G$3</f>
        <v>5200</v>
      </c>
      <c r="L55" s="1">
        <v>190</v>
      </c>
      <c r="M55" s="1">
        <f t="shared" si="10"/>
        <v>0.16</v>
      </c>
    </row>
    <row r="56" s="1" customFormat="1" spans="1:13">
      <c r="A56" s="1">
        <v>52</v>
      </c>
      <c r="B56" s="2">
        <f t="shared" si="0"/>
        <v>1560</v>
      </c>
      <c r="C56" s="3">
        <f t="shared" si="1"/>
        <v>26</v>
      </c>
      <c r="D56" s="3">
        <f t="shared" si="2"/>
        <v>1560</v>
      </c>
      <c r="E56" s="3">
        <f t="shared" si="3"/>
        <v>520</v>
      </c>
      <c r="F56" s="3">
        <f t="shared" si="4"/>
        <v>312</v>
      </c>
      <c r="G56" s="1">
        <f>$G$2+A56*$G$3</f>
        <v>5300</v>
      </c>
      <c r="L56" s="1">
        <v>200</v>
      </c>
      <c r="M56" s="1">
        <f t="shared" si="10"/>
        <v>0.16</v>
      </c>
    </row>
    <row r="57" s="1" customFormat="1" spans="1:13">
      <c r="A57" s="1">
        <v>53</v>
      </c>
      <c r="B57" s="2">
        <f t="shared" si="0"/>
        <v>1590</v>
      </c>
      <c r="C57" s="3">
        <f t="shared" si="1"/>
        <v>26.5</v>
      </c>
      <c r="D57" s="3">
        <f t="shared" si="2"/>
        <v>1590</v>
      </c>
      <c r="E57" s="3">
        <f t="shared" si="3"/>
        <v>530</v>
      </c>
      <c r="F57" s="3">
        <f t="shared" si="4"/>
        <v>318</v>
      </c>
      <c r="G57" s="1">
        <f>$G$2+A57*$G$3</f>
        <v>5400</v>
      </c>
      <c r="L57" s="1">
        <v>210</v>
      </c>
      <c r="M57" s="1">
        <f t="shared" si="10"/>
        <v>0.16</v>
      </c>
    </row>
    <row r="58" s="1" customFormat="1" spans="1:13">
      <c r="A58" s="1">
        <v>54</v>
      </c>
      <c r="B58" s="2">
        <f t="shared" si="0"/>
        <v>1620</v>
      </c>
      <c r="C58" s="3">
        <f t="shared" si="1"/>
        <v>27</v>
      </c>
      <c r="D58" s="3">
        <f t="shared" si="2"/>
        <v>1620</v>
      </c>
      <c r="E58" s="3">
        <f t="shared" si="3"/>
        <v>540</v>
      </c>
      <c r="F58" s="3">
        <f t="shared" si="4"/>
        <v>324</v>
      </c>
      <c r="G58" s="1">
        <f>$G$2+A58*$G$3</f>
        <v>5500</v>
      </c>
      <c r="L58" s="1">
        <v>220</v>
      </c>
      <c r="M58" s="1">
        <f t="shared" si="10"/>
        <v>0.15</v>
      </c>
    </row>
    <row r="59" s="1" customFormat="1" spans="1:13">
      <c r="A59" s="1">
        <v>55</v>
      </c>
      <c r="B59" s="2">
        <f t="shared" si="0"/>
        <v>1650</v>
      </c>
      <c r="C59" s="3">
        <f t="shared" si="1"/>
        <v>27.5</v>
      </c>
      <c r="D59" s="3">
        <f t="shared" si="2"/>
        <v>1650</v>
      </c>
      <c r="E59" s="3">
        <f t="shared" si="3"/>
        <v>550</v>
      </c>
      <c r="F59" s="3">
        <f t="shared" si="4"/>
        <v>330</v>
      </c>
      <c r="G59" s="1">
        <f>$G$2+A59*$G$3</f>
        <v>5600</v>
      </c>
      <c r="L59" s="1">
        <v>230</v>
      </c>
      <c r="M59" s="1">
        <f t="shared" si="10"/>
        <v>0.15</v>
      </c>
    </row>
    <row r="60" s="1" customFormat="1" spans="1:16">
      <c r="A60" s="1">
        <v>56</v>
      </c>
      <c r="B60" s="2">
        <f t="shared" si="0"/>
        <v>1680</v>
      </c>
      <c r="C60" s="3">
        <f t="shared" si="1"/>
        <v>28</v>
      </c>
      <c r="D60" s="3">
        <f t="shared" si="2"/>
        <v>1680</v>
      </c>
      <c r="E60" s="3">
        <f t="shared" si="3"/>
        <v>560</v>
      </c>
      <c r="F60" s="3">
        <f t="shared" si="4"/>
        <v>336</v>
      </c>
      <c r="G60" s="1">
        <f>$G$2+A60*$G$3</f>
        <v>5700</v>
      </c>
      <c r="L60" s="1">
        <v>240</v>
      </c>
      <c r="M60" s="1">
        <f t="shared" si="10"/>
        <v>0.15</v>
      </c>
      <c r="N60" s="9"/>
      <c r="O60" s="9"/>
      <c r="P60" s="9"/>
    </row>
    <row r="61" s="1" customFormat="1" spans="1:13">
      <c r="A61" s="1">
        <v>57</v>
      </c>
      <c r="B61" s="2">
        <f t="shared" si="0"/>
        <v>1710</v>
      </c>
      <c r="C61" s="3">
        <f t="shared" si="1"/>
        <v>28.5</v>
      </c>
      <c r="D61" s="3">
        <f t="shared" si="2"/>
        <v>1710</v>
      </c>
      <c r="E61" s="3">
        <f t="shared" si="3"/>
        <v>570</v>
      </c>
      <c r="F61" s="3">
        <f t="shared" si="4"/>
        <v>342</v>
      </c>
      <c r="G61" s="1">
        <f>$G$2+A61*$G$3</f>
        <v>5800</v>
      </c>
      <c r="L61" s="1">
        <v>250</v>
      </c>
      <c r="M61" s="1">
        <f t="shared" si="10"/>
        <v>0.15</v>
      </c>
    </row>
    <row r="62" s="1" customFormat="1" spans="1:13">
      <c r="A62" s="1">
        <v>58</v>
      </c>
      <c r="B62" s="2">
        <f t="shared" si="0"/>
        <v>1740</v>
      </c>
      <c r="C62" s="3">
        <f t="shared" si="1"/>
        <v>29</v>
      </c>
      <c r="D62" s="3">
        <f t="shared" si="2"/>
        <v>1740</v>
      </c>
      <c r="E62" s="3">
        <f t="shared" si="3"/>
        <v>580</v>
      </c>
      <c r="F62" s="3">
        <f t="shared" si="4"/>
        <v>348</v>
      </c>
      <c r="G62" s="1">
        <f>$G$2+A62*$G$3</f>
        <v>5900</v>
      </c>
      <c r="L62" s="1">
        <v>260</v>
      </c>
      <c r="M62" s="1">
        <f t="shared" si="10"/>
        <v>0.15</v>
      </c>
    </row>
    <row r="63" s="1" customFormat="1" spans="1:13">
      <c r="A63" s="1">
        <v>59</v>
      </c>
      <c r="B63" s="2">
        <f t="shared" si="0"/>
        <v>1770</v>
      </c>
      <c r="C63" s="3">
        <f t="shared" si="1"/>
        <v>29.5</v>
      </c>
      <c r="D63" s="3">
        <f t="shared" si="2"/>
        <v>1770</v>
      </c>
      <c r="E63" s="3">
        <f t="shared" si="3"/>
        <v>590</v>
      </c>
      <c r="F63" s="3">
        <f t="shared" si="4"/>
        <v>354</v>
      </c>
      <c r="G63" s="1">
        <f>$G$2+A63*$G$3</f>
        <v>6000</v>
      </c>
      <c r="L63" s="1">
        <v>270</v>
      </c>
      <c r="M63" s="1">
        <f t="shared" si="10"/>
        <v>0.15</v>
      </c>
    </row>
    <row r="64" s="1" customFormat="1" spans="1:13">
      <c r="A64" s="1">
        <v>60</v>
      </c>
      <c r="B64" s="2">
        <f t="shared" si="0"/>
        <v>1800</v>
      </c>
      <c r="C64" s="3">
        <f t="shared" si="1"/>
        <v>30</v>
      </c>
      <c r="D64" s="3">
        <f t="shared" si="2"/>
        <v>1800</v>
      </c>
      <c r="E64" s="3">
        <f t="shared" si="3"/>
        <v>600</v>
      </c>
      <c r="F64" s="3">
        <f t="shared" si="4"/>
        <v>360</v>
      </c>
      <c r="G64" s="1">
        <f>$G$2+A64*$G$3</f>
        <v>6100</v>
      </c>
      <c r="L64" s="1">
        <v>280</v>
      </c>
      <c r="M64" s="1">
        <f t="shared" si="10"/>
        <v>0.15</v>
      </c>
    </row>
    <row r="65" s="1" customFormat="1" spans="2:13">
      <c r="B65" s="2"/>
      <c r="C65" s="2"/>
      <c r="D65" s="2"/>
      <c r="E65" s="2"/>
      <c r="F65" s="2"/>
      <c r="L65" s="1">
        <v>290</v>
      </c>
      <c r="M65" s="1">
        <f t="shared" si="10"/>
        <v>0.15</v>
      </c>
    </row>
    <row r="66" s="1" customFormat="1" spans="2:13">
      <c r="B66" s="2"/>
      <c r="C66" s="2"/>
      <c r="D66" s="2"/>
      <c r="E66" s="2"/>
      <c r="F66" s="2"/>
      <c r="L66" s="1">
        <v>300</v>
      </c>
      <c r="M66" s="1">
        <f t="shared" si="10"/>
        <v>0.15</v>
      </c>
    </row>
    <row r="68" spans="12:12">
      <c r="L68" s="1" t="s">
        <v>59</v>
      </c>
    </row>
    <row r="69" spans="12:13">
      <c r="L69" s="1" t="s">
        <v>60</v>
      </c>
      <c r="M69" s="1">
        <v>-1.15</v>
      </c>
    </row>
    <row r="70" spans="12:13">
      <c r="L70" s="1" t="s">
        <v>61</v>
      </c>
      <c r="M70" s="1">
        <v>0.8</v>
      </c>
    </row>
    <row r="71" spans="12:13">
      <c r="L71" s="1" t="s">
        <v>62</v>
      </c>
      <c r="M71" s="1">
        <v>0.2</v>
      </c>
    </row>
    <row r="72" spans="12:13">
      <c r="L72" s="1" t="s">
        <v>57</v>
      </c>
      <c r="M72" s="1" t="s">
        <v>58</v>
      </c>
    </row>
    <row r="73" spans="12:13">
      <c r="L73" s="1">
        <v>10</v>
      </c>
      <c r="M73" s="1">
        <f>ROUND($M$69*(L73/264)^2+$M$70*(L73/176)+$M$71,2)</f>
        <v>0.24</v>
      </c>
    </row>
    <row r="74" spans="12:13">
      <c r="L74" s="1">
        <v>20</v>
      </c>
      <c r="M74" s="1">
        <f t="shared" ref="M74:M102" si="11">ROUND($M$69*(L74/264)^2+$M$70*(L74/176)+$M$71,2)</f>
        <v>0.28</v>
      </c>
    </row>
    <row r="75" spans="12:13">
      <c r="L75" s="1">
        <v>30</v>
      </c>
      <c r="M75" s="1">
        <f t="shared" si="11"/>
        <v>0.32</v>
      </c>
    </row>
    <row r="76" spans="12:13">
      <c r="L76" s="1">
        <v>40</v>
      </c>
      <c r="M76" s="1">
        <f t="shared" si="11"/>
        <v>0.36</v>
      </c>
    </row>
    <row r="77" spans="12:13">
      <c r="L77" s="1">
        <v>50</v>
      </c>
      <c r="M77" s="1">
        <f t="shared" si="11"/>
        <v>0.39</v>
      </c>
    </row>
    <row r="78" spans="12:13">
      <c r="L78" s="1">
        <v>60</v>
      </c>
      <c r="M78" s="1">
        <f t="shared" si="11"/>
        <v>0.41</v>
      </c>
    </row>
    <row r="79" spans="12:13">
      <c r="L79" s="1">
        <v>70</v>
      </c>
      <c r="M79" s="1">
        <f t="shared" si="11"/>
        <v>0.44</v>
      </c>
    </row>
    <row r="80" spans="12:13">
      <c r="L80" s="1">
        <v>80</v>
      </c>
      <c r="M80" s="1">
        <f t="shared" si="11"/>
        <v>0.46</v>
      </c>
    </row>
    <row r="81" spans="12:13">
      <c r="L81" s="1">
        <v>90</v>
      </c>
      <c r="M81" s="1">
        <f t="shared" si="11"/>
        <v>0.48</v>
      </c>
    </row>
    <row r="82" spans="12:13">
      <c r="L82" s="1">
        <v>100</v>
      </c>
      <c r="M82" s="1">
        <f t="shared" si="11"/>
        <v>0.49</v>
      </c>
    </row>
    <row r="83" spans="12:13">
      <c r="L83" s="1">
        <v>110</v>
      </c>
      <c r="M83" s="1">
        <f t="shared" si="11"/>
        <v>0.5</v>
      </c>
    </row>
    <row r="84" spans="12:13">
      <c r="L84" s="1">
        <v>120</v>
      </c>
      <c r="M84" s="1">
        <f t="shared" si="11"/>
        <v>0.51</v>
      </c>
    </row>
    <row r="85" spans="12:13">
      <c r="L85" s="1">
        <v>130</v>
      </c>
      <c r="M85" s="1">
        <f t="shared" si="11"/>
        <v>0.51</v>
      </c>
    </row>
    <row r="86" spans="12:13">
      <c r="L86" s="1">
        <v>140</v>
      </c>
      <c r="M86" s="1">
        <f t="shared" si="11"/>
        <v>0.51</v>
      </c>
    </row>
    <row r="87" spans="12:13">
      <c r="L87" s="1">
        <v>150</v>
      </c>
      <c r="M87" s="1">
        <f t="shared" si="11"/>
        <v>0.51</v>
      </c>
    </row>
    <row r="88" spans="12:13">
      <c r="L88" s="1">
        <v>160</v>
      </c>
      <c r="M88" s="1">
        <f t="shared" si="11"/>
        <v>0.5</v>
      </c>
    </row>
    <row r="89" spans="12:13">
      <c r="L89" s="1">
        <v>170</v>
      </c>
      <c r="M89" s="1">
        <f t="shared" si="11"/>
        <v>0.5</v>
      </c>
    </row>
    <row r="90" spans="12:13">
      <c r="L90" s="1">
        <v>180</v>
      </c>
      <c r="M90" s="1">
        <f t="shared" si="11"/>
        <v>0.48</v>
      </c>
    </row>
    <row r="91" spans="12:13">
      <c r="L91" s="1">
        <v>190</v>
      </c>
      <c r="M91" s="1">
        <f t="shared" si="11"/>
        <v>0.47</v>
      </c>
    </row>
    <row r="92" spans="12:13">
      <c r="L92" s="1">
        <v>200</v>
      </c>
      <c r="M92" s="1">
        <f t="shared" si="11"/>
        <v>0.45</v>
      </c>
    </row>
    <row r="93" spans="12:13">
      <c r="L93" s="1">
        <v>210</v>
      </c>
      <c r="M93" s="1">
        <f t="shared" si="11"/>
        <v>0.43</v>
      </c>
    </row>
    <row r="94" spans="12:13">
      <c r="L94" s="1">
        <v>220</v>
      </c>
      <c r="M94" s="1">
        <f t="shared" si="11"/>
        <v>0.4</v>
      </c>
    </row>
    <row r="95" spans="12:13">
      <c r="L95" s="1">
        <v>230</v>
      </c>
      <c r="M95" s="1">
        <f t="shared" si="11"/>
        <v>0.37</v>
      </c>
    </row>
    <row r="96" spans="12:13">
      <c r="L96" s="1">
        <v>240</v>
      </c>
      <c r="M96" s="1">
        <f t="shared" si="11"/>
        <v>0.34</v>
      </c>
    </row>
    <row r="97" spans="12:13">
      <c r="L97" s="1">
        <v>250</v>
      </c>
      <c r="M97" s="1">
        <f t="shared" si="11"/>
        <v>0.31</v>
      </c>
    </row>
    <row r="98" spans="12:13">
      <c r="L98" s="1">
        <v>260</v>
      </c>
      <c r="M98" s="1">
        <f t="shared" si="11"/>
        <v>0.27</v>
      </c>
    </row>
    <row r="99" spans="12:13">
      <c r="L99" s="1">
        <v>270</v>
      </c>
      <c r="M99" s="1">
        <f t="shared" si="11"/>
        <v>0.22</v>
      </c>
    </row>
    <row r="100" spans="12:13">
      <c r="L100" s="1">
        <v>280</v>
      </c>
      <c r="M100" s="1">
        <f t="shared" si="11"/>
        <v>0.18</v>
      </c>
    </row>
    <row r="101" spans="12:13">
      <c r="L101" s="1">
        <v>290</v>
      </c>
      <c r="M101" s="1">
        <f t="shared" si="11"/>
        <v>0.13</v>
      </c>
    </row>
    <row r="102" spans="12:13">
      <c r="L102" s="1">
        <v>300</v>
      </c>
      <c r="M102" s="1">
        <f t="shared" si="11"/>
        <v>0.08</v>
      </c>
    </row>
  </sheetData>
  <mergeCells count="2">
    <mergeCell ref="L2:O2"/>
    <mergeCell ref="L14:P14"/>
  </mergeCells>
  <pageMargins left="0.7" right="0.7" top="0.75" bottom="0.75" header="0.3" footer="0.3"/>
  <pageSetup paperSize="9" orientation="portrait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数值基础框架</vt:lpstr>
      <vt:lpstr>参考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2023-05-12T11:15:00Z</dcterms:created>
  <dcterms:modified xsi:type="dcterms:W3CDTF">2025-01-23T09:54:19Z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8887CE9676924E4B889B6D244B601D3C_12</vt:lpwstr>
  </property>
</Properties>
</file>