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E6B6D5CC8294A68A94A38AF6EDB9EA5" descr="untitled"/>
        <xdr:cNvPicPr/>
      </xdr:nvPicPr>
      <xdr:blipFill>
        <a:blip r:embed="rId1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3" name="ID_9A528EA943F244C4BB7650F08B795525" descr="Fluent 200m 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" name="ID_F983F65CC3154D119CC692D5B6B79401" descr="zrsd2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5" name="ID_8170750EB2334210A77110D3FAD6A9F7" descr="Fluent 100m 1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6" name="ID_F236A055C578461EB0D8B0E12B824BE9" descr="untitled"/>
        <xdr:cNvPicPr/>
      </xdr:nvPicPr>
      <xdr:blipFill>
        <a:blip r:embed="rId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7" name="ID_B6E6F8E9DCD34F27BE32AFFCEE957AD1" descr="Fluent 100m 2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8" name="ID_06455EB38AFF403DB52A03D074DD21C9" descr="untitled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9" name="ID_6D6D84D7858C48788E66D209F52E0931" descr="Fluent 150m 1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0" name="ID_F0E131ED61BD48B4ADD317C386DF747C" descr="untitled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1" name="ID_246DE20D0AFA447E869A1CC800BF347A" descr="Fluent 150m 2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2" name="ID_A8649C931AD9498B86839CFC4F573212" descr="untitled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8940800"/>
        </a:xfrm>
        <a:prstGeom prst="rect">
          <a:avLst/>
        </a:prstGeom>
      </xdr:spPr>
    </xdr:pic>
  </etc:cellImage>
  <etc:cellImage>
    <xdr:pic>
      <xdr:nvPicPr>
        <xdr:cNvPr id="13" name="ID_DF56803C2A6F4530981D82853D0569AD" descr="Fluent 200m 2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4" name="ID_C9733503DD984B039177D239C7443A90" descr="untitled"/>
        <xdr:cNvPicPr/>
      </xdr:nvPicPr>
      <xdr:blipFill>
        <a:blip r:embed="rId13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5" name="ID_8B52F31D35824D0084D2470A8DC61A35" descr="Fluent 150m 1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6" name="ID_3623CCBE0ED34FADBF18A58542F1A6D4" descr="untitled"/>
        <xdr:cNvPicPr/>
      </xdr:nvPicPr>
      <xdr:blipFill>
        <a:blip r:embed="rId15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17" name="ID_A2F10F215FDF4EADB042B7E158F0CD72" descr="Fluent 150m 1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2" name="ID_F8053EFE551046B99392A64A89646332" descr="untitled"/>
        <xdr:cNvPicPr/>
      </xdr:nvPicPr>
      <xdr:blipFill>
        <a:blip r:embed="rId17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3" name="ID_B4B58CBBAB634792834BBB113B6B80A9" descr="Fluent 150m 2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4" name="ID_F6A511048B48469089A68D59A08851A7" descr="untitled"/>
        <xdr:cNvPicPr/>
      </xdr:nvPicPr>
      <xdr:blipFill>
        <a:blip r:embed="rId19"/>
        <a:stretch>
          <a:fillRect/>
        </a:stretch>
      </xdr:blipFill>
      <xdr:spPr>
        <a:xfrm>
          <a:off x="0" y="0"/>
          <a:ext cx="8096250" cy="7200900"/>
        </a:xfrm>
        <a:prstGeom prst="rect">
          <a:avLst/>
        </a:prstGeom>
      </xdr:spPr>
    </xdr:pic>
  </etc:cellImage>
  <etc:cellImage>
    <xdr:pic>
      <xdr:nvPicPr>
        <xdr:cNvPr id="25" name="ID_FCE3CA108DF94502AC9316CCEE57C1D8" descr="Fluent 150m 2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6" name="ID_B050C39D49AF4672BFB0FD2F95A7608B" descr="untitled"/>
        <xdr:cNvPicPr/>
      </xdr:nvPicPr>
      <xdr:blipFill>
        <a:blip r:embed="rId2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7" name="ID_158E6EF53DCF412F8CDCDF3B77A5BB66" descr="Fluent 200m 1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8" name="ID_12BAAE8AF2F04194B9F7F4898357EEF2" descr="untitled"/>
        <xdr:cNvPicPr/>
      </xdr:nvPicPr>
      <xdr:blipFill>
        <a:blip r:embed="rId2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9" name="ID_1A279E5755564BE48972B0C16E05D7D0" descr="Fluent 200m 1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0" name="ID_999DB31C7B0544FF86D4400D2433202A" descr="untitled"/>
        <xdr:cNvPicPr/>
      </xdr:nvPicPr>
      <xdr:blipFill>
        <a:blip r:embed="rId2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1" name="ID_873BC7CCE07F4A87BF95582698593BDA" descr="Fluent 200m 1"/>
        <xdr:cNvPicPr/>
      </xdr:nvPicPr>
      <xdr:blipFill>
        <a:blip r:embed="rId2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2" name="ID_567AF5054CC4436C828E2332E0F499D8" descr="untitled"/>
        <xdr:cNvPicPr/>
      </xdr:nvPicPr>
      <xdr:blipFill>
        <a:blip r:embed="rId2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3" name="ID_DDA924D200A849FFB9F03B9AC43C40D8" descr="Fluent 200m 1"/>
        <xdr:cNvPicPr/>
      </xdr:nvPicPr>
      <xdr:blipFill>
        <a:blip r:embed="rId2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4" name="ID_13A04474B9044C3E882180466A798451" descr="untitled"/>
        <xdr:cNvPicPr/>
      </xdr:nvPicPr>
      <xdr:blipFill>
        <a:blip r:embed="rId2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5" name="ID_7F572681FC0E4FAFAF6FAFA4597E8ED3" descr="Fluent 200m 1"/>
        <xdr:cNvPicPr/>
      </xdr:nvPicPr>
      <xdr:blipFill>
        <a:blip r:embed="rId3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6" name="ID_47D3E4B6664E439181A0536740D67E28" descr="untitled"/>
        <xdr:cNvPicPr/>
      </xdr:nvPicPr>
      <xdr:blipFill>
        <a:blip r:embed="rId3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37" name="ID_2571326401F347A1A85FDB2F07CC74B6" descr="Fluent 200m 2"/>
        <xdr:cNvPicPr/>
      </xdr:nvPicPr>
      <xdr:blipFill>
        <a:blip r:embed="rId32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9" name="ID_B842272404624352863CBBC138399F37" descr="untitled"/>
        <xdr:cNvPicPr/>
      </xdr:nvPicPr>
      <xdr:blipFill>
        <a:blip r:embed="rId3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0" name="ID_5FA6B83FDA1E4BF19CE369797E0A5B4B" descr="Fluent 200m 2"/>
        <xdr:cNvPicPr/>
      </xdr:nvPicPr>
      <xdr:blipFill>
        <a:blip r:embed="rId34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18" name="ID_7421FF64CC914FA8838CF131CC5557EE" descr="untitled"/>
        <xdr:cNvPicPr/>
      </xdr:nvPicPr>
      <xdr:blipFill>
        <a:blip r:embed="rId3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19" name="ID_CAB17161862D481CA8B777187EED948D" descr="Fluent 150m 1"/>
        <xdr:cNvPicPr/>
      </xdr:nvPicPr>
      <xdr:blipFill>
        <a:blip r:embed="rId36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20" name="ID_EE59177EFFD04BDC93CB051C2B8B2211" descr="untitled"/>
        <xdr:cNvPicPr/>
      </xdr:nvPicPr>
      <xdr:blipFill>
        <a:blip r:embed="rId3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21" name="ID_797ACB6FE5A748B1ACD901551D5D203A" descr="Fluent 150m 1"/>
        <xdr:cNvPicPr/>
      </xdr:nvPicPr>
      <xdr:blipFill>
        <a:blip r:embed="rId38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38" name="ID_7F1B6B9CA3B24E9592FD8F33CB8915C7" descr="untitled"/>
        <xdr:cNvPicPr/>
      </xdr:nvPicPr>
      <xdr:blipFill>
        <a:blip r:embed="rId3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1" name="ID_BAFDCA1407A54DF48E5916F63463F806" descr="Fluent 150m 1"/>
        <xdr:cNvPicPr/>
      </xdr:nvPicPr>
      <xdr:blipFill>
        <a:blip r:embed="rId40"/>
        <a:stretch>
          <a:fillRect/>
        </a:stretch>
      </xdr:blipFill>
      <xdr:spPr>
        <a:xfrm>
          <a:off x="0" y="0"/>
          <a:ext cx="10058400" cy="6616065"/>
        </a:xfrm>
        <a:prstGeom prst="rect">
          <a:avLst/>
        </a:prstGeom>
      </xdr:spPr>
    </xdr:pic>
  </etc:cellImage>
  <etc:cellImage>
    <xdr:pic>
      <xdr:nvPicPr>
        <xdr:cNvPr id="42" name="ID_F1B58DC8A6FD4CB2A2ED9B69C830C22B" descr="area"/>
        <xdr:cNvPicPr/>
      </xdr:nvPicPr>
      <xdr:blipFill>
        <a:blip r:embed="rId4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3" name="ID_649554D0B2FE4BBCAC1F009EE5D4208D" descr="area"/>
        <xdr:cNvPicPr/>
      </xdr:nvPicPr>
      <xdr:blipFill>
        <a:blip r:embed="rId4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4" name="ID_C46AB608FAAC4619A20BD740FF4E01D0" descr="area"/>
        <xdr:cNvPicPr/>
      </xdr:nvPicPr>
      <xdr:blipFill>
        <a:blip r:embed="rId4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5" name="ID_C79C601621CA4F46BC153AD3EBECBBCF" descr="area"/>
        <xdr:cNvPicPr/>
      </xdr:nvPicPr>
      <xdr:blipFill>
        <a:blip r:embed="rId4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7" name="ID_F88BE433B05C49629834E7D5766533B2" descr="area"/>
        <xdr:cNvPicPr/>
      </xdr:nvPicPr>
      <xdr:blipFill>
        <a:blip r:embed="rId45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8" name="ID_F5143573E8BF4CE1A84C734394B578F6" descr="area"/>
        <xdr:cNvPicPr/>
      </xdr:nvPicPr>
      <xdr:blipFill>
        <a:blip r:embed="rId46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49" name="ID_8282DB99DAD6449E9E4C16E10C03559B" descr="area"/>
        <xdr:cNvPicPr/>
      </xdr:nvPicPr>
      <xdr:blipFill>
        <a:blip r:embed="rId47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0" name="ID_3750C24FD7894CFA9A0AEDE83EBE9F78" descr="area"/>
        <xdr:cNvPicPr/>
      </xdr:nvPicPr>
      <xdr:blipFill>
        <a:blip r:embed="rId48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2" name="ID_76016E2091CC4141B0CBBEAABD0E2744" descr="area"/>
        <xdr:cNvPicPr/>
      </xdr:nvPicPr>
      <xdr:blipFill>
        <a:blip r:embed="rId49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3" name="ID_4082BAA320474C5C812741BF0CE48CC6" descr="area"/>
        <xdr:cNvPicPr/>
      </xdr:nvPicPr>
      <xdr:blipFill>
        <a:blip r:embed="rId50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4" name="ID_85CC7D074BE64B568F688A1E47B6E4DA" descr="area"/>
        <xdr:cNvPicPr/>
      </xdr:nvPicPr>
      <xdr:blipFill>
        <a:blip r:embed="rId51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5" name="ID_40C375DA1AAC4E00A295E5348F8AE42F" descr="area"/>
        <xdr:cNvPicPr/>
      </xdr:nvPicPr>
      <xdr:blipFill>
        <a:blip r:embed="rId52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7" name="ID_3A47A2A0F6824C9292849DE355B3F125" descr="area"/>
        <xdr:cNvPicPr/>
      </xdr:nvPicPr>
      <xdr:blipFill>
        <a:blip r:embed="rId53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  <etc:cellImage>
    <xdr:pic>
      <xdr:nvPicPr>
        <xdr:cNvPr id="58" name="ID_94F48358881F4235A391A441EC6DEEA3" descr="area"/>
        <xdr:cNvPicPr/>
      </xdr:nvPicPr>
      <xdr:blipFill>
        <a:blip r:embed="rId54"/>
        <a:stretch>
          <a:fillRect/>
        </a:stretch>
      </xdr:blipFill>
      <xdr:spPr>
        <a:xfrm>
          <a:off x="0" y="0"/>
          <a:ext cx="8058150" cy="7162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<sst xmlns="http://schemas.openxmlformats.org/spreadsheetml/2006/main" count="21" uniqueCount="20">
  <si>
    <t>采空区长度/m</t>
  </si>
  <si>
    <t>进风口</t>
  </si>
  <si>
    <r>
      <rPr>
        <sz val="11"/>
        <color theme="1"/>
        <rFont val="宋体"/>
        <charset val="134"/>
        <scheme val="minor"/>
      </rPr>
      <t>冒落带x粘性阻力/m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</si>
  <si>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冒落带y粘性阻力/m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</si>
  <si>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r>
      <rPr>
        <sz val="11"/>
        <color theme="1"/>
        <rFont val="宋体"/>
        <charset val="134"/>
        <scheme val="minor"/>
      </rPr>
      <t>冒落带z粘性阻力/m</t>
    </r>
    <r>
      <rPr>
        <vertAlign val="superscript"/>
        <sz val="11"/>
        <color theme="1"/>
        <rFont val="宋体"/>
        <charset val="134"/>
        <scheme val="minor"/>
      </rPr>
      <t>-2</t>
    </r>
  </si>
  <si>
    <t>冒落带孔隙率</t>
  </si>
  <si>
    <t>层流</t>
  </si>
  <si>
    <t>裂隙带孔隙率</t>
  </si>
  <si>
    <t>进风速度1</t>
  </si>
  <si>
    <t>进风速度2</t>
  </si>
  <si>
    <t>云图</t>
  </si>
  <si>
    <t>切片图</t>
  </si>
  <si>
    <t>自燃三带面积</t>
  </si>
  <si>
    <r>
      <t>散热带面积/m</t>
    </r>
    <r>
      <rPr>
        <vertAlign val="superscript"/>
        <sz val="11"/>
        <color theme="1"/>
        <rFont val="宋体"/>
        <charset val="134"/>
        <scheme val="minor"/>
      </rPr>
      <t>2</t>
    </r>
  </si>
  <si>
    <t>氧化带面积/m2</t>
  </si>
  <si>
    <t>窒息带面积/m2</t>
  </si>
  <si>
    <t>采空区总面积/m2</t>
  </si>
  <si>
    <t>散热带占比</t>
  </si>
  <si>
    <t>氧化带占比</t>
  </si>
  <si>
    <t>窒息带占比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</si>
</sst>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32" applyAlignment="1">
      <alignment horizontal="center" vertical="center"/>
    </xf>
    <xf numFmtId="0" fontId="2" fillId="3" borderId="0" xfId="7" applyAlignment="1">
      <alignment horizontal="center" vertical="center"/>
    </xf>
    <xf numFmtId="0" fontId="0" fillId="0" borderId="0" xfId="0" applyFill="1">
      <alignment vertical="center"/>
    </xf>
    <xf numFmtId="0" fontId="3" fillId="4" borderId="0" xfId="3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workbookViewId="0">
      <pane ySplit="1" topLeftCell="A2" activePane="bottomLeft" state="frozen"/>
      <selection/>
      <selection pane="bottomLeft" activeCell="W4" sqref="W4"/>
    </sheetView>
  </sheetViews>
  <sheetFormatPr defaultColWidth="8.88888888888889" defaultRowHeight="14.4"/>
  <cols>
    <col min="1" max="1" width="14.1111111111111" customWidth="1"/>
    <col min="2" max="2" width="7.66666666666667" customWidth="1"/>
    <col min="3" max="4" width="20.3333333333333" customWidth="1"/>
    <col min="5" max="5" width="20.1111111111111" customWidth="1"/>
    <col min="6" max="6" width="14.1111111111111" customWidth="1"/>
    <col min="7" max="7" width="5.66666666666667" customWidth="1"/>
    <col min="8" max="8" width="13.3333333333333" customWidth="1"/>
    <col min="9" max="9" width="5.66666666666667" customWidth="1"/>
    <col min="10" max="11" width="10.7777777777778" customWidth="1"/>
    <col min="12" max="12" width="18.4444444444444" customWidth="1"/>
    <col min="13" max="13" width="20.6666666666667" customWidth="1"/>
    <col min="14" max="14" width="19.1203703703704"/>
    <col min="15" max="16" width="15.1111111111111" customWidth="1"/>
    <col min="17" max="17" width="14.1111111111111" customWidth="1"/>
    <col min="18" max="18" width="16.4444444444444" customWidth="1"/>
    <col min="19" max="19" width="11.1111111111111" customWidth="1"/>
    <col min="20" max="21" width="10.5555555555556" customWidth="1"/>
  </cols>
  <sheetData>
    <row r="1" ht="15.6" spans="1:2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11</v>
      </c>
      <c r="N1" s="7" t="s">
        <v>12</v>
      </c>
      <c r="O1" s="8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ht="75" customHeight="1" spans="1:21">
      <c r="A2" s="1">
        <v>100</v>
      </c>
      <c r="B2" s="1">
        <v>1</v>
      </c>
      <c r="C2" s="1">
        <v>201100</v>
      </c>
      <c r="D2" s="1">
        <v>100</v>
      </c>
      <c r="E2" s="1">
        <v>21110</v>
      </c>
      <c r="F2" s="1">
        <v>0.3</v>
      </c>
      <c r="G2" s="1">
        <v>1</v>
      </c>
      <c r="H2" s="1">
        <v>0</v>
      </c>
      <c r="I2" s="1">
        <v>0</v>
      </c>
      <c r="J2" s="1">
        <v>1.2</v>
      </c>
      <c r="K2" s="9"/>
      <c r="L2" s="1" t="str">
        <f>_xlfn.DISPIMG("ID_F983F65CC3154D119CC692D5B6B79401",1)</f>
        <v>=DISPIMG("ID_F983F65CC3154D119CC692D5B6B79401",1)</v>
      </c>
      <c r="M2" s="1" t="str">
        <f>_xlfn.DISPIMG("ID_8170750EB2334210A77110D3FAD6A9F7",1)</f>
        <v>=DISPIMG("ID_8170750EB2334210A77110D3FAD6A9F7",1)</v>
      </c>
      <c r="N2" t="str">
        <f>_xlfn.DISPIMG("ID_8282DB99DAD6449E9E4C16E10C03559B",1)</f>
        <v>=DISPIMG("ID_8282DB99DAD6449E9E4C16E10C03559B",1)</v>
      </c>
      <c r="O2">
        <v>7607.93</v>
      </c>
      <c r="P2">
        <v>391.07</v>
      </c>
      <c r="Q2">
        <v>8073.19</v>
      </c>
      <c r="R2">
        <v>16718.76</v>
      </c>
      <c r="S2">
        <f>O2/(P2+Q2+O2)</f>
        <v>0.4733598843717</v>
      </c>
      <c r="T2">
        <f>P2/(O2+P2+Q2)</f>
        <v>0.0243320916440137</v>
      </c>
      <c r="U2">
        <f>Q2/(O2+P2+Q2)</f>
        <v>0.502308023984286</v>
      </c>
    </row>
    <row r="3" ht="91.95" spans="1:21">
      <c r="A3" s="1">
        <v>100</v>
      </c>
      <c r="B3" s="1">
        <v>2</v>
      </c>
      <c r="C3" s="1">
        <v>201100</v>
      </c>
      <c r="D3" s="1">
        <v>100</v>
      </c>
      <c r="E3" s="1">
        <v>21110</v>
      </c>
      <c r="F3" s="1">
        <v>0.3</v>
      </c>
      <c r="G3" s="1">
        <v>0</v>
      </c>
      <c r="H3" s="1">
        <v>0</v>
      </c>
      <c r="I3" s="1">
        <v>0</v>
      </c>
      <c r="J3" s="1">
        <v>1.2</v>
      </c>
      <c r="K3" s="1">
        <v>0.33</v>
      </c>
      <c r="L3" s="1" t="str">
        <f>_xlfn.DISPIMG("ID_F236A055C578461EB0D8B0E12B824BE9",1)</f>
        <v>=DISPIMG("ID_F236A055C578461EB0D8B0E12B824BE9",1)</v>
      </c>
      <c r="M3" s="1" t="str">
        <f>_xlfn.DISPIMG("ID_B6E6F8E9DCD34F27BE32AFFCEE957AD1",1)</f>
        <v>=DISPIMG("ID_B6E6F8E9DCD34F27BE32AFFCEE957AD1",1)</v>
      </c>
      <c r="N3" t="str">
        <f>_xlfn.DISPIMG("ID_3750C24FD7894CFA9A0AEDE83EBE9F78",1)</f>
        <v>=DISPIMG("ID_3750C24FD7894CFA9A0AEDE83EBE9F78",1)</v>
      </c>
      <c r="O3">
        <v>7110.38</v>
      </c>
      <c r="P3">
        <v>999.61</v>
      </c>
      <c r="Q3">
        <v>7227.32</v>
      </c>
      <c r="R3">
        <v>16718.76</v>
      </c>
      <c r="S3">
        <f t="shared" ref="S3:S21" si="0">O3/(P3+Q3+O3)</f>
        <v>0.463600201078286</v>
      </c>
      <c r="T3">
        <f t="shared" ref="T3:T21" si="1">P3/(O3+P3+Q3)</f>
        <v>0.0651750535132954</v>
      </c>
      <c r="U3">
        <f t="shared" ref="U3:U21" si="2">Q3/(O3+P3+Q3)</f>
        <v>0.471224745408419</v>
      </c>
    </row>
    <row r="4" ht="77" customHeight="1" spans="1:13">
      <c r="A4" s="1">
        <v>150</v>
      </c>
      <c r="B4" s="1">
        <v>1</v>
      </c>
      <c r="C4" s="1">
        <v>201100</v>
      </c>
      <c r="D4" s="1">
        <v>1000</v>
      </c>
      <c r="E4" s="1">
        <v>211100</v>
      </c>
      <c r="F4" s="1">
        <v>0</v>
      </c>
      <c r="G4" s="3">
        <v>1</v>
      </c>
      <c r="H4" s="1">
        <v>0</v>
      </c>
      <c r="I4" s="1">
        <v>0</v>
      </c>
      <c r="J4" s="6">
        <v>1.2</v>
      </c>
      <c r="K4" s="9"/>
      <c r="L4" s="1" t="str">
        <f>_xlfn.DISPIMG("ID_06455EB38AFF403DB52A03D074DD21C9",1)</f>
        <v>=DISPIMG("ID_06455EB38AFF403DB52A03D074DD21C9",1)</v>
      </c>
      <c r="M4" s="1" t="str">
        <f>_xlfn.DISPIMG("ID_6D6D84D7858C48788E66D209F52E0931",1)</f>
        <v>=DISPIMG("ID_6D6D84D7858C48788E66D209F52E0931",1)</v>
      </c>
    </row>
    <row r="5" ht="77" customHeight="1" spans="1:13">
      <c r="A5" s="1">
        <v>150</v>
      </c>
      <c r="B5" s="1">
        <v>1</v>
      </c>
      <c r="C5" s="1">
        <v>201100</v>
      </c>
      <c r="D5" s="1">
        <v>1000</v>
      </c>
      <c r="E5" s="1">
        <v>211100</v>
      </c>
      <c r="F5" s="1">
        <v>0</v>
      </c>
      <c r="G5" s="3">
        <v>1</v>
      </c>
      <c r="H5" s="1">
        <v>0</v>
      </c>
      <c r="I5" s="1">
        <v>0</v>
      </c>
      <c r="J5" s="6">
        <v>1.5</v>
      </c>
      <c r="K5" s="9"/>
      <c r="L5" s="1" t="str">
        <f>_xlfn.DISPIMG("ID_C9733503DD984B039177D239C7443A90",1)</f>
        <v>=DISPIMG("ID_C9733503DD984B039177D239C7443A90",1)</v>
      </c>
      <c r="M5" s="1" t="str">
        <f>_xlfn.DISPIMG("ID_8B52F31D35824D0084D2470A8DC61A35",1)</f>
        <v>=DISPIMG("ID_8B52F31D35824D0084D2470A8DC61A35",1)</v>
      </c>
    </row>
    <row r="6" ht="77" customHeight="1" spans="1:13">
      <c r="A6" s="1">
        <v>150</v>
      </c>
      <c r="B6" s="1">
        <v>1</v>
      </c>
      <c r="C6" s="1">
        <v>201100</v>
      </c>
      <c r="D6" s="1">
        <v>1000</v>
      </c>
      <c r="E6" s="1">
        <v>211100</v>
      </c>
      <c r="F6" s="1">
        <v>0</v>
      </c>
      <c r="G6" s="3">
        <v>1</v>
      </c>
      <c r="H6" s="1">
        <v>0</v>
      </c>
      <c r="I6" s="1">
        <v>0</v>
      </c>
      <c r="J6" s="6">
        <v>2</v>
      </c>
      <c r="K6" s="9"/>
      <c r="L6" s="1" t="str">
        <f>_xlfn.DISPIMG("ID_3623CCBE0ED34FADBF18A58542F1A6D4",1)</f>
        <v>=DISPIMG("ID_3623CCBE0ED34FADBF18A58542F1A6D4",1)</v>
      </c>
      <c r="M6" s="1" t="str">
        <f>_xlfn.DISPIMG("ID_A2F10F215FDF4EADB042B7E158F0CD72",1)</f>
        <v>=DISPIMG("ID_A2F10F215FDF4EADB042B7E158F0CD72",1)</v>
      </c>
    </row>
    <row r="7" ht="77" customHeight="1" spans="1:21">
      <c r="A7" s="1">
        <v>150</v>
      </c>
      <c r="B7" s="1">
        <v>1</v>
      </c>
      <c r="C7" s="1">
        <v>301100</v>
      </c>
      <c r="D7" s="1">
        <v>1000</v>
      </c>
      <c r="E7" s="1">
        <v>211100</v>
      </c>
      <c r="F7" s="1">
        <v>0</v>
      </c>
      <c r="G7" s="1">
        <v>0</v>
      </c>
      <c r="H7" s="1">
        <v>0</v>
      </c>
      <c r="I7" s="1">
        <v>0</v>
      </c>
      <c r="J7" s="4">
        <v>1.2</v>
      </c>
      <c r="K7" s="9"/>
      <c r="L7" s="1" t="str">
        <f>_xlfn.DISPIMG("ID_7421FF64CC914FA8838CF131CC5557EE",1)</f>
        <v>=DISPIMG("ID_7421FF64CC914FA8838CF131CC5557EE",1)</v>
      </c>
      <c r="M7" s="1" t="str">
        <f>_xlfn.DISPIMG("ID_CAB17161862D481CA8B777187EED948D",1)</f>
        <v>=DISPIMG("ID_CAB17161862D481CA8B777187EED948D",1)</v>
      </c>
      <c r="N7" t="str">
        <f>_xlfn.DISPIMG("ID_F1B58DC8A6FD4CB2A2ED9B69C830C22B",1)</f>
        <v>=DISPIMG("ID_F1B58DC8A6FD4CB2A2ED9B69C830C22B",1)</v>
      </c>
      <c r="O7">
        <v>8247.58</v>
      </c>
      <c r="P7">
        <v>3216.98</v>
      </c>
      <c r="Q7">
        <v>12790.17</v>
      </c>
      <c r="R7">
        <v>25068.76</v>
      </c>
      <c r="S7">
        <f t="shared" si="0"/>
        <v>0.340040066411789</v>
      </c>
      <c r="T7">
        <f t="shared" si="1"/>
        <v>0.132633098781145</v>
      </c>
      <c r="U7">
        <f t="shared" si="2"/>
        <v>0.527326834807067</v>
      </c>
    </row>
    <row r="8" ht="77" customHeight="1" spans="1:21">
      <c r="A8" s="1">
        <v>150</v>
      </c>
      <c r="B8" s="1">
        <v>1</v>
      </c>
      <c r="C8" s="1">
        <v>301100</v>
      </c>
      <c r="D8" s="1">
        <v>1000</v>
      </c>
      <c r="E8" s="1">
        <v>211100</v>
      </c>
      <c r="F8" s="1">
        <v>0</v>
      </c>
      <c r="G8" s="1">
        <v>0</v>
      </c>
      <c r="H8" s="1">
        <v>0</v>
      </c>
      <c r="I8" s="1">
        <v>0</v>
      </c>
      <c r="J8" s="4">
        <v>1.5</v>
      </c>
      <c r="K8" s="9"/>
      <c r="L8" s="1" t="str">
        <f>_xlfn.DISPIMG("ID_EE59177EFFD04BDC93CB051C2B8B2211",1)</f>
        <v>=DISPIMG("ID_EE59177EFFD04BDC93CB051C2B8B2211",1)</v>
      </c>
      <c r="M8" s="1" t="str">
        <f>_xlfn.DISPIMG("ID_797ACB6FE5A748B1ACD901551D5D203A",1)</f>
        <v>=DISPIMG("ID_797ACB6FE5A748B1ACD901551D5D203A",1)</v>
      </c>
      <c r="N8" t="str">
        <f>_xlfn.DISPIMG("ID_649554D0B2FE4BBCAC1F009EE5D4208D",1)</f>
        <v>=DISPIMG("ID_649554D0B2FE4BBCAC1F009EE5D4208D",1)</v>
      </c>
      <c r="O8">
        <v>8371.18</v>
      </c>
      <c r="P8">
        <v>2428.73</v>
      </c>
      <c r="Q8">
        <v>13350.79</v>
      </c>
      <c r="R8">
        <v>25068.76</v>
      </c>
      <c r="S8">
        <f t="shared" si="0"/>
        <v>0.346622665181548</v>
      </c>
      <c r="T8">
        <f t="shared" si="1"/>
        <v>0.100565615075339</v>
      </c>
      <c r="U8">
        <f t="shared" si="2"/>
        <v>0.552811719743113</v>
      </c>
    </row>
    <row r="9" ht="77" customHeight="1" spans="1:21">
      <c r="A9" s="1">
        <v>150</v>
      </c>
      <c r="B9" s="1">
        <v>1</v>
      </c>
      <c r="C9" s="1">
        <v>301100</v>
      </c>
      <c r="D9" s="1">
        <v>1000</v>
      </c>
      <c r="E9" s="1">
        <v>211100</v>
      </c>
      <c r="F9" s="1">
        <v>0</v>
      </c>
      <c r="G9" s="1">
        <v>0</v>
      </c>
      <c r="H9" s="1">
        <v>0</v>
      </c>
      <c r="I9" s="1">
        <v>0</v>
      </c>
      <c r="J9" s="4">
        <v>2</v>
      </c>
      <c r="K9" s="9"/>
      <c r="L9" s="1" t="str">
        <f>_xlfn.DISPIMG("ID_7F1B6B9CA3B24E9592FD8F33CB8915C7",1)</f>
        <v>=DISPIMG("ID_7F1B6B9CA3B24E9592FD8F33CB8915C7",1)</v>
      </c>
      <c r="M9" s="1" t="str">
        <f>_xlfn.DISPIMG("ID_BAFDCA1407A54DF48E5916F63463F806",1)</f>
        <v>=DISPIMG("ID_BAFDCA1407A54DF48E5916F63463F806",1)</v>
      </c>
      <c r="N9" t="str">
        <f>_xlfn.DISPIMG("ID_C46AB608FAAC4619A20BD740FF4E01D0",1)</f>
        <v>=DISPIMG("ID_C46AB608FAAC4619A20BD740FF4E01D0",1)</v>
      </c>
      <c r="O9">
        <v>10774.26</v>
      </c>
      <c r="P9">
        <v>1790.89</v>
      </c>
      <c r="Q9">
        <v>11640.38</v>
      </c>
      <c r="R9">
        <v>25068.76</v>
      </c>
      <c r="S9">
        <f t="shared" si="0"/>
        <v>0.445115640929986</v>
      </c>
      <c r="T9">
        <f t="shared" si="1"/>
        <v>0.0739868121045067</v>
      </c>
      <c r="U9">
        <f t="shared" si="2"/>
        <v>0.480897546965507</v>
      </c>
    </row>
    <row r="10" ht="91.95" spans="1:21">
      <c r="A10" s="1">
        <v>150</v>
      </c>
      <c r="B10" s="1">
        <v>2</v>
      </c>
      <c r="C10" s="1">
        <v>201100</v>
      </c>
      <c r="D10" s="1">
        <v>1000</v>
      </c>
      <c r="E10" s="1">
        <v>211100</v>
      </c>
      <c r="F10" s="1">
        <v>0.2</v>
      </c>
      <c r="G10" s="1">
        <v>0</v>
      </c>
      <c r="H10" s="1">
        <v>0</v>
      </c>
      <c r="I10" s="1">
        <v>0</v>
      </c>
      <c r="J10" s="1">
        <v>1.2</v>
      </c>
      <c r="K10" s="4">
        <v>0.33</v>
      </c>
      <c r="L10" s="1" t="str">
        <f t="shared" ref="L10:L12" si="3">_xlfn.DISPIMG("ID_F0E131ED61BD48B4ADD317C386DF747C",1)</f>
        <v>=DISPIMG("ID_F0E131ED61BD48B4ADD317C386DF747C",1)</v>
      </c>
      <c r="M10" s="1" t="str">
        <f t="shared" ref="M10:M12" si="4">_xlfn.DISPIMG("ID_246DE20D0AFA447E869A1CC800BF347A",1)</f>
        <v>=DISPIMG("ID_246DE20D0AFA447E869A1CC800BF347A",1)</v>
      </c>
      <c r="N10" t="str">
        <f>_xlfn.DISPIMG("ID_C79C601621CA4F46BC153AD3EBECBBCF",1)</f>
        <v>=DISPIMG("ID_C79C601621CA4F46BC153AD3EBECBBCF",1)</v>
      </c>
      <c r="O10">
        <v>8675.68</v>
      </c>
      <c r="P10">
        <v>1305.34</v>
      </c>
      <c r="Q10">
        <v>13196.76</v>
      </c>
      <c r="R10">
        <v>25068.76</v>
      </c>
      <c r="S10">
        <f t="shared" si="0"/>
        <v>0.374310222980803</v>
      </c>
      <c r="T10">
        <f t="shared" si="1"/>
        <v>0.056318594792081</v>
      </c>
      <c r="U10">
        <f t="shared" si="2"/>
        <v>0.569371182227116</v>
      </c>
    </row>
    <row r="11" ht="84" customHeight="1" spans="1:21">
      <c r="A11" s="1">
        <v>150</v>
      </c>
      <c r="B11" s="1">
        <v>2</v>
      </c>
      <c r="C11" s="1">
        <v>201100</v>
      </c>
      <c r="D11" s="1">
        <v>1000</v>
      </c>
      <c r="E11" s="1">
        <v>211100</v>
      </c>
      <c r="F11" s="1">
        <v>0.2</v>
      </c>
      <c r="G11" s="1">
        <v>0</v>
      </c>
      <c r="H11" s="1">
        <v>0</v>
      </c>
      <c r="I11" s="1">
        <v>0</v>
      </c>
      <c r="J11" s="1">
        <v>1.2</v>
      </c>
      <c r="K11" s="4">
        <v>0.5</v>
      </c>
      <c r="L11" s="1" t="str">
        <f>_xlfn.DISPIMG("ID_F6A511048B48469089A68D59A08851A7",1)</f>
        <v>=DISPIMG("ID_F6A511048B48469089A68D59A08851A7",1)</v>
      </c>
      <c r="M11" s="1" t="str">
        <f>_xlfn.DISPIMG("ID_FCE3CA108DF94502AC9316CCEE57C1D8",1)</f>
        <v>=DISPIMG("ID_FCE3CA108DF94502AC9316CCEE57C1D8",1)</v>
      </c>
      <c r="N11" t="str">
        <f>_xlfn.DISPIMG("ID_F88BE433B05C49629834E7D5766533B2",1)</f>
        <v>=DISPIMG("ID_F88BE433B05C49629834E7D5766533B2",1)</v>
      </c>
      <c r="O11">
        <v>8874.62</v>
      </c>
      <c r="P11">
        <v>1578.58</v>
      </c>
      <c r="Q11">
        <v>12556.69</v>
      </c>
      <c r="R11">
        <v>25068.76</v>
      </c>
      <c r="S11">
        <f t="shared" si="0"/>
        <v>0.385687197983128</v>
      </c>
      <c r="T11">
        <f t="shared" si="1"/>
        <v>0.0686044131458255</v>
      </c>
      <c r="U11">
        <f t="shared" si="2"/>
        <v>0.545708388871046</v>
      </c>
    </row>
    <row r="12" ht="91.95" spans="1:21">
      <c r="A12" s="1">
        <v>150</v>
      </c>
      <c r="B12" s="1">
        <v>2</v>
      </c>
      <c r="C12" s="1">
        <v>201100</v>
      </c>
      <c r="D12" s="1">
        <v>1000</v>
      </c>
      <c r="E12" s="1">
        <v>211100</v>
      </c>
      <c r="F12" s="1">
        <v>0.2</v>
      </c>
      <c r="G12" s="1">
        <v>0</v>
      </c>
      <c r="H12" s="1">
        <v>0</v>
      </c>
      <c r="I12" s="1">
        <v>0</v>
      </c>
      <c r="J12" s="1">
        <v>1.2</v>
      </c>
      <c r="K12" s="4">
        <v>0.8</v>
      </c>
      <c r="L12" s="1" t="str">
        <f>_xlfn.DISPIMG("ID_F8053EFE551046B99392A64A89646332",1)</f>
        <v>=DISPIMG("ID_F8053EFE551046B99392A64A89646332",1)</v>
      </c>
      <c r="M12" s="1" t="str">
        <f>_xlfn.DISPIMG("ID_B4B58CBBAB634792834BBB113B6B80A9",1)</f>
        <v>=DISPIMG("ID_B4B58CBBAB634792834BBB113B6B80A9",1)</v>
      </c>
      <c r="N12" t="str">
        <f>_xlfn.DISPIMG("ID_F5143573E8BF4CE1A84C734394B578F6",1)</f>
        <v>=DISPIMG("ID_F5143573E8BF4CE1A84C734394B578F6",1)</v>
      </c>
      <c r="O12">
        <v>10170.36</v>
      </c>
      <c r="P12">
        <v>1737.46</v>
      </c>
      <c r="Q12" s="10">
        <v>11256.5</v>
      </c>
      <c r="R12">
        <v>25068.76</v>
      </c>
      <c r="S12">
        <f t="shared" si="0"/>
        <v>0.439052819163265</v>
      </c>
      <c r="T12">
        <f t="shared" si="1"/>
        <v>0.0750058710983098</v>
      </c>
      <c r="U12">
        <f t="shared" si="2"/>
        <v>0.485941309738425</v>
      </c>
    </row>
    <row r="13" ht="92" customHeight="1" spans="1:21">
      <c r="A13" s="1">
        <v>200</v>
      </c>
      <c r="B13" s="1">
        <v>1</v>
      </c>
      <c r="C13" s="1">
        <v>1511000</v>
      </c>
      <c r="D13" s="1">
        <v>10000</v>
      </c>
      <c r="E13" s="1">
        <v>211100</v>
      </c>
      <c r="F13" s="4">
        <v>0</v>
      </c>
      <c r="G13" s="5">
        <v>0</v>
      </c>
      <c r="H13" s="1">
        <v>0.01</v>
      </c>
      <c r="I13" s="1">
        <v>0</v>
      </c>
      <c r="J13" s="1">
        <v>1.2</v>
      </c>
      <c r="K13" s="9"/>
      <c r="L13" s="1" t="str">
        <f>_xlfn.DISPIMG("ID_DE6B6D5CC8294A68A94A38AF6EDB9EA5",1)</f>
        <v>=DISPIMG("ID_DE6B6D5CC8294A68A94A38AF6EDB9EA5",1)</v>
      </c>
      <c r="M13" s="1" t="str">
        <f>_xlfn.DISPIMG("ID_9A528EA943F244C4BB7650F08B795525",1)</f>
        <v>=DISPIMG("ID_9A528EA943F244C4BB7650F08B795525",1)</v>
      </c>
      <c r="N13" t="str">
        <f>_xlfn.DISPIMG("ID_4082BAA320474C5C812741BF0CE48CC6",1)</f>
        <v>=DISPIMG("ID_4082BAA320474C5C812741BF0CE48CC6",1)</v>
      </c>
      <c r="O13">
        <v>6694.14</v>
      </c>
      <c r="P13">
        <v>3180.25</v>
      </c>
      <c r="Q13">
        <v>22731.96</v>
      </c>
      <c r="R13">
        <v>33418.76</v>
      </c>
      <c r="S13">
        <f t="shared" si="0"/>
        <v>0.205301728037637</v>
      </c>
      <c r="T13">
        <f t="shared" si="1"/>
        <v>0.0975346826615061</v>
      </c>
      <c r="U13">
        <f t="shared" si="2"/>
        <v>0.697163589300857</v>
      </c>
    </row>
    <row r="14" ht="92" customHeight="1" spans="1:21">
      <c r="A14" s="1">
        <v>200</v>
      </c>
      <c r="B14" s="1">
        <v>1</v>
      </c>
      <c r="C14" s="1">
        <v>1511000</v>
      </c>
      <c r="D14" s="1">
        <v>10000</v>
      </c>
      <c r="E14" s="1">
        <v>211100</v>
      </c>
      <c r="F14" s="4">
        <v>0.1</v>
      </c>
      <c r="G14" s="5">
        <v>0</v>
      </c>
      <c r="H14" s="1">
        <v>0.01</v>
      </c>
      <c r="I14" s="1">
        <v>0</v>
      </c>
      <c r="J14" s="1">
        <v>1.2</v>
      </c>
      <c r="K14" s="9"/>
      <c r="L14" s="1" t="str">
        <f>_xlfn.DISPIMG("ID_12BAAE8AF2F04194B9F7F4898357EEF2",1)</f>
        <v>=DISPIMG("ID_12BAAE8AF2F04194B9F7F4898357EEF2",1)</v>
      </c>
      <c r="M14" s="1" t="str">
        <f>_xlfn.DISPIMG("ID_1A279E5755564BE48972B0C16E05D7D0",1)</f>
        <v>=DISPIMG("ID_1A279E5755564BE48972B0C16E05D7D0",1)</v>
      </c>
      <c r="N14" t="str">
        <f>_xlfn.DISPIMG("ID_76016E2091CC4141B0CBBEAABD0E2744",1)</f>
        <v>=DISPIMG("ID_76016E2091CC4141B0CBBEAABD0E2744",1)</v>
      </c>
      <c r="O14">
        <v>5120.91</v>
      </c>
      <c r="P14">
        <v>553.62</v>
      </c>
      <c r="Q14">
        <v>26893.82</v>
      </c>
      <c r="R14">
        <v>33418.76</v>
      </c>
      <c r="S14">
        <f t="shared" si="0"/>
        <v>0.157235782592609</v>
      </c>
      <c r="T14">
        <f t="shared" si="1"/>
        <v>0.0169987119396592</v>
      </c>
      <c r="U14">
        <f t="shared" si="2"/>
        <v>0.825765505467732</v>
      </c>
    </row>
    <row r="15" ht="92" customHeight="1" spans="1:21">
      <c r="A15" s="1">
        <v>200</v>
      </c>
      <c r="B15" s="1">
        <v>1</v>
      </c>
      <c r="C15" s="1">
        <v>1511000</v>
      </c>
      <c r="D15" s="1">
        <v>10000</v>
      </c>
      <c r="E15" s="1">
        <v>211100</v>
      </c>
      <c r="F15" s="4">
        <v>0.2</v>
      </c>
      <c r="G15" s="5">
        <v>0</v>
      </c>
      <c r="H15" s="1">
        <v>0.01</v>
      </c>
      <c r="I15" s="1">
        <v>0</v>
      </c>
      <c r="J15" s="1">
        <v>1.2</v>
      </c>
      <c r="K15" s="9"/>
      <c r="L15" s="1" t="str">
        <f>_xlfn.DISPIMG("ID_999DB31C7B0544FF86D4400D2433202A",1)</f>
        <v>=DISPIMG("ID_999DB31C7B0544FF86D4400D2433202A",1)</v>
      </c>
      <c r="M15" s="1" t="str">
        <f>_xlfn.DISPIMG("ID_873BC7CCE07F4A87BF95582698593BDA",1)</f>
        <v>=DISPIMG("ID_873BC7CCE07F4A87BF95582698593BDA",1)</v>
      </c>
      <c r="N15" t="str">
        <f>_xlfn.DISPIMG("ID_85CC7D074BE64B568F688A1E47B6E4DA",1)</f>
        <v>=DISPIMG("ID_85CC7D074BE64B568F688A1E47B6E4DA",1)</v>
      </c>
      <c r="O15">
        <v>4378.07</v>
      </c>
      <c r="P15">
        <v>443.96</v>
      </c>
      <c r="Q15">
        <v>27784.09</v>
      </c>
      <c r="R15">
        <v>33418.76</v>
      </c>
      <c r="S15">
        <f t="shared" si="0"/>
        <v>0.134271418985148</v>
      </c>
      <c r="T15">
        <f t="shared" si="1"/>
        <v>0.0136158488038442</v>
      </c>
      <c r="U15">
        <f t="shared" si="2"/>
        <v>0.852112732211008</v>
      </c>
    </row>
    <row r="16" ht="94" customHeight="1" spans="1:13">
      <c r="A16" s="1">
        <v>200</v>
      </c>
      <c r="B16" s="1">
        <v>1</v>
      </c>
      <c r="C16" s="1">
        <v>1511000</v>
      </c>
      <c r="D16" s="1">
        <v>10000</v>
      </c>
      <c r="E16" s="1">
        <v>211100</v>
      </c>
      <c r="F16" s="6">
        <v>0</v>
      </c>
      <c r="G16" s="5">
        <v>0</v>
      </c>
      <c r="H16" s="1">
        <v>0</v>
      </c>
      <c r="I16" s="1">
        <v>0</v>
      </c>
      <c r="J16" s="1">
        <v>1.2</v>
      </c>
      <c r="K16" s="9"/>
      <c r="L16" s="1" t="str">
        <f>_xlfn.DISPIMG("ID_B050C39D49AF4672BFB0FD2F95A7608B",1)</f>
        <v>=DISPIMG("ID_B050C39D49AF4672BFB0FD2F95A7608B",1)</v>
      </c>
      <c r="M16" s="1" t="str">
        <f>_xlfn.DISPIMG("ID_158E6EF53DCF412F8CDCDF3B77A5BB66",1)</f>
        <v>=DISPIMG("ID_158E6EF53DCF412F8CDCDF3B77A5BB66",1)</v>
      </c>
    </row>
    <row r="17" ht="94" customHeight="1" spans="1:13">
      <c r="A17" s="1">
        <v>200</v>
      </c>
      <c r="B17" s="1">
        <v>1</v>
      </c>
      <c r="C17" s="1">
        <v>1511000</v>
      </c>
      <c r="D17" s="1">
        <v>10000</v>
      </c>
      <c r="E17" s="1">
        <v>211100</v>
      </c>
      <c r="F17" s="6">
        <v>0.1</v>
      </c>
      <c r="G17" s="5">
        <v>0</v>
      </c>
      <c r="H17" s="1">
        <v>0</v>
      </c>
      <c r="I17" s="1">
        <v>0</v>
      </c>
      <c r="J17" s="1">
        <v>1.2</v>
      </c>
      <c r="K17" s="9"/>
      <c r="L17" s="1" t="str">
        <f>_xlfn.DISPIMG("ID_567AF5054CC4436C828E2332E0F499D8",1)</f>
        <v>=DISPIMG("ID_567AF5054CC4436C828E2332E0F499D8",1)</v>
      </c>
      <c r="M17" s="1" t="str">
        <f>_xlfn.DISPIMG("ID_DDA924D200A849FFB9F03B9AC43C40D8",1)</f>
        <v>=DISPIMG("ID_DDA924D200A849FFB9F03B9AC43C40D8",1)</v>
      </c>
    </row>
    <row r="18" ht="88" customHeight="1" spans="1:13">
      <c r="A18" s="1">
        <v>200</v>
      </c>
      <c r="B18" s="1">
        <v>1</v>
      </c>
      <c r="C18" s="1">
        <v>1511000</v>
      </c>
      <c r="D18" s="1">
        <v>10000</v>
      </c>
      <c r="E18" s="1">
        <v>211100</v>
      </c>
      <c r="F18" s="6">
        <v>0.2</v>
      </c>
      <c r="G18" s="5">
        <v>0</v>
      </c>
      <c r="H18" s="1">
        <v>0</v>
      </c>
      <c r="I18" s="1">
        <v>0</v>
      </c>
      <c r="J18" s="1">
        <v>1.2</v>
      </c>
      <c r="K18" s="9"/>
      <c r="L18" s="1" t="str">
        <f>_xlfn.DISPIMG("ID_13A04474B9044C3E882180466A798451",1)</f>
        <v>=DISPIMG("ID_13A04474B9044C3E882180466A798451",1)</v>
      </c>
      <c r="M18" s="1" t="str">
        <f>_xlfn.DISPIMG("ID_7F572681FC0E4FAFAF6FAFA4597E8ED3",1)</f>
        <v>=DISPIMG("ID_7F572681FC0E4FAFAF6FAFA4597E8ED3",1)</v>
      </c>
    </row>
    <row r="19" ht="88" customHeight="1" spans="1:21">
      <c r="A19" s="1">
        <v>200</v>
      </c>
      <c r="B19" s="1">
        <v>2</v>
      </c>
      <c r="C19" s="1">
        <v>1511000</v>
      </c>
      <c r="D19" s="1">
        <v>10000</v>
      </c>
      <c r="E19" s="1">
        <v>200000</v>
      </c>
      <c r="F19" s="4">
        <v>0.05</v>
      </c>
      <c r="G19" s="1">
        <v>0</v>
      </c>
      <c r="H19" s="1">
        <v>0</v>
      </c>
      <c r="I19" s="1">
        <v>0</v>
      </c>
      <c r="J19" s="1">
        <v>1.2</v>
      </c>
      <c r="K19" s="1">
        <v>0.33</v>
      </c>
      <c r="L19" s="1" t="str">
        <f>_xlfn.DISPIMG("ID_B842272404624352863CBBC138399F37",1)</f>
        <v>=DISPIMG("ID_B842272404624352863CBBC138399F37",1)</v>
      </c>
      <c r="M19" s="1" t="str">
        <f>_xlfn.DISPIMG("ID_5FA6B83FDA1E4BF19CE369797E0A5B4B",1)</f>
        <v>=DISPIMG("ID_5FA6B83FDA1E4BF19CE369797E0A5B4B",1)</v>
      </c>
      <c r="N19" t="str">
        <f>_xlfn.DISPIMG("ID_40C375DA1AAC4E00A295E5348F8AE42F",1)</f>
        <v>=DISPIMG("ID_40C375DA1AAC4E00A295E5348F8AE42F",1)</v>
      </c>
      <c r="O19">
        <v>12147.84</v>
      </c>
      <c r="P19">
        <v>1527.97</v>
      </c>
      <c r="Q19">
        <v>17123.89</v>
      </c>
      <c r="R19">
        <v>33418.76</v>
      </c>
      <c r="S19">
        <f t="shared" si="0"/>
        <v>0.394414231307448</v>
      </c>
      <c r="T19">
        <f t="shared" si="1"/>
        <v>0.0496098987977156</v>
      </c>
      <c r="U19">
        <f t="shared" si="2"/>
        <v>0.555975869894837</v>
      </c>
    </row>
    <row r="20" ht="88" customHeight="1" spans="1:21">
      <c r="A20" s="1">
        <v>200</v>
      </c>
      <c r="B20" s="1">
        <v>2</v>
      </c>
      <c r="C20" s="1">
        <v>1511000</v>
      </c>
      <c r="D20" s="1">
        <v>10000</v>
      </c>
      <c r="E20" s="1">
        <v>200000</v>
      </c>
      <c r="F20" s="4">
        <v>0.1</v>
      </c>
      <c r="G20" s="1">
        <v>0</v>
      </c>
      <c r="H20" s="1">
        <v>0</v>
      </c>
      <c r="I20" s="1">
        <v>0</v>
      </c>
      <c r="J20" s="1">
        <v>1.2</v>
      </c>
      <c r="K20" s="1">
        <v>0.33</v>
      </c>
      <c r="L20" s="1" t="str">
        <f>_xlfn.DISPIMG("ID_47D3E4B6664E439181A0536740D67E28",1)</f>
        <v>=DISPIMG("ID_47D3E4B6664E439181A0536740D67E28",1)</v>
      </c>
      <c r="M20" s="1" t="str">
        <f>_xlfn.DISPIMG("ID_2571326401F347A1A85FDB2F07CC74B6",1)</f>
        <v>=DISPIMG("ID_2571326401F347A1A85FDB2F07CC74B6",1)</v>
      </c>
      <c r="N20" t="str">
        <f>_xlfn.DISPIMG("ID_94F48358881F4235A391A441EC6DEEA3",1)</f>
        <v>=DISPIMG("ID_94F48358881F4235A391A441EC6DEEA3",1)</v>
      </c>
      <c r="O20">
        <v>9795.68</v>
      </c>
      <c r="P20">
        <v>1307.8</v>
      </c>
      <c r="Q20">
        <v>19854.99</v>
      </c>
      <c r="R20">
        <v>33418.76</v>
      </c>
      <c r="S20">
        <f t="shared" si="0"/>
        <v>0.316413569533637</v>
      </c>
      <c r="T20">
        <f t="shared" si="1"/>
        <v>0.0422436896913833</v>
      </c>
      <c r="U20">
        <f t="shared" si="2"/>
        <v>0.64134274077498</v>
      </c>
    </row>
    <row r="21" ht="91.95" spans="1:21">
      <c r="A21" s="1">
        <v>200</v>
      </c>
      <c r="B21" s="1">
        <v>2</v>
      </c>
      <c r="C21" s="1">
        <v>1511000</v>
      </c>
      <c r="D21" s="1">
        <v>10000</v>
      </c>
      <c r="E21" s="1">
        <v>200000</v>
      </c>
      <c r="F21" s="4">
        <v>0.2</v>
      </c>
      <c r="G21" s="1">
        <v>0</v>
      </c>
      <c r="H21" s="1">
        <v>0</v>
      </c>
      <c r="I21" s="1">
        <v>0</v>
      </c>
      <c r="J21" s="1">
        <v>1.2</v>
      </c>
      <c r="K21" s="1">
        <v>0.33</v>
      </c>
      <c r="L21" s="1" t="str">
        <f>_xlfn.DISPIMG("ID_A8649C931AD9498B86839CFC4F573212",1)</f>
        <v>=DISPIMG("ID_A8649C931AD9498B86839CFC4F573212",1)</v>
      </c>
      <c r="M21" s="1" t="str">
        <f>_xlfn.DISPIMG("ID_DF56803C2A6F4530981D82853D0569AD",1)</f>
        <v>=DISPIMG("ID_DF56803C2A6F4530981D82853D0569AD",1)</v>
      </c>
      <c r="N21" t="str">
        <f>_xlfn.DISPIMG("ID_3A47A2A0F6824C9292849DE355B3F125",1)</f>
        <v>=DISPIMG("ID_3A47A2A0F6824C9292849DE355B3F125",1)</v>
      </c>
      <c r="O21">
        <v>7857.19</v>
      </c>
      <c r="P21">
        <v>1214.93</v>
      </c>
      <c r="Q21">
        <v>22096.68</v>
      </c>
      <c r="R21">
        <v>33418.76</v>
      </c>
      <c r="S21">
        <f t="shared" si="0"/>
        <v>0.252085097918431</v>
      </c>
      <c r="T21">
        <f t="shared" si="1"/>
        <v>0.0389790431457098</v>
      </c>
      <c r="U21">
        <f t="shared" si="2"/>
        <v>0.708935858935859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loneve</dc:creator>
  <cp:lastModifiedBy>潆</cp:lastModifiedBy>
  <dcterms:created xsi:type="dcterms:W3CDTF">2023-05-10T09:39:00Z</dcterms:created>
  <dcterms:modified xsi:type="dcterms:W3CDTF">2023-05-15T15:25:42Z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845A93E7C96E427DAC8D04B58719F53B</vt:lpwstr>
  </property>
  <property fmtid="{D5CDD505-2E9C-101B-9397-08002B2CF9AE}" pid="3" name="KSOProductBuildVer">
    <vt:lpwstr>2052-11.1.0.11294</vt:lpwstr>
  </property>
</Properties>
</file>