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55" windowHeight="10020"/>
  </bookViews>
  <sheets>
    <sheet name="Sheet1" sheetId="1" r:id="rId1"/>
  </sheets>
  <calcPr calcId="144525"/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2" name="ID_DE6B6D5CC8294A68A94A38AF6EDB9EA5" descr="untitled"/>
        <xdr:cNvPicPr/>
      </xdr:nvPicPr>
      <xdr:blipFill>
        <a:blip r:embed="rId1"/>
        <a:stretch>
          <a:fillRect/>
        </a:stretch>
      </xdr:blipFill>
      <xdr:spPr>
        <a:xfrm>
          <a:off x="0" y="0"/>
          <a:ext cx="8096250" cy="7200900"/>
        </a:xfrm>
        <a:prstGeom prst="rect">
          <a:avLst/>
        </a:prstGeom>
      </xdr:spPr>
    </xdr:pic>
  </etc:cellImage>
  <etc:cellImage>
    <xdr:pic>
      <xdr:nvPicPr>
        <xdr:cNvPr id="3" name="ID_9A528EA943F244C4BB7650F08B795525" descr="Fluent 200m 1"/>
        <xdr:cNvPicPr/>
      </xdr:nvPicPr>
      <xdr:blipFill>
        <a:blip r:embed="rId2"/>
        <a:stretch>
          <a:fillRect/>
        </a:stretch>
      </xdr:blipFill>
      <xdr:spPr>
        <a:xfrm>
          <a:off x="0" y="0"/>
          <a:ext cx="10058400" cy="6616065"/>
        </a:xfrm>
        <a:prstGeom prst="rect">
          <a:avLst/>
        </a:prstGeom>
      </xdr:spPr>
    </xdr:pic>
  </etc:cellImage>
  <etc:cellImage>
    <xdr:pic>
      <xdr:nvPicPr>
        <xdr:cNvPr id="4" name="ID_F983F65CC3154D119CC692D5B6B79401" descr="zrsd2"/>
        <xdr:cNvPicPr/>
      </xdr:nvPicPr>
      <xdr:blipFill>
        <a:blip r:embed="rId3"/>
        <a:stretch>
          <a:fillRect/>
        </a:stretch>
      </xdr:blipFill>
      <xdr:spPr>
        <a:xfrm>
          <a:off x="0" y="0"/>
          <a:ext cx="10058400" cy="8940800"/>
        </a:xfrm>
        <a:prstGeom prst="rect">
          <a:avLst/>
        </a:prstGeom>
      </xdr:spPr>
    </xdr:pic>
  </etc:cellImage>
  <etc:cellImage>
    <xdr:pic>
      <xdr:nvPicPr>
        <xdr:cNvPr id="5" name="ID_8170750EB2334210A77110D3FAD6A9F7" descr="Fluent 100m 1"/>
        <xdr:cNvPicPr/>
      </xdr:nvPicPr>
      <xdr:blipFill>
        <a:blip r:embed="rId4"/>
        <a:stretch>
          <a:fillRect/>
        </a:stretch>
      </xdr:blipFill>
      <xdr:spPr>
        <a:xfrm>
          <a:off x="0" y="0"/>
          <a:ext cx="10058400" cy="6616065"/>
        </a:xfrm>
        <a:prstGeom prst="rect">
          <a:avLst/>
        </a:prstGeom>
      </xdr:spPr>
    </xdr:pic>
  </etc:cellImage>
  <etc:cellImage>
    <xdr:pic>
      <xdr:nvPicPr>
        <xdr:cNvPr id="6" name="ID_F236A055C578461EB0D8B0E12B824BE9" descr="untitled"/>
        <xdr:cNvPicPr/>
      </xdr:nvPicPr>
      <xdr:blipFill>
        <a:blip r:embed="rId5"/>
        <a:stretch>
          <a:fillRect/>
        </a:stretch>
      </xdr:blipFill>
      <xdr:spPr>
        <a:xfrm>
          <a:off x="0" y="0"/>
          <a:ext cx="8096250" cy="7200900"/>
        </a:xfrm>
        <a:prstGeom prst="rect">
          <a:avLst/>
        </a:prstGeom>
      </xdr:spPr>
    </xdr:pic>
  </etc:cellImage>
  <etc:cellImage>
    <xdr:pic>
      <xdr:nvPicPr>
        <xdr:cNvPr id="7" name="ID_B6E6F8E9DCD34F27BE32AFFCEE957AD1" descr="Fluent 100m 2"/>
        <xdr:cNvPicPr/>
      </xdr:nvPicPr>
      <xdr:blipFill>
        <a:blip r:embed="rId6"/>
        <a:stretch>
          <a:fillRect/>
        </a:stretch>
      </xdr:blipFill>
      <xdr:spPr>
        <a:xfrm>
          <a:off x="0" y="0"/>
          <a:ext cx="10058400" cy="6616065"/>
        </a:xfrm>
        <a:prstGeom prst="rect">
          <a:avLst/>
        </a:prstGeom>
      </xdr:spPr>
    </xdr:pic>
  </etc:cellImage>
  <etc:cellImage>
    <xdr:pic>
      <xdr:nvPicPr>
        <xdr:cNvPr id="8" name="ID_06455EB38AFF403DB52A03D074DD21C9" descr="untitled"/>
        <xdr:cNvPicPr/>
      </xdr:nvPicPr>
      <xdr:blipFill>
        <a:blip r:embed="rId7"/>
        <a:stretch>
          <a:fillRect/>
        </a:stretch>
      </xdr:blipFill>
      <xdr:spPr>
        <a:xfrm>
          <a:off x="0" y="0"/>
          <a:ext cx="10058400" cy="8940800"/>
        </a:xfrm>
        <a:prstGeom prst="rect">
          <a:avLst/>
        </a:prstGeom>
      </xdr:spPr>
    </xdr:pic>
  </etc:cellImage>
  <etc:cellImage>
    <xdr:pic>
      <xdr:nvPicPr>
        <xdr:cNvPr id="9" name="ID_6D6D84D7858C48788E66D209F52E0931" descr="Fluent 150m 1"/>
        <xdr:cNvPicPr/>
      </xdr:nvPicPr>
      <xdr:blipFill>
        <a:blip r:embed="rId8"/>
        <a:stretch>
          <a:fillRect/>
        </a:stretch>
      </xdr:blipFill>
      <xdr:spPr>
        <a:xfrm>
          <a:off x="0" y="0"/>
          <a:ext cx="10058400" cy="6616065"/>
        </a:xfrm>
        <a:prstGeom prst="rect">
          <a:avLst/>
        </a:prstGeom>
      </xdr:spPr>
    </xdr:pic>
  </etc:cellImage>
  <etc:cellImage>
    <xdr:pic>
      <xdr:nvPicPr>
        <xdr:cNvPr id="10" name="ID_F0E131ED61BD48B4ADD317C386DF747C" descr="untitled"/>
        <xdr:cNvPicPr/>
      </xdr:nvPicPr>
      <xdr:blipFill>
        <a:blip r:embed="rId9"/>
        <a:stretch>
          <a:fillRect/>
        </a:stretch>
      </xdr:blipFill>
      <xdr:spPr>
        <a:xfrm>
          <a:off x="0" y="0"/>
          <a:ext cx="10058400" cy="8940800"/>
        </a:xfrm>
        <a:prstGeom prst="rect">
          <a:avLst/>
        </a:prstGeom>
      </xdr:spPr>
    </xdr:pic>
  </etc:cellImage>
  <etc:cellImage>
    <xdr:pic>
      <xdr:nvPicPr>
        <xdr:cNvPr id="11" name="ID_246DE20D0AFA447E869A1CC800BF347A" descr="Fluent 150m 2"/>
        <xdr:cNvPicPr/>
      </xdr:nvPicPr>
      <xdr:blipFill>
        <a:blip r:embed="rId10"/>
        <a:stretch>
          <a:fillRect/>
        </a:stretch>
      </xdr:blipFill>
      <xdr:spPr>
        <a:xfrm>
          <a:off x="0" y="0"/>
          <a:ext cx="10058400" cy="6616065"/>
        </a:xfrm>
        <a:prstGeom prst="rect">
          <a:avLst/>
        </a:prstGeom>
      </xdr:spPr>
    </xdr:pic>
  </etc:cellImage>
  <etc:cellImage>
    <xdr:pic>
      <xdr:nvPicPr>
        <xdr:cNvPr id="12" name="ID_A8649C931AD9498B86839CFC4F573212" descr="untitled"/>
        <xdr:cNvPicPr/>
      </xdr:nvPicPr>
      <xdr:blipFill>
        <a:blip r:embed="rId11"/>
        <a:stretch>
          <a:fillRect/>
        </a:stretch>
      </xdr:blipFill>
      <xdr:spPr>
        <a:xfrm>
          <a:off x="0" y="0"/>
          <a:ext cx="10058400" cy="8940800"/>
        </a:xfrm>
        <a:prstGeom prst="rect">
          <a:avLst/>
        </a:prstGeom>
      </xdr:spPr>
    </xdr:pic>
  </etc:cellImage>
  <etc:cellImage>
    <xdr:pic>
      <xdr:nvPicPr>
        <xdr:cNvPr id="13" name="ID_DF56803C2A6F4530981D82853D0569AD" descr="Fluent 200m 2"/>
        <xdr:cNvPicPr/>
      </xdr:nvPicPr>
      <xdr:blipFill>
        <a:blip r:embed="rId12"/>
        <a:stretch>
          <a:fillRect/>
        </a:stretch>
      </xdr:blipFill>
      <xdr:spPr>
        <a:xfrm>
          <a:off x="0" y="0"/>
          <a:ext cx="10058400" cy="6616065"/>
        </a:xfrm>
        <a:prstGeom prst="rect">
          <a:avLst/>
        </a:prstGeom>
      </xdr:spPr>
    </xdr:pic>
  </etc:cellImage>
  <etc:cellImage>
    <xdr:pic>
      <xdr:nvPicPr>
        <xdr:cNvPr id="14" name="ID_C9733503DD984B039177D239C7443A90" descr="untitled"/>
        <xdr:cNvPicPr/>
      </xdr:nvPicPr>
      <xdr:blipFill>
        <a:blip r:embed="rId13"/>
        <a:stretch>
          <a:fillRect/>
        </a:stretch>
      </xdr:blipFill>
      <xdr:spPr>
        <a:xfrm>
          <a:off x="0" y="0"/>
          <a:ext cx="8096250" cy="7200900"/>
        </a:xfrm>
        <a:prstGeom prst="rect">
          <a:avLst/>
        </a:prstGeom>
      </xdr:spPr>
    </xdr:pic>
  </etc:cellImage>
  <etc:cellImage>
    <xdr:pic>
      <xdr:nvPicPr>
        <xdr:cNvPr id="15" name="ID_8B52F31D35824D0084D2470A8DC61A35" descr="Fluent 150m 1"/>
        <xdr:cNvPicPr/>
      </xdr:nvPicPr>
      <xdr:blipFill>
        <a:blip r:embed="rId14"/>
        <a:stretch>
          <a:fillRect/>
        </a:stretch>
      </xdr:blipFill>
      <xdr:spPr>
        <a:xfrm>
          <a:off x="0" y="0"/>
          <a:ext cx="10058400" cy="6616065"/>
        </a:xfrm>
        <a:prstGeom prst="rect">
          <a:avLst/>
        </a:prstGeom>
      </xdr:spPr>
    </xdr:pic>
  </etc:cellImage>
  <etc:cellImage>
    <xdr:pic>
      <xdr:nvPicPr>
        <xdr:cNvPr id="16" name="ID_3623CCBE0ED34FADBF18A58542F1A6D4" descr="untitled"/>
        <xdr:cNvPicPr/>
      </xdr:nvPicPr>
      <xdr:blipFill>
        <a:blip r:embed="rId15"/>
        <a:stretch>
          <a:fillRect/>
        </a:stretch>
      </xdr:blipFill>
      <xdr:spPr>
        <a:xfrm>
          <a:off x="0" y="0"/>
          <a:ext cx="8096250" cy="7200900"/>
        </a:xfrm>
        <a:prstGeom prst="rect">
          <a:avLst/>
        </a:prstGeom>
      </xdr:spPr>
    </xdr:pic>
  </etc:cellImage>
  <etc:cellImage>
    <xdr:pic>
      <xdr:nvPicPr>
        <xdr:cNvPr id="17" name="ID_A2F10F215FDF4EADB042B7E158F0CD72" descr="Fluent 150m 1"/>
        <xdr:cNvPicPr/>
      </xdr:nvPicPr>
      <xdr:blipFill>
        <a:blip r:embed="rId16"/>
        <a:stretch>
          <a:fillRect/>
        </a:stretch>
      </xdr:blipFill>
      <xdr:spPr>
        <a:xfrm>
          <a:off x="0" y="0"/>
          <a:ext cx="10058400" cy="6616065"/>
        </a:xfrm>
        <a:prstGeom prst="rect">
          <a:avLst/>
        </a:prstGeom>
      </xdr:spPr>
    </xdr:pic>
  </etc:cellImage>
  <etc:cellImage>
    <xdr:pic>
      <xdr:nvPicPr>
        <xdr:cNvPr id="22" name="ID_F8053EFE551046B99392A64A89646332" descr="untitled"/>
        <xdr:cNvPicPr/>
      </xdr:nvPicPr>
      <xdr:blipFill>
        <a:blip r:embed="rId17"/>
        <a:stretch>
          <a:fillRect/>
        </a:stretch>
      </xdr:blipFill>
      <xdr:spPr>
        <a:xfrm>
          <a:off x="0" y="0"/>
          <a:ext cx="8096250" cy="7200900"/>
        </a:xfrm>
        <a:prstGeom prst="rect">
          <a:avLst/>
        </a:prstGeom>
      </xdr:spPr>
    </xdr:pic>
  </etc:cellImage>
  <etc:cellImage>
    <xdr:pic>
      <xdr:nvPicPr>
        <xdr:cNvPr id="23" name="ID_B4B58CBBAB634792834BBB113B6B80A9" descr="Fluent 150m 2"/>
        <xdr:cNvPicPr/>
      </xdr:nvPicPr>
      <xdr:blipFill>
        <a:blip r:embed="rId18"/>
        <a:stretch>
          <a:fillRect/>
        </a:stretch>
      </xdr:blipFill>
      <xdr:spPr>
        <a:xfrm>
          <a:off x="0" y="0"/>
          <a:ext cx="10058400" cy="6616065"/>
        </a:xfrm>
        <a:prstGeom prst="rect">
          <a:avLst/>
        </a:prstGeom>
      </xdr:spPr>
    </xdr:pic>
  </etc:cellImage>
  <etc:cellImage>
    <xdr:pic>
      <xdr:nvPicPr>
        <xdr:cNvPr id="24" name="ID_F6A511048B48469089A68D59A08851A7" descr="untitled"/>
        <xdr:cNvPicPr/>
      </xdr:nvPicPr>
      <xdr:blipFill>
        <a:blip r:embed="rId19"/>
        <a:stretch>
          <a:fillRect/>
        </a:stretch>
      </xdr:blipFill>
      <xdr:spPr>
        <a:xfrm>
          <a:off x="0" y="0"/>
          <a:ext cx="8096250" cy="7200900"/>
        </a:xfrm>
        <a:prstGeom prst="rect">
          <a:avLst/>
        </a:prstGeom>
      </xdr:spPr>
    </xdr:pic>
  </etc:cellImage>
  <etc:cellImage>
    <xdr:pic>
      <xdr:nvPicPr>
        <xdr:cNvPr id="25" name="ID_FCE3CA108DF94502AC9316CCEE57C1D8" descr="Fluent 150m 2"/>
        <xdr:cNvPicPr/>
      </xdr:nvPicPr>
      <xdr:blipFill>
        <a:blip r:embed="rId20"/>
        <a:stretch>
          <a:fillRect/>
        </a:stretch>
      </xdr:blipFill>
      <xdr:spPr>
        <a:xfrm>
          <a:off x="0" y="0"/>
          <a:ext cx="10058400" cy="6616065"/>
        </a:xfrm>
        <a:prstGeom prst="rect">
          <a:avLst/>
        </a:prstGeom>
      </xdr:spPr>
    </xdr:pic>
  </etc:cellImage>
  <etc:cellImage>
    <xdr:pic>
      <xdr:nvPicPr>
        <xdr:cNvPr id="26" name="ID_B050C39D49AF4672BFB0FD2F95A7608B" descr="untitled"/>
        <xdr:cNvPicPr/>
      </xdr:nvPicPr>
      <xdr:blipFill>
        <a:blip r:embed="rId21"/>
        <a:stretch>
          <a:fillRect/>
        </a:stretch>
      </xdr:blipFill>
      <xdr:spPr>
        <a:xfrm>
          <a:off x="0" y="0"/>
          <a:ext cx="8058150" cy="7162800"/>
        </a:xfrm>
        <a:prstGeom prst="rect">
          <a:avLst/>
        </a:prstGeom>
      </xdr:spPr>
    </xdr:pic>
  </etc:cellImage>
  <etc:cellImage>
    <xdr:pic>
      <xdr:nvPicPr>
        <xdr:cNvPr id="27" name="ID_158E6EF53DCF412F8CDCDF3B77A5BB66" descr="Fluent 200m 1"/>
        <xdr:cNvPicPr/>
      </xdr:nvPicPr>
      <xdr:blipFill>
        <a:blip r:embed="rId22"/>
        <a:stretch>
          <a:fillRect/>
        </a:stretch>
      </xdr:blipFill>
      <xdr:spPr>
        <a:xfrm>
          <a:off x="0" y="0"/>
          <a:ext cx="10058400" cy="6616065"/>
        </a:xfrm>
        <a:prstGeom prst="rect">
          <a:avLst/>
        </a:prstGeom>
      </xdr:spPr>
    </xdr:pic>
  </etc:cellImage>
  <etc:cellImage>
    <xdr:pic>
      <xdr:nvPicPr>
        <xdr:cNvPr id="28" name="ID_12BAAE8AF2F04194B9F7F4898357EEF2" descr="untitled"/>
        <xdr:cNvPicPr/>
      </xdr:nvPicPr>
      <xdr:blipFill>
        <a:blip r:embed="rId23"/>
        <a:stretch>
          <a:fillRect/>
        </a:stretch>
      </xdr:blipFill>
      <xdr:spPr>
        <a:xfrm>
          <a:off x="0" y="0"/>
          <a:ext cx="8058150" cy="7162800"/>
        </a:xfrm>
        <a:prstGeom prst="rect">
          <a:avLst/>
        </a:prstGeom>
      </xdr:spPr>
    </xdr:pic>
  </etc:cellImage>
  <etc:cellImage>
    <xdr:pic>
      <xdr:nvPicPr>
        <xdr:cNvPr id="29" name="ID_1A279E5755564BE48972B0C16E05D7D0" descr="Fluent 200m 1"/>
        <xdr:cNvPicPr/>
      </xdr:nvPicPr>
      <xdr:blipFill>
        <a:blip r:embed="rId24"/>
        <a:stretch>
          <a:fillRect/>
        </a:stretch>
      </xdr:blipFill>
      <xdr:spPr>
        <a:xfrm>
          <a:off x="0" y="0"/>
          <a:ext cx="10058400" cy="6616065"/>
        </a:xfrm>
        <a:prstGeom prst="rect">
          <a:avLst/>
        </a:prstGeom>
      </xdr:spPr>
    </xdr:pic>
  </etc:cellImage>
  <etc:cellImage>
    <xdr:pic>
      <xdr:nvPicPr>
        <xdr:cNvPr id="30" name="ID_999DB31C7B0544FF86D4400D2433202A" descr="untitled"/>
        <xdr:cNvPicPr/>
      </xdr:nvPicPr>
      <xdr:blipFill>
        <a:blip r:embed="rId25"/>
        <a:stretch>
          <a:fillRect/>
        </a:stretch>
      </xdr:blipFill>
      <xdr:spPr>
        <a:xfrm>
          <a:off x="0" y="0"/>
          <a:ext cx="8058150" cy="7162800"/>
        </a:xfrm>
        <a:prstGeom prst="rect">
          <a:avLst/>
        </a:prstGeom>
      </xdr:spPr>
    </xdr:pic>
  </etc:cellImage>
  <etc:cellImage>
    <xdr:pic>
      <xdr:nvPicPr>
        <xdr:cNvPr id="31" name="ID_873BC7CCE07F4A87BF95582698593BDA" descr="Fluent 200m 1"/>
        <xdr:cNvPicPr/>
      </xdr:nvPicPr>
      <xdr:blipFill>
        <a:blip r:embed="rId26"/>
        <a:stretch>
          <a:fillRect/>
        </a:stretch>
      </xdr:blipFill>
      <xdr:spPr>
        <a:xfrm>
          <a:off x="0" y="0"/>
          <a:ext cx="10058400" cy="6616065"/>
        </a:xfrm>
        <a:prstGeom prst="rect">
          <a:avLst/>
        </a:prstGeom>
      </xdr:spPr>
    </xdr:pic>
  </etc:cellImage>
  <etc:cellImage>
    <xdr:pic>
      <xdr:nvPicPr>
        <xdr:cNvPr id="32" name="ID_567AF5054CC4436C828E2332E0F499D8" descr="untitled"/>
        <xdr:cNvPicPr/>
      </xdr:nvPicPr>
      <xdr:blipFill>
        <a:blip r:embed="rId27"/>
        <a:stretch>
          <a:fillRect/>
        </a:stretch>
      </xdr:blipFill>
      <xdr:spPr>
        <a:xfrm>
          <a:off x="0" y="0"/>
          <a:ext cx="8058150" cy="7162800"/>
        </a:xfrm>
        <a:prstGeom prst="rect">
          <a:avLst/>
        </a:prstGeom>
      </xdr:spPr>
    </xdr:pic>
  </etc:cellImage>
  <etc:cellImage>
    <xdr:pic>
      <xdr:nvPicPr>
        <xdr:cNvPr id="33" name="ID_DDA924D200A849FFB9F03B9AC43C40D8" descr="Fluent 200m 1"/>
        <xdr:cNvPicPr/>
      </xdr:nvPicPr>
      <xdr:blipFill>
        <a:blip r:embed="rId28"/>
        <a:stretch>
          <a:fillRect/>
        </a:stretch>
      </xdr:blipFill>
      <xdr:spPr>
        <a:xfrm>
          <a:off x="0" y="0"/>
          <a:ext cx="10058400" cy="6616065"/>
        </a:xfrm>
        <a:prstGeom prst="rect">
          <a:avLst/>
        </a:prstGeom>
      </xdr:spPr>
    </xdr:pic>
  </etc:cellImage>
  <etc:cellImage>
    <xdr:pic>
      <xdr:nvPicPr>
        <xdr:cNvPr id="34" name="ID_13A04474B9044C3E882180466A798451" descr="untitled"/>
        <xdr:cNvPicPr/>
      </xdr:nvPicPr>
      <xdr:blipFill>
        <a:blip r:embed="rId29"/>
        <a:stretch>
          <a:fillRect/>
        </a:stretch>
      </xdr:blipFill>
      <xdr:spPr>
        <a:xfrm>
          <a:off x="0" y="0"/>
          <a:ext cx="8058150" cy="7162800"/>
        </a:xfrm>
        <a:prstGeom prst="rect">
          <a:avLst/>
        </a:prstGeom>
      </xdr:spPr>
    </xdr:pic>
  </etc:cellImage>
  <etc:cellImage>
    <xdr:pic>
      <xdr:nvPicPr>
        <xdr:cNvPr id="35" name="ID_7F572681FC0E4FAFAF6FAFA4597E8ED3" descr="Fluent 200m 1"/>
        <xdr:cNvPicPr/>
      </xdr:nvPicPr>
      <xdr:blipFill>
        <a:blip r:embed="rId30"/>
        <a:stretch>
          <a:fillRect/>
        </a:stretch>
      </xdr:blipFill>
      <xdr:spPr>
        <a:xfrm>
          <a:off x="0" y="0"/>
          <a:ext cx="10058400" cy="6616065"/>
        </a:xfrm>
        <a:prstGeom prst="rect">
          <a:avLst/>
        </a:prstGeom>
      </xdr:spPr>
    </xdr:pic>
  </etc:cellImage>
  <etc:cellImage>
    <xdr:pic>
      <xdr:nvPicPr>
        <xdr:cNvPr id="36" name="ID_47D3E4B6664E439181A0536740D67E28" descr="untitled"/>
        <xdr:cNvPicPr/>
      </xdr:nvPicPr>
      <xdr:blipFill>
        <a:blip r:embed="rId31"/>
        <a:stretch>
          <a:fillRect/>
        </a:stretch>
      </xdr:blipFill>
      <xdr:spPr>
        <a:xfrm>
          <a:off x="0" y="0"/>
          <a:ext cx="8058150" cy="7162800"/>
        </a:xfrm>
        <a:prstGeom prst="rect">
          <a:avLst/>
        </a:prstGeom>
      </xdr:spPr>
    </xdr:pic>
  </etc:cellImage>
  <etc:cellImage>
    <xdr:pic>
      <xdr:nvPicPr>
        <xdr:cNvPr id="37" name="ID_2571326401F347A1A85FDB2F07CC74B6" descr="Fluent 200m 2"/>
        <xdr:cNvPicPr/>
      </xdr:nvPicPr>
      <xdr:blipFill>
        <a:blip r:embed="rId32"/>
        <a:stretch>
          <a:fillRect/>
        </a:stretch>
      </xdr:blipFill>
      <xdr:spPr>
        <a:xfrm>
          <a:off x="0" y="0"/>
          <a:ext cx="10058400" cy="6616065"/>
        </a:xfrm>
        <a:prstGeom prst="rect">
          <a:avLst/>
        </a:prstGeom>
      </xdr:spPr>
    </xdr:pic>
  </etc:cellImage>
  <etc:cellImage>
    <xdr:pic>
      <xdr:nvPicPr>
        <xdr:cNvPr id="39" name="ID_B842272404624352863CBBC138399F37" descr="untitled"/>
        <xdr:cNvPicPr/>
      </xdr:nvPicPr>
      <xdr:blipFill>
        <a:blip r:embed="rId33"/>
        <a:stretch>
          <a:fillRect/>
        </a:stretch>
      </xdr:blipFill>
      <xdr:spPr>
        <a:xfrm>
          <a:off x="0" y="0"/>
          <a:ext cx="8058150" cy="7162800"/>
        </a:xfrm>
        <a:prstGeom prst="rect">
          <a:avLst/>
        </a:prstGeom>
      </xdr:spPr>
    </xdr:pic>
  </etc:cellImage>
  <etc:cellImage>
    <xdr:pic>
      <xdr:nvPicPr>
        <xdr:cNvPr id="40" name="ID_5FA6B83FDA1E4BF19CE369797E0A5B4B" descr="Fluent 200m 2"/>
        <xdr:cNvPicPr/>
      </xdr:nvPicPr>
      <xdr:blipFill>
        <a:blip r:embed="rId34"/>
        <a:stretch>
          <a:fillRect/>
        </a:stretch>
      </xdr:blipFill>
      <xdr:spPr>
        <a:xfrm>
          <a:off x="0" y="0"/>
          <a:ext cx="10058400" cy="6616065"/>
        </a:xfrm>
        <a:prstGeom prst="rect">
          <a:avLst/>
        </a:prstGeom>
      </xdr:spPr>
    </xdr:pic>
  </etc:cellImage>
  <etc:cellImage>
    <xdr:pic>
      <xdr:nvPicPr>
        <xdr:cNvPr id="18" name="ID_7421FF64CC914FA8838CF131CC5557EE" descr="untitled"/>
        <xdr:cNvPicPr/>
      </xdr:nvPicPr>
      <xdr:blipFill>
        <a:blip r:embed="rId35"/>
        <a:stretch>
          <a:fillRect/>
        </a:stretch>
      </xdr:blipFill>
      <xdr:spPr>
        <a:xfrm>
          <a:off x="0" y="0"/>
          <a:ext cx="8058150" cy="7162800"/>
        </a:xfrm>
        <a:prstGeom prst="rect">
          <a:avLst/>
        </a:prstGeom>
      </xdr:spPr>
    </xdr:pic>
  </etc:cellImage>
  <etc:cellImage>
    <xdr:pic>
      <xdr:nvPicPr>
        <xdr:cNvPr id="19" name="ID_CAB17161862D481CA8B777187EED948D" descr="Fluent 150m 1"/>
        <xdr:cNvPicPr/>
      </xdr:nvPicPr>
      <xdr:blipFill>
        <a:blip r:embed="rId36"/>
        <a:stretch>
          <a:fillRect/>
        </a:stretch>
      </xdr:blipFill>
      <xdr:spPr>
        <a:xfrm>
          <a:off x="0" y="0"/>
          <a:ext cx="10058400" cy="6616065"/>
        </a:xfrm>
        <a:prstGeom prst="rect">
          <a:avLst/>
        </a:prstGeom>
      </xdr:spPr>
    </xdr:pic>
  </etc:cellImage>
  <etc:cellImage>
    <xdr:pic>
      <xdr:nvPicPr>
        <xdr:cNvPr id="20" name="ID_EE59177EFFD04BDC93CB051C2B8B2211" descr="untitled"/>
        <xdr:cNvPicPr/>
      </xdr:nvPicPr>
      <xdr:blipFill>
        <a:blip r:embed="rId37"/>
        <a:stretch>
          <a:fillRect/>
        </a:stretch>
      </xdr:blipFill>
      <xdr:spPr>
        <a:xfrm>
          <a:off x="0" y="0"/>
          <a:ext cx="8058150" cy="7162800"/>
        </a:xfrm>
        <a:prstGeom prst="rect">
          <a:avLst/>
        </a:prstGeom>
      </xdr:spPr>
    </xdr:pic>
  </etc:cellImage>
  <etc:cellImage>
    <xdr:pic>
      <xdr:nvPicPr>
        <xdr:cNvPr id="21" name="ID_797ACB6FE5A748B1ACD901551D5D203A" descr="Fluent 150m 1"/>
        <xdr:cNvPicPr/>
      </xdr:nvPicPr>
      <xdr:blipFill>
        <a:blip r:embed="rId38"/>
        <a:stretch>
          <a:fillRect/>
        </a:stretch>
      </xdr:blipFill>
      <xdr:spPr>
        <a:xfrm>
          <a:off x="0" y="0"/>
          <a:ext cx="10058400" cy="6616065"/>
        </a:xfrm>
        <a:prstGeom prst="rect">
          <a:avLst/>
        </a:prstGeom>
      </xdr:spPr>
    </xdr:pic>
  </etc:cellImage>
  <etc:cellImage>
    <xdr:pic>
      <xdr:nvPicPr>
        <xdr:cNvPr id="38" name="ID_7F1B6B9CA3B24E9592FD8F33CB8915C7" descr="untitled"/>
        <xdr:cNvPicPr/>
      </xdr:nvPicPr>
      <xdr:blipFill>
        <a:blip r:embed="rId39"/>
        <a:stretch>
          <a:fillRect/>
        </a:stretch>
      </xdr:blipFill>
      <xdr:spPr>
        <a:xfrm>
          <a:off x="0" y="0"/>
          <a:ext cx="8058150" cy="7162800"/>
        </a:xfrm>
        <a:prstGeom prst="rect">
          <a:avLst/>
        </a:prstGeom>
      </xdr:spPr>
    </xdr:pic>
  </etc:cellImage>
  <etc:cellImage>
    <xdr:pic>
      <xdr:nvPicPr>
        <xdr:cNvPr id="41" name="ID_BAFDCA1407A54DF48E5916F63463F806" descr="Fluent 150m 1"/>
        <xdr:cNvPicPr/>
      </xdr:nvPicPr>
      <xdr:blipFill>
        <a:blip r:embed="rId40"/>
        <a:stretch>
          <a:fillRect/>
        </a:stretch>
      </xdr:blipFill>
      <xdr:spPr>
        <a:xfrm>
          <a:off x="0" y="0"/>
          <a:ext cx="10058400" cy="6616065"/>
        </a:xfrm>
        <a:prstGeom prst="rect">
          <a:avLst/>
        </a:prstGeom>
      </xdr:spPr>
    </xdr:pic>
  </etc:cellImage>
  <etc:cellImage>
    <xdr:pic>
      <xdr:nvPicPr>
        <xdr:cNvPr id="42" name="ID_F1B58DC8A6FD4CB2A2ED9B69C830C22B" descr="area"/>
        <xdr:cNvPicPr/>
      </xdr:nvPicPr>
      <xdr:blipFill>
        <a:blip r:embed="rId41"/>
        <a:stretch>
          <a:fillRect/>
        </a:stretch>
      </xdr:blipFill>
      <xdr:spPr>
        <a:xfrm>
          <a:off x="0" y="0"/>
          <a:ext cx="8058150" cy="7162800"/>
        </a:xfrm>
        <a:prstGeom prst="rect">
          <a:avLst/>
        </a:prstGeom>
      </xdr:spPr>
    </xdr:pic>
  </etc:cellImage>
  <etc:cellImage>
    <xdr:pic>
      <xdr:nvPicPr>
        <xdr:cNvPr id="43" name="ID_649554D0B2FE4BBCAC1F009EE5D4208D" descr="area"/>
        <xdr:cNvPicPr/>
      </xdr:nvPicPr>
      <xdr:blipFill>
        <a:blip r:embed="rId42"/>
        <a:stretch>
          <a:fillRect/>
        </a:stretch>
      </xdr:blipFill>
      <xdr:spPr>
        <a:xfrm>
          <a:off x="0" y="0"/>
          <a:ext cx="8058150" cy="7162800"/>
        </a:xfrm>
        <a:prstGeom prst="rect">
          <a:avLst/>
        </a:prstGeom>
      </xdr:spPr>
    </xdr:pic>
  </etc:cellImage>
  <etc:cellImage>
    <xdr:pic>
      <xdr:nvPicPr>
        <xdr:cNvPr id="45" name="ID_C79C601621CA4F46BC153AD3EBECBBCF" descr="area"/>
        <xdr:cNvPicPr/>
      </xdr:nvPicPr>
      <xdr:blipFill>
        <a:blip r:embed="rId43"/>
        <a:stretch>
          <a:fillRect/>
        </a:stretch>
      </xdr:blipFill>
      <xdr:spPr>
        <a:xfrm>
          <a:off x="0" y="0"/>
          <a:ext cx="8058150" cy="7162800"/>
        </a:xfrm>
        <a:prstGeom prst="rect">
          <a:avLst/>
        </a:prstGeom>
      </xdr:spPr>
    </xdr:pic>
  </etc:cellImage>
  <etc:cellImage>
    <xdr:pic>
      <xdr:nvPicPr>
        <xdr:cNvPr id="49" name="ID_8282DB99DAD6449E9E4C16E10C03559B" descr="area"/>
        <xdr:cNvPicPr/>
      </xdr:nvPicPr>
      <xdr:blipFill>
        <a:blip r:embed="rId44"/>
        <a:stretch>
          <a:fillRect/>
        </a:stretch>
      </xdr:blipFill>
      <xdr:spPr>
        <a:xfrm>
          <a:off x="0" y="0"/>
          <a:ext cx="8058150" cy="7162800"/>
        </a:xfrm>
        <a:prstGeom prst="rect">
          <a:avLst/>
        </a:prstGeom>
      </xdr:spPr>
    </xdr:pic>
  </etc:cellImage>
  <etc:cellImage>
    <xdr:pic>
      <xdr:nvPicPr>
        <xdr:cNvPr id="50" name="ID_3750C24FD7894CFA9A0AEDE83EBE9F78" descr="area"/>
        <xdr:cNvPicPr/>
      </xdr:nvPicPr>
      <xdr:blipFill>
        <a:blip r:embed="rId45"/>
        <a:stretch>
          <a:fillRect/>
        </a:stretch>
      </xdr:blipFill>
      <xdr:spPr>
        <a:xfrm>
          <a:off x="0" y="0"/>
          <a:ext cx="8058150" cy="7162800"/>
        </a:xfrm>
        <a:prstGeom prst="rect">
          <a:avLst/>
        </a:prstGeom>
      </xdr:spPr>
    </xdr:pic>
  </etc:cellImage>
  <etc:cellImage>
    <xdr:pic>
      <xdr:nvPicPr>
        <xdr:cNvPr id="52" name="ID_76016E2091CC4141B0CBBEAABD0E2744" descr="area"/>
        <xdr:cNvPicPr/>
      </xdr:nvPicPr>
      <xdr:blipFill>
        <a:blip r:embed="rId46"/>
        <a:stretch>
          <a:fillRect/>
        </a:stretch>
      </xdr:blipFill>
      <xdr:spPr>
        <a:xfrm>
          <a:off x="0" y="0"/>
          <a:ext cx="8058150" cy="7162800"/>
        </a:xfrm>
        <a:prstGeom prst="rect">
          <a:avLst/>
        </a:prstGeom>
      </xdr:spPr>
    </xdr:pic>
  </etc:cellImage>
  <etc:cellImage>
    <xdr:pic>
      <xdr:nvPicPr>
        <xdr:cNvPr id="53" name="ID_4082BAA320474C5C812741BF0CE48CC6" descr="area"/>
        <xdr:cNvPicPr/>
      </xdr:nvPicPr>
      <xdr:blipFill>
        <a:blip r:embed="rId47"/>
        <a:stretch>
          <a:fillRect/>
        </a:stretch>
      </xdr:blipFill>
      <xdr:spPr>
        <a:xfrm>
          <a:off x="0" y="0"/>
          <a:ext cx="8058150" cy="7162800"/>
        </a:xfrm>
        <a:prstGeom prst="rect">
          <a:avLst/>
        </a:prstGeom>
      </xdr:spPr>
    </xdr:pic>
  </etc:cellImage>
  <etc:cellImage>
    <xdr:pic>
      <xdr:nvPicPr>
        <xdr:cNvPr id="54" name="ID_85CC7D074BE64B568F688A1E47B6E4DA" descr="area"/>
        <xdr:cNvPicPr/>
      </xdr:nvPicPr>
      <xdr:blipFill>
        <a:blip r:embed="rId48"/>
        <a:stretch>
          <a:fillRect/>
        </a:stretch>
      </xdr:blipFill>
      <xdr:spPr>
        <a:xfrm>
          <a:off x="0" y="0"/>
          <a:ext cx="8058150" cy="7162800"/>
        </a:xfrm>
        <a:prstGeom prst="rect">
          <a:avLst/>
        </a:prstGeom>
      </xdr:spPr>
    </xdr:pic>
  </etc:cellImage>
  <etc:cellImage>
    <xdr:pic>
      <xdr:nvPicPr>
        <xdr:cNvPr id="55" name="ID_40C375DA1AAC4E00A295E5348F8AE42F" descr="area"/>
        <xdr:cNvPicPr/>
      </xdr:nvPicPr>
      <xdr:blipFill>
        <a:blip r:embed="rId49"/>
        <a:stretch>
          <a:fillRect/>
        </a:stretch>
      </xdr:blipFill>
      <xdr:spPr>
        <a:xfrm>
          <a:off x="0" y="0"/>
          <a:ext cx="8058150" cy="7162800"/>
        </a:xfrm>
        <a:prstGeom prst="rect">
          <a:avLst/>
        </a:prstGeom>
      </xdr:spPr>
    </xdr:pic>
  </etc:cellImage>
  <etc:cellImage>
    <xdr:pic>
      <xdr:nvPicPr>
        <xdr:cNvPr id="57" name="ID_3A47A2A0F6824C9292849DE355B3F125" descr="area"/>
        <xdr:cNvPicPr/>
      </xdr:nvPicPr>
      <xdr:blipFill>
        <a:blip r:embed="rId50"/>
        <a:stretch>
          <a:fillRect/>
        </a:stretch>
      </xdr:blipFill>
      <xdr:spPr>
        <a:xfrm>
          <a:off x="0" y="0"/>
          <a:ext cx="8058150" cy="7162800"/>
        </a:xfrm>
        <a:prstGeom prst="rect">
          <a:avLst/>
        </a:prstGeom>
      </xdr:spPr>
    </xdr:pic>
  </etc:cellImage>
  <etc:cellImage>
    <xdr:pic>
      <xdr:nvPicPr>
        <xdr:cNvPr id="58" name="ID_94F48358881F4235A391A441EC6DEEA3" descr="area"/>
        <xdr:cNvPicPr/>
      </xdr:nvPicPr>
      <xdr:blipFill>
        <a:blip r:embed="rId51"/>
        <a:stretch>
          <a:fillRect/>
        </a:stretch>
      </xdr:blipFill>
      <xdr:spPr>
        <a:xfrm>
          <a:off x="0" y="0"/>
          <a:ext cx="8058150" cy="7162800"/>
        </a:xfrm>
        <a:prstGeom prst="rect">
          <a:avLst/>
        </a:prstGeom>
      </xdr:spPr>
    </xdr:pic>
  </etc:cellImage>
  <etc:cellImage>
    <xdr:pic>
      <xdr:nvPicPr>
        <xdr:cNvPr id="46" name="ID_0431AA0FE6EA4087B7284B0116259C70" descr="area"/>
        <xdr:cNvPicPr/>
      </xdr:nvPicPr>
      <xdr:blipFill>
        <a:blip r:embed="rId52"/>
        <a:stretch>
          <a:fillRect/>
        </a:stretch>
      </xdr:blipFill>
      <xdr:spPr>
        <a:xfrm>
          <a:off x="0" y="0"/>
          <a:ext cx="8058150" cy="7162800"/>
        </a:xfrm>
        <a:prstGeom prst="rect">
          <a:avLst/>
        </a:prstGeom>
      </xdr:spPr>
    </xdr:pic>
  </etc:cellImage>
  <etc:cellImage>
    <xdr:pic>
      <xdr:nvPicPr>
        <xdr:cNvPr id="51" name="ID_89476ACED1134E61B56EBE9AFA1C8BEE" descr="area"/>
        <xdr:cNvPicPr/>
      </xdr:nvPicPr>
      <xdr:blipFill>
        <a:blip r:embed="rId53"/>
        <a:stretch>
          <a:fillRect/>
        </a:stretch>
      </xdr:blipFill>
      <xdr:spPr>
        <a:xfrm>
          <a:off x="0" y="0"/>
          <a:ext cx="8058150" cy="7162800"/>
        </a:xfrm>
        <a:prstGeom prst="rect">
          <a:avLst/>
        </a:prstGeom>
      </xdr:spPr>
    </xdr:pic>
  </etc:cellImage>
  <etc:cellImage>
    <xdr:pic>
      <xdr:nvPicPr>
        <xdr:cNvPr id="59" name="ID_1FBE4D2F36CF45AB90BBD0C5A48D81C4" descr="area"/>
        <xdr:cNvPicPr/>
      </xdr:nvPicPr>
      <xdr:blipFill>
        <a:blip r:embed="rId54"/>
        <a:stretch>
          <a:fillRect/>
        </a:stretch>
      </xdr:blipFill>
      <xdr:spPr>
        <a:xfrm>
          <a:off x="0" y="0"/>
          <a:ext cx="8058150" cy="7162800"/>
        </a:xfrm>
        <a:prstGeom prst="rect">
          <a:avLst/>
        </a:prstGeom>
      </xdr:spPr>
    </xdr:pic>
  </etc:cellImage>
  <etc:cellImage>
    <xdr:pic>
      <xdr:nvPicPr>
        <xdr:cNvPr id="64" name="ID_3429682064484E0EAA549C5F5E8950D0" descr="图片5"/>
        <xdr:cNvPicPr/>
      </xdr:nvPicPr>
      <xdr:blipFill>
        <a:blip r:embed="rId55"/>
        <a:stretch>
          <a:fillRect/>
        </a:stretch>
      </xdr:blipFill>
      <xdr:spPr>
        <a:xfrm>
          <a:off x="0" y="0"/>
          <a:ext cx="4578350" cy="2749550"/>
        </a:xfrm>
        <a:prstGeom prst="rect">
          <a:avLst/>
        </a:prstGeom>
      </xdr:spPr>
    </xdr:pic>
  </etc:cellImage>
  <etc:cellImage>
    <xdr:pic>
      <xdr:nvPicPr>
        <xdr:cNvPr id="65" name="ID_8E89DC1438F841BAB6206D78620D216A" descr="图片6"/>
        <xdr:cNvPicPr/>
      </xdr:nvPicPr>
      <xdr:blipFill>
        <a:blip r:embed="rId56"/>
        <a:stretch>
          <a:fillRect/>
        </a:stretch>
      </xdr:blipFill>
      <xdr:spPr>
        <a:xfrm>
          <a:off x="0" y="0"/>
          <a:ext cx="4578350" cy="2749550"/>
        </a:xfrm>
        <a:prstGeom prst="rect">
          <a:avLst/>
        </a:prstGeom>
      </xdr:spPr>
    </xdr:pic>
  </etc:cellImage>
  <etc:cellImage>
    <xdr:pic>
      <xdr:nvPicPr>
        <xdr:cNvPr id="66" name="ID_5A0950C14E6844C2BE854673493BDE7F" descr="图片7"/>
        <xdr:cNvPicPr/>
      </xdr:nvPicPr>
      <xdr:blipFill>
        <a:blip r:embed="rId57"/>
        <a:stretch>
          <a:fillRect/>
        </a:stretch>
      </xdr:blipFill>
      <xdr:spPr>
        <a:xfrm>
          <a:off x="0" y="0"/>
          <a:ext cx="4578350" cy="2749550"/>
        </a:xfrm>
        <a:prstGeom prst="rect">
          <a:avLst/>
        </a:prstGeom>
      </xdr:spPr>
    </xdr:pic>
  </etc:cellImage>
  <etc:cellImage>
    <xdr:pic>
      <xdr:nvPicPr>
        <xdr:cNvPr id="67" name="ID_3FBA00B47D4A4954B64C5E9EDFD4D388" descr="图片8"/>
        <xdr:cNvPicPr/>
      </xdr:nvPicPr>
      <xdr:blipFill>
        <a:blip r:embed="rId58"/>
        <a:stretch>
          <a:fillRect/>
        </a:stretch>
      </xdr:blipFill>
      <xdr:spPr>
        <a:xfrm>
          <a:off x="0" y="0"/>
          <a:ext cx="4578350" cy="2749550"/>
        </a:xfrm>
        <a:prstGeom prst="rect">
          <a:avLst/>
        </a:prstGeom>
      </xdr:spPr>
    </xdr:pic>
  </etc:cellImage>
  <etc:cellImage>
    <xdr:pic>
      <xdr:nvPicPr>
        <xdr:cNvPr id="68" name="ID_1FC4DC48A2F746939293EA039935E297" descr="图片9"/>
        <xdr:cNvPicPr/>
      </xdr:nvPicPr>
      <xdr:blipFill>
        <a:blip r:embed="rId59"/>
        <a:stretch>
          <a:fillRect/>
        </a:stretch>
      </xdr:blipFill>
      <xdr:spPr>
        <a:xfrm>
          <a:off x="0" y="0"/>
          <a:ext cx="4578350" cy="2749550"/>
        </a:xfrm>
        <a:prstGeom prst="rect">
          <a:avLst/>
        </a:prstGeom>
      </xdr:spPr>
    </xdr:pic>
  </etc:cellImage>
  <etc:cellImage>
    <xdr:pic>
      <xdr:nvPicPr>
        <xdr:cNvPr id="69" name="ID_6C14CC3F68394FFF96D13B4AFD768174" descr="图片10"/>
        <xdr:cNvPicPr/>
      </xdr:nvPicPr>
      <xdr:blipFill>
        <a:blip r:embed="rId60"/>
        <a:stretch>
          <a:fillRect/>
        </a:stretch>
      </xdr:blipFill>
      <xdr:spPr>
        <a:xfrm>
          <a:off x="0" y="0"/>
          <a:ext cx="4578350" cy="2749550"/>
        </a:xfrm>
        <a:prstGeom prst="rect">
          <a:avLst/>
        </a:prstGeom>
      </xdr:spPr>
    </xdr:pic>
  </etc:cellImage>
  <etc:cellImage>
    <xdr:pic>
      <xdr:nvPicPr>
        <xdr:cNvPr id="70" name="ID_09884438A075462181A9800A93E63E43" descr="图片11"/>
        <xdr:cNvPicPr/>
      </xdr:nvPicPr>
      <xdr:blipFill>
        <a:blip r:embed="rId61"/>
        <a:stretch>
          <a:fillRect/>
        </a:stretch>
      </xdr:blipFill>
      <xdr:spPr>
        <a:xfrm>
          <a:off x="0" y="0"/>
          <a:ext cx="4584700" cy="2755900"/>
        </a:xfrm>
        <a:prstGeom prst="rect">
          <a:avLst/>
        </a:prstGeom>
      </xdr:spPr>
    </xdr:pic>
  </etc:cellImage>
  <etc:cellImage>
    <xdr:pic>
      <xdr:nvPicPr>
        <xdr:cNvPr id="71" name="ID_7378B5414A914F79BE3C3204775BAD9A" descr="图片12"/>
        <xdr:cNvPicPr/>
      </xdr:nvPicPr>
      <xdr:blipFill>
        <a:blip r:embed="rId62"/>
        <a:stretch>
          <a:fillRect/>
        </a:stretch>
      </xdr:blipFill>
      <xdr:spPr>
        <a:xfrm>
          <a:off x="0" y="0"/>
          <a:ext cx="4584700" cy="2755900"/>
        </a:xfrm>
        <a:prstGeom prst="rect">
          <a:avLst/>
        </a:prstGeom>
      </xdr:spPr>
    </xdr:pic>
  </etc:cellImage>
  <etc:cellImage>
    <xdr:pic>
      <xdr:nvPicPr>
        <xdr:cNvPr id="72" name="ID_856BF2A19052440B8E39C7D7D046D643" descr="图片13"/>
        <xdr:cNvPicPr/>
      </xdr:nvPicPr>
      <xdr:blipFill>
        <a:blip r:embed="rId63"/>
        <a:stretch>
          <a:fillRect/>
        </a:stretch>
      </xdr:blipFill>
      <xdr:spPr>
        <a:xfrm>
          <a:off x="0" y="0"/>
          <a:ext cx="4584700" cy="2755900"/>
        </a:xfrm>
        <a:prstGeom prst="rect">
          <a:avLst/>
        </a:prstGeom>
      </xdr:spPr>
    </xdr:pic>
  </etc:cellImage>
  <etc:cellImage>
    <xdr:pic>
      <xdr:nvPicPr>
        <xdr:cNvPr id="44" name="ID_986F5CED1A844C76A93FAC5E4259506C" descr="图片1"/>
        <xdr:cNvPicPr/>
      </xdr:nvPicPr>
      <xdr:blipFill>
        <a:blip r:embed="rId64"/>
        <a:stretch>
          <a:fillRect/>
        </a:stretch>
      </xdr:blipFill>
      <xdr:spPr>
        <a:xfrm>
          <a:off x="0" y="0"/>
          <a:ext cx="4584700" cy="2755900"/>
        </a:xfrm>
        <a:prstGeom prst="rect">
          <a:avLst/>
        </a:prstGeom>
      </xdr:spPr>
    </xdr:pic>
  </etc:cellImage>
  <etc:cellImage>
    <xdr:pic>
      <xdr:nvPicPr>
        <xdr:cNvPr id="47" name="ID_45A0FEAB9E71469AB2CEC3376373B16F" descr="untitled"/>
        <xdr:cNvPicPr/>
      </xdr:nvPicPr>
      <xdr:blipFill>
        <a:blip r:embed="rId65"/>
        <a:stretch>
          <a:fillRect/>
        </a:stretch>
      </xdr:blipFill>
      <xdr:spPr>
        <a:xfrm>
          <a:off x="0" y="0"/>
          <a:ext cx="10058400" cy="8940800"/>
        </a:xfrm>
        <a:prstGeom prst="rect">
          <a:avLst/>
        </a:prstGeom>
      </xdr:spPr>
    </xdr:pic>
  </etc:cellImage>
  <etc:cellImage>
    <xdr:pic>
      <xdr:nvPicPr>
        <xdr:cNvPr id="56" name="ID_68D47139ACFB45FEAEB0F926709B4AF0" descr="area"/>
        <xdr:cNvPicPr/>
      </xdr:nvPicPr>
      <xdr:blipFill>
        <a:blip r:embed="rId66"/>
        <a:stretch>
          <a:fillRect/>
        </a:stretch>
      </xdr:blipFill>
      <xdr:spPr>
        <a:xfrm>
          <a:off x="0" y="0"/>
          <a:ext cx="10058400" cy="8940800"/>
        </a:xfrm>
        <a:prstGeom prst="rect">
          <a:avLst/>
        </a:prstGeom>
      </xdr:spPr>
    </xdr:pic>
  </etc:cellImage>
  <etc:cellImage>
    <xdr:pic>
      <xdr:nvPicPr>
        <xdr:cNvPr id="60" name="ID_D583816B6CA448E49B345F80E0C019EF" descr="图片1"/>
        <xdr:cNvPicPr/>
      </xdr:nvPicPr>
      <xdr:blipFill>
        <a:blip r:embed="rId67"/>
        <a:stretch>
          <a:fillRect/>
        </a:stretch>
      </xdr:blipFill>
      <xdr:spPr>
        <a:xfrm>
          <a:off x="0" y="0"/>
          <a:ext cx="4572000" cy="2743200"/>
        </a:xfrm>
        <a:prstGeom prst="rect">
          <a:avLst/>
        </a:prstGeom>
      </xdr:spPr>
    </xdr:pic>
  </etc:cellImage>
  <etc:cellImage>
    <xdr:pic>
      <xdr:nvPicPr>
        <xdr:cNvPr id="61" name="ID_9FD7EDF02FD348AC8485693218206F41" descr="FLU 16"/>
        <xdr:cNvPicPr/>
      </xdr:nvPicPr>
      <xdr:blipFill>
        <a:blip r:embed="rId68"/>
        <a:stretch>
          <a:fillRect/>
        </a:stretch>
      </xdr:blipFill>
      <xdr:spPr>
        <a:xfrm>
          <a:off x="0" y="0"/>
          <a:ext cx="10058400" cy="6616065"/>
        </a:xfrm>
        <a:prstGeom prst="rect">
          <a:avLst/>
        </a:prstGeom>
      </xdr:spPr>
    </xdr:pic>
  </etc:cellImage>
  <etc:cellImage>
    <xdr:pic>
      <xdr:nvPicPr>
        <xdr:cNvPr id="48" name="ID_F7DDDF6EF74E4878802EACC896ADB68D" descr="untitled"/>
        <xdr:cNvPicPr/>
      </xdr:nvPicPr>
      <xdr:blipFill>
        <a:blip r:embed="rId69"/>
        <a:stretch>
          <a:fillRect/>
        </a:stretch>
      </xdr:blipFill>
      <xdr:spPr>
        <a:xfrm>
          <a:off x="0" y="0"/>
          <a:ext cx="10058400" cy="8940800"/>
        </a:xfrm>
        <a:prstGeom prst="rect">
          <a:avLst/>
        </a:prstGeom>
      </xdr:spPr>
    </xdr:pic>
  </etc:cellImage>
  <etc:cellImage>
    <xdr:pic>
      <xdr:nvPicPr>
        <xdr:cNvPr id="62" name="ID_9A19D4AAB37346428416BAFE1A588F37" descr="area"/>
        <xdr:cNvPicPr/>
      </xdr:nvPicPr>
      <xdr:blipFill>
        <a:blip r:embed="rId70"/>
        <a:stretch>
          <a:fillRect/>
        </a:stretch>
      </xdr:blipFill>
      <xdr:spPr>
        <a:xfrm>
          <a:off x="0" y="0"/>
          <a:ext cx="10058400" cy="8940800"/>
        </a:xfrm>
        <a:prstGeom prst="rect">
          <a:avLst/>
        </a:prstGeom>
      </xdr:spPr>
    </xdr:pic>
  </etc:cellImage>
  <etc:cellImage>
    <xdr:pic>
      <xdr:nvPicPr>
        <xdr:cNvPr id="63" name="ID_C545640B3EB54223912525486200D053" descr="图片2"/>
        <xdr:cNvPicPr/>
      </xdr:nvPicPr>
      <xdr:blipFill>
        <a:blip r:embed="rId71"/>
        <a:stretch>
          <a:fillRect/>
        </a:stretch>
      </xdr:blipFill>
      <xdr:spPr>
        <a:xfrm>
          <a:off x="0" y="0"/>
          <a:ext cx="4578350" cy="2743200"/>
        </a:xfrm>
        <a:prstGeom prst="rect">
          <a:avLst/>
        </a:prstGeom>
      </xdr:spPr>
    </xdr:pic>
  </etc:cellImage>
  <etc:cellImage>
    <xdr:pic>
      <xdr:nvPicPr>
        <xdr:cNvPr id="73" name="ID_1B7DEB7A625C4FD0B5AB26CBD71EDD64" descr="FLU 17"/>
        <xdr:cNvPicPr/>
      </xdr:nvPicPr>
      <xdr:blipFill>
        <a:blip r:embed="rId72"/>
        <a:stretch>
          <a:fillRect/>
        </a:stretch>
      </xdr:blipFill>
      <xdr:spPr>
        <a:xfrm>
          <a:off x="0" y="0"/>
          <a:ext cx="10058400" cy="6616065"/>
        </a:xfrm>
        <a:prstGeom prst="rect">
          <a:avLst/>
        </a:prstGeom>
      </xdr:spPr>
    </xdr:pic>
  </etc:cellImage>
  <etc:cellImage>
    <xdr:pic>
      <xdr:nvPicPr>
        <xdr:cNvPr id="74" name="ID_F292F0D3E5984F9CAF27DAF790D8E1AA" descr="untitled"/>
        <xdr:cNvPicPr/>
      </xdr:nvPicPr>
      <xdr:blipFill>
        <a:blip r:embed="rId73"/>
        <a:stretch>
          <a:fillRect/>
        </a:stretch>
      </xdr:blipFill>
      <xdr:spPr>
        <a:xfrm>
          <a:off x="0" y="0"/>
          <a:ext cx="10058400" cy="8940800"/>
        </a:xfrm>
        <a:prstGeom prst="rect">
          <a:avLst/>
        </a:prstGeom>
      </xdr:spPr>
    </xdr:pic>
  </etc:cellImage>
  <etc:cellImage>
    <xdr:pic>
      <xdr:nvPicPr>
        <xdr:cNvPr id="75" name="ID_DFDEEC17540E467E9ECE368A182DCF87" descr="area"/>
        <xdr:cNvPicPr/>
      </xdr:nvPicPr>
      <xdr:blipFill>
        <a:blip r:embed="rId74"/>
        <a:stretch>
          <a:fillRect/>
        </a:stretch>
      </xdr:blipFill>
      <xdr:spPr>
        <a:xfrm>
          <a:off x="0" y="0"/>
          <a:ext cx="10058400" cy="8940800"/>
        </a:xfrm>
        <a:prstGeom prst="rect">
          <a:avLst/>
        </a:prstGeom>
      </xdr:spPr>
    </xdr:pic>
  </etc:cellImage>
  <etc:cellImage>
    <xdr:pic>
      <xdr:nvPicPr>
        <xdr:cNvPr id="76" name="ID_07597E05790B45B0A54D970CD0E012C3" descr="图片3"/>
        <xdr:cNvPicPr/>
      </xdr:nvPicPr>
      <xdr:blipFill>
        <a:blip r:embed="rId75"/>
        <a:stretch>
          <a:fillRect/>
        </a:stretch>
      </xdr:blipFill>
      <xdr:spPr>
        <a:xfrm>
          <a:off x="0" y="0"/>
          <a:ext cx="4578350" cy="2749550"/>
        </a:xfrm>
        <a:prstGeom prst="rect">
          <a:avLst/>
        </a:prstGeom>
      </xdr:spPr>
    </xdr:pic>
  </etc:cellImage>
</etc:cellImages>
</file>

<file path=xl/sharedStrings.xml><?xml version="1.0" encoding="utf-8"?>
<sst xmlns="http://schemas.openxmlformats.org/spreadsheetml/2006/main" count="23" uniqueCount="22">
  <si>
    <t>采空区长度/m</t>
  </si>
  <si>
    <t>进风口</t>
  </si>
  <si>
    <t>出风口</t>
  </si>
  <si>
    <r>
      <rPr>
        <sz val="11"/>
        <color theme="1"/>
        <rFont val="宋体"/>
        <charset val="134"/>
        <scheme val="minor"/>
      </rPr>
      <t>冒落带x粘性阻力/m</t>
    </r>
    <r>
      <rPr>
        <vertAlign val="superscript"/>
        <sz val="11"/>
        <color theme="1"/>
        <rFont val="宋体"/>
        <charset val="134"/>
        <scheme val="minor"/>
      </rPr>
      <t>-2</t>
    </r>
  </si>
  <si>
    <r>
      <rPr>
        <sz val="11"/>
        <color theme="1"/>
        <rFont val="宋体"/>
        <charset val="134"/>
        <scheme val="minor"/>
      </rPr>
      <t>冒落带y粘性阻力/m</t>
    </r>
    <r>
      <rPr>
        <vertAlign val="superscript"/>
        <sz val="11"/>
        <color theme="1"/>
        <rFont val="宋体"/>
        <charset val="134"/>
        <scheme val="minor"/>
      </rPr>
      <t>-2</t>
    </r>
  </si>
  <si>
    <r>
      <rPr>
        <sz val="11"/>
        <color theme="1"/>
        <rFont val="宋体"/>
        <charset val="134"/>
        <scheme val="minor"/>
      </rPr>
      <t>冒落带z粘性阻力/m</t>
    </r>
    <r>
      <rPr>
        <vertAlign val="superscript"/>
        <sz val="11"/>
        <color theme="1"/>
        <rFont val="宋体"/>
        <charset val="134"/>
        <scheme val="minor"/>
      </rPr>
      <t>-2</t>
    </r>
  </si>
  <si>
    <t>冒落带孔隙率</t>
  </si>
  <si>
    <t>层流</t>
  </si>
  <si>
    <t>裂隙带孔隙率</t>
  </si>
  <si>
    <t>进风速度1</t>
  </si>
  <si>
    <t>进风速度2</t>
  </si>
  <si>
    <t>云图</t>
  </si>
  <si>
    <t>切片图</t>
  </si>
  <si>
    <t>自燃三带面积</t>
  </si>
  <si>
    <t>散热带面积</t>
  </si>
  <si>
    <t>氧化带面积</t>
  </si>
  <si>
    <t>窒息带面积</t>
  </si>
  <si>
    <t>采空区总面积/m2</t>
  </si>
  <si>
    <t>散热带</t>
  </si>
  <si>
    <t>氧化带</t>
  </si>
  <si>
    <t>窒息带</t>
  </si>
  <si>
    <t>比例图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</si>
</sst>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0_ "/>
  </numFmts>
  <fonts count="21">
    <font>
      <sz val="11"/>
      <color theme="1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vertAlign val="superscript"/>
      <sz val="11"/>
      <color theme="1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 diagonalDown="1">
      <left/>
      <right/>
      <top/>
      <bottom/>
      <diagonal style="thin">
        <color auto="1"/>
      </diagonal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8" fillId="15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9" borderId="4" applyNumberFormat="0" applyFont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8" fillId="9" borderId="8" applyNumberFormat="0" applyAlignment="0" applyProtection="0">
      <alignment vertical="center"/>
    </xf>
    <xf numFmtId="0" fontId="6" fillId="9" borderId="2" applyNumberFormat="0" applyAlignment="0" applyProtection="0">
      <alignment vertical="center"/>
    </xf>
    <xf numFmtId="0" fontId="19" fillId="28" borderId="9" applyNumberFormat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" fillId="2" borderId="0" xfId="32" applyAlignment="1">
      <alignment horizontal="center" vertical="center"/>
    </xf>
    <xf numFmtId="0" fontId="2" fillId="3" borderId="0" xfId="7" applyAlignment="1">
      <alignment horizontal="center" vertical="center"/>
    </xf>
    <xf numFmtId="0" fontId="0" fillId="0" borderId="0" xfId="0" applyFill="1">
      <alignment vertical="center"/>
    </xf>
    <xf numFmtId="0" fontId="3" fillId="4" borderId="0" xfId="31" applyAlignment="1">
      <alignment horizontal="center" vertical="center"/>
    </xf>
    <xf numFmtId="0" fontId="0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176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cellimages.xml.rels><?xml version="1.0" encoding="UTF-8" standalone="yes"?>
<Relationships xmlns="http://schemas.openxmlformats.org/package/2006/relationships"><Relationship Id="rId9" Type="http://schemas.openxmlformats.org/officeDocument/2006/relationships/image" Target="media/image9.png"/><Relationship Id="rId8" Type="http://schemas.openxmlformats.org/officeDocument/2006/relationships/image" Target="media/image8.png"/><Relationship Id="rId75" Type="http://schemas.openxmlformats.org/officeDocument/2006/relationships/image" Target="media/image75.png"/><Relationship Id="rId74" Type="http://schemas.openxmlformats.org/officeDocument/2006/relationships/image" Target="media/image74.png"/><Relationship Id="rId73" Type="http://schemas.openxmlformats.org/officeDocument/2006/relationships/image" Target="media/image73.png"/><Relationship Id="rId72" Type="http://schemas.openxmlformats.org/officeDocument/2006/relationships/image" Target="media/image72.png"/><Relationship Id="rId71" Type="http://schemas.openxmlformats.org/officeDocument/2006/relationships/image" Target="media/image71.png"/><Relationship Id="rId70" Type="http://schemas.openxmlformats.org/officeDocument/2006/relationships/image" Target="media/image70.png"/><Relationship Id="rId7" Type="http://schemas.openxmlformats.org/officeDocument/2006/relationships/image" Target="media/image7.png"/><Relationship Id="rId69" Type="http://schemas.openxmlformats.org/officeDocument/2006/relationships/image" Target="media/image69.png"/><Relationship Id="rId68" Type="http://schemas.openxmlformats.org/officeDocument/2006/relationships/image" Target="media/image68.png"/><Relationship Id="rId67" Type="http://schemas.openxmlformats.org/officeDocument/2006/relationships/image" Target="media/image67.png"/><Relationship Id="rId66" Type="http://schemas.openxmlformats.org/officeDocument/2006/relationships/image" Target="media/image66.png"/><Relationship Id="rId65" Type="http://schemas.openxmlformats.org/officeDocument/2006/relationships/image" Target="media/image65.png"/><Relationship Id="rId64" Type="http://schemas.openxmlformats.org/officeDocument/2006/relationships/image" Target="media/image64.png"/><Relationship Id="rId63" Type="http://schemas.openxmlformats.org/officeDocument/2006/relationships/image" Target="media/image63.png"/><Relationship Id="rId62" Type="http://schemas.openxmlformats.org/officeDocument/2006/relationships/image" Target="media/image62.png"/><Relationship Id="rId61" Type="http://schemas.openxmlformats.org/officeDocument/2006/relationships/image" Target="media/image61.png"/><Relationship Id="rId60" Type="http://schemas.openxmlformats.org/officeDocument/2006/relationships/image" Target="media/image60.png"/><Relationship Id="rId6" Type="http://schemas.openxmlformats.org/officeDocument/2006/relationships/image" Target="media/image6.png"/><Relationship Id="rId59" Type="http://schemas.openxmlformats.org/officeDocument/2006/relationships/image" Target="media/image59.png"/><Relationship Id="rId58" Type="http://schemas.openxmlformats.org/officeDocument/2006/relationships/image" Target="media/image58.png"/><Relationship Id="rId57" Type="http://schemas.openxmlformats.org/officeDocument/2006/relationships/image" Target="media/image57.png"/><Relationship Id="rId56" Type="http://schemas.openxmlformats.org/officeDocument/2006/relationships/image" Target="media/image56.png"/><Relationship Id="rId55" Type="http://schemas.openxmlformats.org/officeDocument/2006/relationships/image" Target="media/image55.png"/><Relationship Id="rId54" Type="http://schemas.openxmlformats.org/officeDocument/2006/relationships/image" Target="media/image54.png"/><Relationship Id="rId53" Type="http://schemas.openxmlformats.org/officeDocument/2006/relationships/image" Target="media/image53.png"/><Relationship Id="rId52" Type="http://schemas.openxmlformats.org/officeDocument/2006/relationships/image" Target="media/image52.png"/><Relationship Id="rId51" Type="http://schemas.openxmlformats.org/officeDocument/2006/relationships/image" Target="media/image51.png"/><Relationship Id="rId50" Type="http://schemas.openxmlformats.org/officeDocument/2006/relationships/image" Target="media/image50.png"/><Relationship Id="rId5" Type="http://schemas.openxmlformats.org/officeDocument/2006/relationships/image" Target="media/image5.png"/><Relationship Id="rId49" Type="http://schemas.openxmlformats.org/officeDocument/2006/relationships/image" Target="media/image49.png"/><Relationship Id="rId48" Type="http://schemas.openxmlformats.org/officeDocument/2006/relationships/image" Target="media/image48.png"/><Relationship Id="rId47" Type="http://schemas.openxmlformats.org/officeDocument/2006/relationships/image" Target="media/image47.png"/><Relationship Id="rId46" Type="http://schemas.openxmlformats.org/officeDocument/2006/relationships/image" Target="media/image46.png"/><Relationship Id="rId45" Type="http://schemas.openxmlformats.org/officeDocument/2006/relationships/image" Target="media/image45.png"/><Relationship Id="rId44" Type="http://schemas.openxmlformats.org/officeDocument/2006/relationships/image" Target="media/image44.png"/><Relationship Id="rId43" Type="http://schemas.openxmlformats.org/officeDocument/2006/relationships/image" Target="media/image43.png"/><Relationship Id="rId42" Type="http://schemas.openxmlformats.org/officeDocument/2006/relationships/image" Target="media/image42.png"/><Relationship Id="rId41" Type="http://schemas.openxmlformats.org/officeDocument/2006/relationships/image" Target="media/image41.png"/><Relationship Id="rId40" Type="http://schemas.openxmlformats.org/officeDocument/2006/relationships/image" Target="media/image40.png"/><Relationship Id="rId4" Type="http://schemas.openxmlformats.org/officeDocument/2006/relationships/image" Target="media/image4.png"/><Relationship Id="rId39" Type="http://schemas.openxmlformats.org/officeDocument/2006/relationships/image" Target="media/image39.png"/><Relationship Id="rId38" Type="http://schemas.openxmlformats.org/officeDocument/2006/relationships/image" Target="media/image38.png"/><Relationship Id="rId37" Type="http://schemas.openxmlformats.org/officeDocument/2006/relationships/image" Target="media/image37.png"/><Relationship Id="rId36" Type="http://schemas.openxmlformats.org/officeDocument/2006/relationships/image" Target="media/image36.png"/><Relationship Id="rId35" Type="http://schemas.openxmlformats.org/officeDocument/2006/relationships/image" Target="media/image35.png"/><Relationship Id="rId34" Type="http://schemas.openxmlformats.org/officeDocument/2006/relationships/image" Target="media/image34.png"/><Relationship Id="rId33" Type="http://schemas.openxmlformats.org/officeDocument/2006/relationships/image" Target="media/image33.png"/><Relationship Id="rId32" Type="http://schemas.openxmlformats.org/officeDocument/2006/relationships/image" Target="media/image32.png"/><Relationship Id="rId31" Type="http://schemas.openxmlformats.org/officeDocument/2006/relationships/image" Target="media/image31.png"/><Relationship Id="rId30" Type="http://schemas.openxmlformats.org/officeDocument/2006/relationships/image" Target="media/image30.png"/><Relationship Id="rId3" Type="http://schemas.openxmlformats.org/officeDocument/2006/relationships/image" Target="media/image3.png"/><Relationship Id="rId29" Type="http://schemas.openxmlformats.org/officeDocument/2006/relationships/image" Target="media/image29.png"/><Relationship Id="rId28" Type="http://schemas.openxmlformats.org/officeDocument/2006/relationships/image" Target="media/image28.png"/><Relationship Id="rId27" Type="http://schemas.openxmlformats.org/officeDocument/2006/relationships/image" Target="media/image27.png"/><Relationship Id="rId26" Type="http://schemas.openxmlformats.org/officeDocument/2006/relationships/image" Target="media/image26.png"/><Relationship Id="rId25" Type="http://schemas.openxmlformats.org/officeDocument/2006/relationships/image" Target="media/image25.png"/><Relationship Id="rId24" Type="http://schemas.openxmlformats.org/officeDocument/2006/relationships/image" Target="media/image24.png"/><Relationship Id="rId23" Type="http://schemas.openxmlformats.org/officeDocument/2006/relationships/image" Target="media/image23.png"/><Relationship Id="rId22" Type="http://schemas.openxmlformats.org/officeDocument/2006/relationships/image" Target="media/image22.png"/><Relationship Id="rId21" Type="http://schemas.openxmlformats.org/officeDocument/2006/relationships/image" Target="media/image21.png"/><Relationship Id="rId20" Type="http://schemas.openxmlformats.org/officeDocument/2006/relationships/image" Target="media/image20.png"/><Relationship Id="rId2" Type="http://schemas.openxmlformats.org/officeDocument/2006/relationships/image" Target="media/image2.png"/><Relationship Id="rId19" Type="http://schemas.openxmlformats.org/officeDocument/2006/relationships/image" Target="media/image19.png"/><Relationship Id="rId18" Type="http://schemas.openxmlformats.org/officeDocument/2006/relationships/image" Target="media/image18.png"/><Relationship Id="rId17" Type="http://schemas.openxmlformats.org/officeDocument/2006/relationships/image" Target="media/image17.png"/><Relationship Id="rId16" Type="http://schemas.openxmlformats.org/officeDocument/2006/relationships/image" Target="media/image16.png"/><Relationship Id="rId15" Type="http://schemas.openxmlformats.org/officeDocument/2006/relationships/image" Target="media/image15.png"/><Relationship Id="rId14" Type="http://schemas.openxmlformats.org/officeDocument/2006/relationships/image" Target="media/image14.png"/><Relationship Id="rId13" Type="http://schemas.openxmlformats.org/officeDocument/2006/relationships/image" Target="media/image13.png"/><Relationship Id="rId12" Type="http://schemas.openxmlformats.org/officeDocument/2006/relationships/image" Target="media/image12.png"/><Relationship Id="rId11" Type="http://schemas.openxmlformats.org/officeDocument/2006/relationships/image" Target="media/image11.png"/><Relationship Id="rId10" Type="http://schemas.openxmlformats.org/officeDocument/2006/relationships/image" Target="media/image10.png"/><Relationship Id="rId1" Type="http://schemas.openxmlformats.org/officeDocument/2006/relationships/image" Target="media/image1.png"/></Relationships>
</file>

<file path=xl/_rels/workbook.xml.rels><?xml version="1.0" encoding="UTF-8" standalone="yes"?>
<Relationships xmlns="http://schemas.openxmlformats.org/package/2006/relationships"><Relationship Id="rId5" Type="http://www.wps.cn/officeDocument/2020/cellImage" Target="cellimages.xml"/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24"/>
  <sheetViews>
    <sheetView tabSelected="1" topLeftCell="N1" workbookViewId="0">
      <pane ySplit="1" topLeftCell="A11" activePane="bottomLeft" state="frozen"/>
      <selection/>
      <selection pane="bottomLeft" activeCell="W24" sqref="W24"/>
    </sheetView>
  </sheetViews>
  <sheetFormatPr defaultColWidth="8.88888888888889" defaultRowHeight="14.4"/>
  <cols>
    <col min="1" max="1" width="14.1111111111111" customWidth="1"/>
    <col min="2" max="3" width="7.66666666666667" customWidth="1"/>
    <col min="4" max="5" width="20.3333333333333" customWidth="1"/>
    <col min="6" max="6" width="20.1111111111111" customWidth="1"/>
    <col min="7" max="7" width="14.1111111111111" customWidth="1"/>
    <col min="8" max="8" width="5.66666666666667" customWidth="1"/>
    <col min="9" max="9" width="13.3333333333333" customWidth="1"/>
    <col min="10" max="10" width="5.66666666666667" customWidth="1"/>
    <col min="11" max="12" width="10.7777777777778" customWidth="1"/>
    <col min="13" max="13" width="18.4444444444444" customWidth="1"/>
    <col min="14" max="14" width="20.6666666666667" customWidth="1"/>
    <col min="15" max="15" width="19.1203703703704"/>
    <col min="16" max="17" width="15.1111111111111" customWidth="1"/>
    <col min="18" max="18" width="14.1111111111111" customWidth="1"/>
    <col min="19" max="19" width="16.4444444444444" customWidth="1"/>
    <col min="20" max="20" width="11.1111111111111" customWidth="1"/>
    <col min="21" max="22" width="10.5555555555556" customWidth="1"/>
    <col min="23" max="23" width="28.1388888888889"/>
  </cols>
  <sheetData>
    <row r="1" ht="15.6" spans="1:23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7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7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s="1" t="s">
        <v>21</v>
      </c>
    </row>
    <row r="2" ht="75" customHeight="1" spans="1:23">
      <c r="A2" s="1">
        <v>100</v>
      </c>
      <c r="B2" s="1">
        <v>1</v>
      </c>
      <c r="C2" s="1">
        <v>1</v>
      </c>
      <c r="D2" s="1">
        <v>201100</v>
      </c>
      <c r="E2" s="1">
        <v>100</v>
      </c>
      <c r="F2" s="1">
        <v>21110</v>
      </c>
      <c r="G2" s="1">
        <v>0.3</v>
      </c>
      <c r="H2" s="1">
        <v>1</v>
      </c>
      <c r="I2" s="1">
        <v>0</v>
      </c>
      <c r="J2" s="1">
        <v>0</v>
      </c>
      <c r="K2" s="1">
        <v>1.2</v>
      </c>
      <c r="L2" s="8"/>
      <c r="M2" s="1" t="str">
        <f>_xlfn.DISPIMG("ID_F983F65CC3154D119CC692D5B6B79401",1)</f>
        <v>=DISPIMG("ID_F983F65CC3154D119CC692D5B6B79401",1)</v>
      </c>
      <c r="N2" s="1" t="str">
        <f>_xlfn.DISPIMG("ID_8170750EB2334210A77110D3FAD6A9F7",1)</f>
        <v>=DISPIMG("ID_8170750EB2334210A77110D3FAD6A9F7",1)</v>
      </c>
      <c r="O2" t="str">
        <f>_xlfn.DISPIMG("ID_8282DB99DAD6449E9E4C16E10C03559B",1)</f>
        <v>=DISPIMG("ID_8282DB99DAD6449E9E4C16E10C03559B",1)</v>
      </c>
      <c r="P2">
        <v>7607.93</v>
      </c>
      <c r="Q2">
        <v>391.07</v>
      </c>
      <c r="R2">
        <v>8073.19</v>
      </c>
      <c r="S2">
        <v>16718.76</v>
      </c>
      <c r="T2">
        <f>P2/(Q2+R2+P2)</f>
        <v>0.4733598843717</v>
      </c>
      <c r="U2">
        <f>Q2/(P2+Q2+R2)</f>
        <v>0.0243320916440137</v>
      </c>
      <c r="V2">
        <f>R2/(P2+Q2+R2)</f>
        <v>0.502308023984286</v>
      </c>
      <c r="W2" t="str">
        <f>_xlfn.DISPIMG("ID_3429682064484E0EAA549C5F5E8950D0",1)</f>
        <v>=DISPIMG("ID_3429682064484E0EAA549C5F5E8950D0",1)</v>
      </c>
    </row>
    <row r="3" ht="91.95" spans="1:23">
      <c r="A3" s="1">
        <v>100</v>
      </c>
      <c r="B3" s="1">
        <v>2</v>
      </c>
      <c r="C3" s="1">
        <v>1</v>
      </c>
      <c r="D3" s="1">
        <v>201100</v>
      </c>
      <c r="E3" s="1">
        <v>100</v>
      </c>
      <c r="F3" s="1">
        <v>21110</v>
      </c>
      <c r="G3" s="1">
        <v>0.3</v>
      </c>
      <c r="H3" s="1">
        <v>0</v>
      </c>
      <c r="I3" s="1">
        <v>0</v>
      </c>
      <c r="J3" s="1">
        <v>0</v>
      </c>
      <c r="K3" s="1">
        <v>1.2</v>
      </c>
      <c r="L3" s="1">
        <v>0.33</v>
      </c>
      <c r="M3" s="1" t="str">
        <f>_xlfn.DISPIMG("ID_F236A055C578461EB0D8B0E12B824BE9",1)</f>
        <v>=DISPIMG("ID_F236A055C578461EB0D8B0E12B824BE9",1)</v>
      </c>
      <c r="N3" s="1" t="str">
        <f>_xlfn.DISPIMG("ID_B6E6F8E9DCD34F27BE32AFFCEE957AD1",1)</f>
        <v>=DISPIMG("ID_B6E6F8E9DCD34F27BE32AFFCEE957AD1",1)</v>
      </c>
      <c r="O3" t="str">
        <f>_xlfn.DISPIMG("ID_3750C24FD7894CFA9A0AEDE83EBE9F78",1)</f>
        <v>=DISPIMG("ID_3750C24FD7894CFA9A0AEDE83EBE9F78",1)</v>
      </c>
      <c r="P3">
        <v>7110.38</v>
      </c>
      <c r="Q3">
        <v>999.61</v>
      </c>
      <c r="R3">
        <v>7227.32</v>
      </c>
      <c r="S3">
        <v>16718.76</v>
      </c>
      <c r="T3">
        <f>P3/(Q3+R3+P3)</f>
        <v>0.463600201078286</v>
      </c>
      <c r="U3">
        <f>Q3/(P3+Q3+R3)</f>
        <v>0.0651750535132954</v>
      </c>
      <c r="V3">
        <f>R3/(P3+Q3+R3)</f>
        <v>0.471224745408419</v>
      </c>
      <c r="W3" t="str">
        <f>_xlfn.DISPIMG("ID_3FBA00B47D4A4954B64C5E9EDFD4D388",1)</f>
        <v>=DISPIMG("ID_3FBA00B47D4A4954B64C5E9EDFD4D388",1)</v>
      </c>
    </row>
    <row r="4" ht="88.7" spans="1:23">
      <c r="A4" s="1">
        <v>100</v>
      </c>
      <c r="B4" s="1">
        <v>1</v>
      </c>
      <c r="C4" s="1">
        <v>2</v>
      </c>
      <c r="D4" s="1">
        <v>201100</v>
      </c>
      <c r="E4" s="1">
        <v>100</v>
      </c>
      <c r="F4" s="1">
        <v>21110</v>
      </c>
      <c r="G4" s="1">
        <v>0.3</v>
      </c>
      <c r="H4" s="1">
        <v>0</v>
      </c>
      <c r="I4" s="1">
        <v>0</v>
      </c>
      <c r="J4" s="1">
        <v>0</v>
      </c>
      <c r="K4" s="1">
        <v>1.2</v>
      </c>
      <c r="L4" s="8"/>
      <c r="M4" s="1" t="str">
        <f>_xlfn.DISPIMG("ID_F292F0D3E5984F9CAF27DAF790D8E1AA",1)</f>
        <v>=DISPIMG("ID_F292F0D3E5984F9CAF27DAF790D8E1AA",1)</v>
      </c>
      <c r="N4" s="1"/>
      <c r="O4" t="str">
        <f>_xlfn.DISPIMG("ID_DFDEEC17540E467E9ECE368A182DCF87",1)</f>
        <v>=DISPIMG("ID_DFDEEC17540E467E9ECE368A182DCF87",1)</v>
      </c>
      <c r="P4">
        <v>11589.07</v>
      </c>
      <c r="Q4">
        <v>790.42</v>
      </c>
      <c r="R4">
        <v>2996.23</v>
      </c>
      <c r="S4">
        <v>16719.76</v>
      </c>
      <c r="T4">
        <f>P4/(Q4+R4+P4)</f>
        <v>0.753725353999683</v>
      </c>
      <c r="U4">
        <f>Q4/(P4+Q4+R4)</f>
        <v>0.0514070235410114</v>
      </c>
      <c r="V4">
        <f>R4/(P4+Q4+R4)</f>
        <v>0.194867622459306</v>
      </c>
      <c r="W4" t="str">
        <f>_xlfn.DISPIMG("ID_07597E05790B45B0A54D970CD0E012C3",1)</f>
        <v>=DISPIMG("ID_07597E05790B45B0A54D970CD0E012C3",1)</v>
      </c>
    </row>
    <row r="5" ht="77" customHeight="1" spans="1:14">
      <c r="A5" s="1">
        <v>150</v>
      </c>
      <c r="B5" s="1">
        <v>1</v>
      </c>
      <c r="C5" s="1">
        <v>1</v>
      </c>
      <c r="D5" s="1">
        <v>201100</v>
      </c>
      <c r="E5" s="1">
        <v>1000</v>
      </c>
      <c r="F5" s="1">
        <v>211100</v>
      </c>
      <c r="G5" s="1">
        <v>0</v>
      </c>
      <c r="H5" s="3">
        <v>1</v>
      </c>
      <c r="I5" s="1">
        <v>0</v>
      </c>
      <c r="J5" s="1">
        <v>0</v>
      </c>
      <c r="K5" s="6">
        <v>1.2</v>
      </c>
      <c r="L5" s="8"/>
      <c r="M5" s="1" t="str">
        <f>_xlfn.DISPIMG("ID_06455EB38AFF403DB52A03D074DD21C9",1)</f>
        <v>=DISPIMG("ID_06455EB38AFF403DB52A03D074DD21C9",1)</v>
      </c>
      <c r="N5" s="1" t="str">
        <f>_xlfn.DISPIMG("ID_6D6D84D7858C48788E66D209F52E0931",1)</f>
        <v>=DISPIMG("ID_6D6D84D7858C48788E66D209F52E0931",1)</v>
      </c>
    </row>
    <row r="6" ht="77" customHeight="1" spans="1:14">
      <c r="A6" s="1">
        <v>150</v>
      </c>
      <c r="B6" s="1">
        <v>1</v>
      </c>
      <c r="C6" s="1">
        <v>1</v>
      </c>
      <c r="D6" s="1">
        <v>201100</v>
      </c>
      <c r="E6" s="1">
        <v>1000</v>
      </c>
      <c r="F6" s="1">
        <v>211100</v>
      </c>
      <c r="G6" s="1">
        <v>0</v>
      </c>
      <c r="H6" s="3">
        <v>1</v>
      </c>
      <c r="I6" s="1">
        <v>0</v>
      </c>
      <c r="J6" s="1">
        <v>0</v>
      </c>
      <c r="K6" s="6">
        <v>1.5</v>
      </c>
      <c r="L6" s="8"/>
      <c r="M6" s="1" t="str">
        <f>_xlfn.DISPIMG("ID_C9733503DD984B039177D239C7443A90",1)</f>
        <v>=DISPIMG("ID_C9733503DD984B039177D239C7443A90",1)</v>
      </c>
      <c r="N6" s="1" t="str">
        <f>_xlfn.DISPIMG("ID_8B52F31D35824D0084D2470A8DC61A35",1)</f>
        <v>=DISPIMG("ID_8B52F31D35824D0084D2470A8DC61A35",1)</v>
      </c>
    </row>
    <row r="7" ht="77" customHeight="1" spans="1:14">
      <c r="A7" s="1">
        <v>150</v>
      </c>
      <c r="B7" s="1">
        <v>1</v>
      </c>
      <c r="C7" s="1">
        <v>1</v>
      </c>
      <c r="D7" s="1">
        <v>201100</v>
      </c>
      <c r="E7" s="1">
        <v>1000</v>
      </c>
      <c r="F7" s="1">
        <v>211100</v>
      </c>
      <c r="G7" s="1">
        <v>0</v>
      </c>
      <c r="H7" s="3">
        <v>1</v>
      </c>
      <c r="I7" s="1">
        <v>0</v>
      </c>
      <c r="J7" s="1">
        <v>0</v>
      </c>
      <c r="K7" s="6">
        <v>2</v>
      </c>
      <c r="L7" s="8"/>
      <c r="M7" s="1" t="str">
        <f>_xlfn.DISPIMG("ID_3623CCBE0ED34FADBF18A58542F1A6D4",1)</f>
        <v>=DISPIMG("ID_3623CCBE0ED34FADBF18A58542F1A6D4",1)</v>
      </c>
      <c r="N7" s="1" t="str">
        <f>_xlfn.DISPIMG("ID_A2F10F215FDF4EADB042B7E158F0CD72",1)</f>
        <v>=DISPIMG("ID_A2F10F215FDF4EADB042B7E158F0CD72",1)</v>
      </c>
    </row>
    <row r="8" ht="77" customHeight="1" spans="1:23">
      <c r="A8" s="1">
        <v>150</v>
      </c>
      <c r="B8" s="1">
        <v>1</v>
      </c>
      <c r="C8" s="1">
        <v>1</v>
      </c>
      <c r="D8" s="1">
        <v>301100</v>
      </c>
      <c r="E8" s="1">
        <v>1000</v>
      </c>
      <c r="F8" s="1">
        <v>211100</v>
      </c>
      <c r="G8" s="1">
        <v>0</v>
      </c>
      <c r="H8" s="1">
        <v>0</v>
      </c>
      <c r="I8" s="1">
        <v>0</v>
      </c>
      <c r="J8" s="1">
        <v>0</v>
      </c>
      <c r="K8" s="4">
        <v>1.2</v>
      </c>
      <c r="L8" s="8"/>
      <c r="M8" s="1" t="str">
        <f>_xlfn.DISPIMG("ID_7421FF64CC914FA8838CF131CC5557EE",1)</f>
        <v>=DISPIMG("ID_7421FF64CC914FA8838CF131CC5557EE",1)</v>
      </c>
      <c r="N8" s="1" t="str">
        <f>_xlfn.DISPIMG("ID_CAB17161862D481CA8B777187EED948D",1)</f>
        <v>=DISPIMG("ID_CAB17161862D481CA8B777187EED948D",1)</v>
      </c>
      <c r="O8" t="str">
        <f>_xlfn.DISPIMG("ID_F1B58DC8A6FD4CB2A2ED9B69C830C22B",1)</f>
        <v>=DISPIMG("ID_F1B58DC8A6FD4CB2A2ED9B69C830C22B",1)</v>
      </c>
      <c r="P8">
        <v>8247.58</v>
      </c>
      <c r="Q8">
        <v>3216.98</v>
      </c>
      <c r="R8">
        <v>12790.17</v>
      </c>
      <c r="S8">
        <v>25068.76</v>
      </c>
      <c r="T8">
        <f t="shared" ref="T5:T23" si="0">P8/(Q8+R8+P8)</f>
        <v>0.340040066411789</v>
      </c>
      <c r="U8">
        <f t="shared" ref="U5:U23" si="1">Q8/(P8+Q8+R8)</f>
        <v>0.132633098781145</v>
      </c>
      <c r="V8">
        <f t="shared" ref="V5:V23" si="2">R8/(P8+Q8+R8)</f>
        <v>0.527326834807067</v>
      </c>
      <c r="W8" t="str">
        <f>_xlfn.DISPIMG("ID_8E89DC1438F841BAB6206D78620D216A",1)</f>
        <v>=DISPIMG("ID_8E89DC1438F841BAB6206D78620D216A",1)</v>
      </c>
    </row>
    <row r="9" ht="77" customHeight="1" spans="1:23">
      <c r="A9" s="1">
        <v>150</v>
      </c>
      <c r="B9" s="1">
        <v>1</v>
      </c>
      <c r="C9" s="1">
        <v>1</v>
      </c>
      <c r="D9" s="1">
        <v>301100</v>
      </c>
      <c r="E9" s="1">
        <v>1000</v>
      </c>
      <c r="F9" s="1">
        <v>211100</v>
      </c>
      <c r="G9" s="1">
        <v>0</v>
      </c>
      <c r="H9" s="1">
        <v>0</v>
      </c>
      <c r="I9" s="1">
        <v>0</v>
      </c>
      <c r="J9" s="1">
        <v>0</v>
      </c>
      <c r="K9" s="4">
        <v>1.5</v>
      </c>
      <c r="L9" s="8"/>
      <c r="M9" s="1" t="str">
        <f>_xlfn.DISPIMG("ID_EE59177EFFD04BDC93CB051C2B8B2211",1)</f>
        <v>=DISPIMG("ID_EE59177EFFD04BDC93CB051C2B8B2211",1)</v>
      </c>
      <c r="N9" s="1" t="str">
        <f>_xlfn.DISPIMG("ID_797ACB6FE5A748B1ACD901551D5D203A",1)</f>
        <v>=DISPIMG("ID_797ACB6FE5A748B1ACD901551D5D203A",1)</v>
      </c>
      <c r="O9" t="str">
        <f>_xlfn.DISPIMG("ID_649554D0B2FE4BBCAC1F009EE5D4208D",1)</f>
        <v>=DISPIMG("ID_649554D0B2FE4BBCAC1F009EE5D4208D",1)</v>
      </c>
      <c r="P9">
        <v>8371.18</v>
      </c>
      <c r="Q9">
        <v>2428.73</v>
      </c>
      <c r="R9">
        <v>13350.79</v>
      </c>
      <c r="S9">
        <v>25068.76</v>
      </c>
      <c r="T9">
        <f t="shared" si="0"/>
        <v>0.346622665181548</v>
      </c>
      <c r="U9">
        <f t="shared" si="1"/>
        <v>0.100565615075339</v>
      </c>
      <c r="V9">
        <f t="shared" si="2"/>
        <v>0.552811719743113</v>
      </c>
      <c r="W9" t="str">
        <f>_xlfn.DISPIMG("ID_09884438A075462181A9800A93E63E43",1)</f>
        <v>=DISPIMG("ID_09884438A075462181A9800A93E63E43",1)</v>
      </c>
    </row>
    <row r="10" ht="77" customHeight="1" spans="1:22">
      <c r="A10" s="1">
        <v>150</v>
      </c>
      <c r="B10" s="1">
        <v>1</v>
      </c>
      <c r="C10" s="1">
        <v>1</v>
      </c>
      <c r="D10" s="1">
        <v>301100</v>
      </c>
      <c r="E10" s="1">
        <v>1000</v>
      </c>
      <c r="F10" s="1">
        <v>211100</v>
      </c>
      <c r="G10" s="1">
        <v>0</v>
      </c>
      <c r="H10" s="1">
        <v>0</v>
      </c>
      <c r="I10" s="1">
        <v>0</v>
      </c>
      <c r="J10" s="1">
        <v>0</v>
      </c>
      <c r="K10" s="4">
        <v>2</v>
      </c>
      <c r="L10" s="8"/>
      <c r="M10" s="1" t="str">
        <f>_xlfn.DISPIMG("ID_7F1B6B9CA3B24E9592FD8F33CB8915C7",1)</f>
        <v>=DISPIMG("ID_7F1B6B9CA3B24E9592FD8F33CB8915C7",1)</v>
      </c>
      <c r="N10" s="1" t="str">
        <f>_xlfn.DISPIMG("ID_BAFDCA1407A54DF48E5916F63463F806",1)</f>
        <v>=DISPIMG("ID_BAFDCA1407A54DF48E5916F63463F806",1)</v>
      </c>
      <c r="O10" t="str">
        <f>_xlfn.DISPIMG("ID_0431AA0FE6EA4087B7284B0116259C70",1)</f>
        <v>=DISPIMG("ID_0431AA0FE6EA4087B7284B0116259C70",1)</v>
      </c>
      <c r="P10">
        <v>10774.26</v>
      </c>
      <c r="Q10">
        <v>1790.89</v>
      </c>
      <c r="R10">
        <v>11640.38</v>
      </c>
      <c r="S10">
        <v>25068.76</v>
      </c>
      <c r="T10">
        <f t="shared" si="0"/>
        <v>0.445115640929986</v>
      </c>
      <c r="U10">
        <f t="shared" si="1"/>
        <v>0.0739868121045067</v>
      </c>
      <c r="V10">
        <f t="shared" si="2"/>
        <v>0.480897546965507</v>
      </c>
    </row>
    <row r="11" ht="91.95" spans="1:23">
      <c r="A11" s="1">
        <v>150</v>
      </c>
      <c r="B11" s="1">
        <v>2</v>
      </c>
      <c r="C11" s="1">
        <v>1</v>
      </c>
      <c r="D11" s="1">
        <v>201100</v>
      </c>
      <c r="E11" s="1">
        <v>1000</v>
      </c>
      <c r="F11" s="1">
        <v>211100</v>
      </c>
      <c r="G11" s="1">
        <v>0.2</v>
      </c>
      <c r="H11" s="1">
        <v>0</v>
      </c>
      <c r="I11" s="1">
        <v>0</v>
      </c>
      <c r="J11" s="1">
        <v>0</v>
      </c>
      <c r="K11" s="1">
        <v>1.2</v>
      </c>
      <c r="L11" s="4">
        <v>0.33</v>
      </c>
      <c r="M11" s="1" t="str">
        <f t="shared" ref="M11:M13" si="3">_xlfn.DISPIMG("ID_F0E131ED61BD48B4ADD317C386DF747C",1)</f>
        <v>=DISPIMG("ID_F0E131ED61BD48B4ADD317C386DF747C",1)</v>
      </c>
      <c r="N11" s="1" t="str">
        <f t="shared" ref="N11:N13" si="4">_xlfn.DISPIMG("ID_246DE20D0AFA447E869A1CC800BF347A",1)</f>
        <v>=DISPIMG("ID_246DE20D0AFA447E869A1CC800BF347A",1)</v>
      </c>
      <c r="O11" t="str">
        <f>_xlfn.DISPIMG("ID_C79C601621CA4F46BC153AD3EBECBBCF",1)</f>
        <v>=DISPIMG("ID_C79C601621CA4F46BC153AD3EBECBBCF",1)</v>
      </c>
      <c r="P11">
        <v>8675.68</v>
      </c>
      <c r="Q11">
        <v>1305.34</v>
      </c>
      <c r="R11">
        <v>13196.76</v>
      </c>
      <c r="S11">
        <v>25068.76</v>
      </c>
      <c r="T11">
        <f t="shared" si="0"/>
        <v>0.374310222980803</v>
      </c>
      <c r="U11">
        <f t="shared" si="1"/>
        <v>0.056318594792081</v>
      </c>
      <c r="V11">
        <f t="shared" si="2"/>
        <v>0.569371182227116</v>
      </c>
      <c r="W11" t="str">
        <f>_xlfn.DISPIMG("ID_1FC4DC48A2F746939293EA039935E297",1)</f>
        <v>=DISPIMG("ID_1FC4DC48A2F746939293EA039935E297",1)</v>
      </c>
    </row>
    <row r="12" ht="84" customHeight="1" spans="1:23">
      <c r="A12" s="1">
        <v>150</v>
      </c>
      <c r="B12" s="1">
        <v>2</v>
      </c>
      <c r="C12" s="1">
        <v>1</v>
      </c>
      <c r="D12" s="1">
        <v>201100</v>
      </c>
      <c r="E12" s="1">
        <v>1000</v>
      </c>
      <c r="F12" s="1">
        <v>211100</v>
      </c>
      <c r="G12" s="1">
        <v>0.2</v>
      </c>
      <c r="H12" s="1">
        <v>0</v>
      </c>
      <c r="I12" s="1">
        <v>0</v>
      </c>
      <c r="J12" s="1">
        <v>0</v>
      </c>
      <c r="K12" s="1">
        <v>1.2</v>
      </c>
      <c r="L12" s="4">
        <v>0.5</v>
      </c>
      <c r="M12" s="1" t="str">
        <f>_xlfn.DISPIMG("ID_F6A511048B48469089A68D59A08851A7",1)</f>
        <v>=DISPIMG("ID_F6A511048B48469089A68D59A08851A7",1)</v>
      </c>
      <c r="N12" s="1" t="str">
        <f>_xlfn.DISPIMG("ID_FCE3CA108DF94502AC9316CCEE57C1D8",1)</f>
        <v>=DISPIMG("ID_FCE3CA108DF94502AC9316CCEE57C1D8",1)</v>
      </c>
      <c r="O12" t="str">
        <f>_xlfn.DISPIMG("ID_89476ACED1134E61B56EBE9AFA1C8BEE",1)</f>
        <v>=DISPIMG("ID_89476ACED1134E61B56EBE9AFA1C8BEE",1)</v>
      </c>
      <c r="P12">
        <v>8874.62</v>
      </c>
      <c r="Q12">
        <v>1578.58</v>
      </c>
      <c r="R12">
        <v>12556.69</v>
      </c>
      <c r="S12">
        <v>25068.76</v>
      </c>
      <c r="T12">
        <f t="shared" si="0"/>
        <v>0.385687197983128</v>
      </c>
      <c r="U12">
        <f t="shared" si="1"/>
        <v>0.0686044131458255</v>
      </c>
      <c r="V12">
        <f t="shared" si="2"/>
        <v>0.545708388871046</v>
      </c>
      <c r="W12" t="str">
        <f>_xlfn.DISPIMG("ID_7378B5414A914F79BE3C3204775BAD9A",1)</f>
        <v>=DISPIMG("ID_7378B5414A914F79BE3C3204775BAD9A",1)</v>
      </c>
    </row>
    <row r="13" ht="88.75" spans="1:22">
      <c r="A13" s="1">
        <v>150</v>
      </c>
      <c r="B13" s="1">
        <v>2</v>
      </c>
      <c r="C13" s="1">
        <v>1</v>
      </c>
      <c r="D13" s="1">
        <v>201100</v>
      </c>
      <c r="E13" s="1">
        <v>1000</v>
      </c>
      <c r="F13" s="1">
        <v>211100</v>
      </c>
      <c r="G13" s="1">
        <v>0.2</v>
      </c>
      <c r="H13" s="1">
        <v>0</v>
      </c>
      <c r="I13" s="1">
        <v>0</v>
      </c>
      <c r="J13" s="1">
        <v>0</v>
      </c>
      <c r="K13" s="1">
        <v>1.2</v>
      </c>
      <c r="L13" s="4">
        <v>0.8</v>
      </c>
      <c r="M13" s="1" t="str">
        <f>_xlfn.DISPIMG("ID_F8053EFE551046B99392A64A89646332",1)</f>
        <v>=DISPIMG("ID_F8053EFE551046B99392A64A89646332",1)</v>
      </c>
      <c r="N13" s="1" t="str">
        <f>_xlfn.DISPIMG("ID_B4B58CBBAB634792834BBB113B6B80A9",1)</f>
        <v>=DISPIMG("ID_B4B58CBBAB634792834BBB113B6B80A9",1)</v>
      </c>
      <c r="O13" t="str">
        <f>_xlfn.DISPIMG("ID_1FBE4D2F36CF45AB90BBD0C5A48D81C4",1)</f>
        <v>=DISPIMG("ID_1FBE4D2F36CF45AB90BBD0C5A48D81C4",1)</v>
      </c>
      <c r="P13">
        <v>10170.36</v>
      </c>
      <c r="Q13">
        <v>1737.46</v>
      </c>
      <c r="R13" s="9">
        <v>11256.5</v>
      </c>
      <c r="S13">
        <v>25068.76</v>
      </c>
      <c r="T13">
        <f t="shared" si="0"/>
        <v>0.439052819163265</v>
      </c>
      <c r="U13">
        <f t="shared" si="1"/>
        <v>0.0750058710983098</v>
      </c>
      <c r="V13">
        <f t="shared" si="2"/>
        <v>0.485941309738425</v>
      </c>
    </row>
    <row r="14" ht="88.7" spans="1:23">
      <c r="A14" s="1">
        <v>150</v>
      </c>
      <c r="B14" s="1">
        <v>1</v>
      </c>
      <c r="C14" s="1">
        <v>2</v>
      </c>
      <c r="D14" s="1">
        <v>201100</v>
      </c>
      <c r="E14" s="1">
        <v>1000</v>
      </c>
      <c r="F14" s="1">
        <v>211100</v>
      </c>
      <c r="G14" s="1">
        <v>0.2</v>
      </c>
      <c r="H14" s="1">
        <v>0</v>
      </c>
      <c r="I14" s="1">
        <v>0</v>
      </c>
      <c r="J14" s="1">
        <v>0</v>
      </c>
      <c r="K14" s="1">
        <v>1.2</v>
      </c>
      <c r="L14" s="8"/>
      <c r="M14" s="1" t="str">
        <f>_xlfn.DISPIMG("ID_F7DDDF6EF74E4878802EACC896ADB68D",1)</f>
        <v>=DISPIMG("ID_F7DDDF6EF74E4878802EACC896ADB68D",1)</v>
      </c>
      <c r="N14" s="1" t="str">
        <f>_xlfn.DISPIMG("ID_1B7DEB7A625C4FD0B5AB26CBD71EDD64",1)</f>
        <v>=DISPIMG("ID_1B7DEB7A625C4FD0B5AB26CBD71EDD64",1)</v>
      </c>
      <c r="O14" t="str">
        <f>_xlfn.DISPIMG("ID_9A19D4AAB37346428416BAFE1A588F37",1)</f>
        <v>=DISPIMG("ID_9A19D4AAB37346428416BAFE1A588F37",1)</v>
      </c>
      <c r="P14">
        <v>16566.25</v>
      </c>
      <c r="Q14">
        <v>1238.24</v>
      </c>
      <c r="R14" s="9">
        <v>5555.47</v>
      </c>
      <c r="S14">
        <v>25069.76</v>
      </c>
      <c r="T14">
        <f t="shared" si="0"/>
        <v>0.709172875296019</v>
      </c>
      <c r="U14">
        <f t="shared" si="1"/>
        <v>0.0530069400803768</v>
      </c>
      <c r="V14">
        <f t="shared" si="2"/>
        <v>0.237820184623604</v>
      </c>
      <c r="W14" t="str">
        <f>_xlfn.DISPIMG("ID_C545640B3EB54223912525486200D053",1)</f>
        <v>=DISPIMG("ID_C545640B3EB54223912525486200D053",1)</v>
      </c>
    </row>
    <row r="15" ht="92" customHeight="1" spans="1:23">
      <c r="A15" s="1">
        <v>200</v>
      </c>
      <c r="B15" s="1">
        <v>1</v>
      </c>
      <c r="C15" s="1">
        <v>1</v>
      </c>
      <c r="D15" s="1">
        <v>1511000</v>
      </c>
      <c r="E15" s="1">
        <v>10000</v>
      </c>
      <c r="F15" s="1">
        <v>211100</v>
      </c>
      <c r="G15" s="4">
        <v>0</v>
      </c>
      <c r="H15" s="5">
        <v>0</v>
      </c>
      <c r="I15" s="1">
        <v>0.01</v>
      </c>
      <c r="J15" s="1">
        <v>0</v>
      </c>
      <c r="K15" s="1">
        <v>1.2</v>
      </c>
      <c r="L15" s="8"/>
      <c r="M15" s="1" t="str">
        <f>_xlfn.DISPIMG("ID_DE6B6D5CC8294A68A94A38AF6EDB9EA5",1)</f>
        <v>=DISPIMG("ID_DE6B6D5CC8294A68A94A38AF6EDB9EA5",1)</v>
      </c>
      <c r="N15" s="1" t="str">
        <f>_xlfn.DISPIMG("ID_9A528EA943F244C4BB7650F08B795525",1)</f>
        <v>=DISPIMG("ID_9A528EA943F244C4BB7650F08B795525",1)</v>
      </c>
      <c r="O15" t="str">
        <f>_xlfn.DISPIMG("ID_4082BAA320474C5C812741BF0CE48CC6",1)</f>
        <v>=DISPIMG("ID_4082BAA320474C5C812741BF0CE48CC6",1)</v>
      </c>
      <c r="P15">
        <v>6694.14</v>
      </c>
      <c r="Q15">
        <v>3180.25</v>
      </c>
      <c r="R15">
        <v>22731.96</v>
      </c>
      <c r="S15">
        <v>33418.76</v>
      </c>
      <c r="T15">
        <f t="shared" si="0"/>
        <v>0.205301728037637</v>
      </c>
      <c r="U15">
        <f t="shared" si="1"/>
        <v>0.0975346826615061</v>
      </c>
      <c r="V15">
        <f t="shared" si="2"/>
        <v>0.697163589300857</v>
      </c>
      <c r="W15" t="str">
        <f>_xlfn.DISPIMG("ID_5A0950C14E6844C2BE854673493BDE7F",1)</f>
        <v>=DISPIMG("ID_5A0950C14E6844C2BE854673493BDE7F",1)</v>
      </c>
    </row>
    <row r="16" ht="92" customHeight="1" spans="1:23">
      <c r="A16" s="1">
        <v>200</v>
      </c>
      <c r="B16" s="1">
        <v>1</v>
      </c>
      <c r="C16" s="1">
        <v>1</v>
      </c>
      <c r="D16" s="1">
        <v>1511000</v>
      </c>
      <c r="E16" s="1">
        <v>10000</v>
      </c>
      <c r="F16" s="1">
        <v>211100</v>
      </c>
      <c r="G16" s="4">
        <v>0.1</v>
      </c>
      <c r="H16" s="5">
        <v>0</v>
      </c>
      <c r="I16" s="1">
        <v>0.01</v>
      </c>
      <c r="J16" s="1">
        <v>0</v>
      </c>
      <c r="K16" s="1">
        <v>1.2</v>
      </c>
      <c r="L16" s="8"/>
      <c r="M16" s="1" t="str">
        <f>_xlfn.DISPIMG("ID_12BAAE8AF2F04194B9F7F4898357EEF2",1)</f>
        <v>=DISPIMG("ID_12BAAE8AF2F04194B9F7F4898357EEF2",1)</v>
      </c>
      <c r="N16" s="1" t="str">
        <f>_xlfn.DISPIMG("ID_1A279E5755564BE48972B0C16E05D7D0",1)</f>
        <v>=DISPIMG("ID_1A279E5755564BE48972B0C16E05D7D0",1)</v>
      </c>
      <c r="O16" t="str">
        <f>_xlfn.DISPIMG("ID_76016E2091CC4141B0CBBEAABD0E2744",1)</f>
        <v>=DISPIMG("ID_76016E2091CC4141B0CBBEAABD0E2744",1)</v>
      </c>
      <c r="P16">
        <v>5120.91</v>
      </c>
      <c r="Q16">
        <v>553.62</v>
      </c>
      <c r="R16">
        <v>26893.82</v>
      </c>
      <c r="S16">
        <v>33418.76</v>
      </c>
      <c r="T16">
        <f t="shared" si="0"/>
        <v>0.157235782592609</v>
      </c>
      <c r="U16">
        <f t="shared" si="1"/>
        <v>0.0169987119396592</v>
      </c>
      <c r="V16">
        <f t="shared" si="2"/>
        <v>0.825765505467732</v>
      </c>
      <c r="W16" t="str">
        <f>_xlfn.DISPIMG("ID_856BF2A19052440B8E39C7D7D046D643",1)</f>
        <v>=DISPIMG("ID_856BF2A19052440B8E39C7D7D046D643",1)</v>
      </c>
    </row>
    <row r="17" ht="92" customHeight="1" spans="1:22">
      <c r="A17" s="1">
        <v>200</v>
      </c>
      <c r="B17" s="1">
        <v>1</v>
      </c>
      <c r="C17" s="1">
        <v>1</v>
      </c>
      <c r="D17" s="1">
        <v>1511000</v>
      </c>
      <c r="E17" s="1">
        <v>10000</v>
      </c>
      <c r="F17" s="1">
        <v>211100</v>
      </c>
      <c r="G17" s="4">
        <v>0.2</v>
      </c>
      <c r="H17" s="5">
        <v>0</v>
      </c>
      <c r="I17" s="1">
        <v>0.01</v>
      </c>
      <c r="J17" s="1">
        <v>0</v>
      </c>
      <c r="K17" s="1">
        <v>1.2</v>
      </c>
      <c r="L17" s="8"/>
      <c r="M17" s="1" t="str">
        <f>_xlfn.DISPIMG("ID_999DB31C7B0544FF86D4400D2433202A",1)</f>
        <v>=DISPIMG("ID_999DB31C7B0544FF86D4400D2433202A",1)</v>
      </c>
      <c r="N17" s="1" t="str">
        <f>_xlfn.DISPIMG("ID_873BC7CCE07F4A87BF95582698593BDA",1)</f>
        <v>=DISPIMG("ID_873BC7CCE07F4A87BF95582698593BDA",1)</v>
      </c>
      <c r="O17" t="str">
        <f>_xlfn.DISPIMG("ID_85CC7D074BE64B568F688A1E47B6E4DA",1)</f>
        <v>=DISPIMG("ID_85CC7D074BE64B568F688A1E47B6E4DA",1)</v>
      </c>
      <c r="P17">
        <v>4378.07</v>
      </c>
      <c r="Q17">
        <v>443.96</v>
      </c>
      <c r="R17">
        <v>27784.09</v>
      </c>
      <c r="S17">
        <v>33418.76</v>
      </c>
      <c r="T17">
        <f t="shared" si="0"/>
        <v>0.134271418985148</v>
      </c>
      <c r="U17">
        <f t="shared" si="1"/>
        <v>0.0136158488038442</v>
      </c>
      <c r="V17">
        <f t="shared" si="2"/>
        <v>0.852112732211008</v>
      </c>
    </row>
    <row r="18" ht="94" customHeight="1" spans="1:14">
      <c r="A18" s="1">
        <v>200</v>
      </c>
      <c r="B18" s="1">
        <v>1</v>
      </c>
      <c r="C18" s="1">
        <v>1</v>
      </c>
      <c r="D18" s="1">
        <v>1511000</v>
      </c>
      <c r="E18" s="1">
        <v>10000</v>
      </c>
      <c r="F18" s="1">
        <v>211100</v>
      </c>
      <c r="G18" s="6">
        <v>0</v>
      </c>
      <c r="H18" s="5">
        <v>0</v>
      </c>
      <c r="I18" s="1">
        <v>0</v>
      </c>
      <c r="J18" s="1">
        <v>0</v>
      </c>
      <c r="K18" s="1">
        <v>1.2</v>
      </c>
      <c r="L18" s="8"/>
      <c r="M18" s="1" t="str">
        <f>_xlfn.DISPIMG("ID_B050C39D49AF4672BFB0FD2F95A7608B",1)</f>
        <v>=DISPIMG("ID_B050C39D49AF4672BFB0FD2F95A7608B",1)</v>
      </c>
      <c r="N18" s="1" t="str">
        <f>_xlfn.DISPIMG("ID_158E6EF53DCF412F8CDCDF3B77A5BB66",1)</f>
        <v>=DISPIMG("ID_158E6EF53DCF412F8CDCDF3B77A5BB66",1)</v>
      </c>
    </row>
    <row r="19" ht="94" customHeight="1" spans="1:14">
      <c r="A19" s="1">
        <v>200</v>
      </c>
      <c r="B19" s="1">
        <v>1</v>
      </c>
      <c r="C19" s="1">
        <v>1</v>
      </c>
      <c r="D19" s="1">
        <v>1511000</v>
      </c>
      <c r="E19" s="1">
        <v>10000</v>
      </c>
      <c r="F19" s="1">
        <v>211100</v>
      </c>
      <c r="G19" s="6">
        <v>0.1</v>
      </c>
      <c r="H19" s="5">
        <v>0</v>
      </c>
      <c r="I19" s="1">
        <v>0</v>
      </c>
      <c r="J19" s="1">
        <v>0</v>
      </c>
      <c r="K19" s="1">
        <v>1.2</v>
      </c>
      <c r="L19" s="8"/>
      <c r="M19" s="1" t="str">
        <f>_xlfn.DISPIMG("ID_567AF5054CC4436C828E2332E0F499D8",1)</f>
        <v>=DISPIMG("ID_567AF5054CC4436C828E2332E0F499D8",1)</v>
      </c>
      <c r="N19" s="1" t="str">
        <f>_xlfn.DISPIMG("ID_DDA924D200A849FFB9F03B9AC43C40D8",1)</f>
        <v>=DISPIMG("ID_DDA924D200A849FFB9F03B9AC43C40D8",1)</v>
      </c>
    </row>
    <row r="20" ht="88" customHeight="1" spans="1:14">
      <c r="A20" s="1">
        <v>200</v>
      </c>
      <c r="B20" s="1">
        <v>1</v>
      </c>
      <c r="C20" s="1">
        <v>1</v>
      </c>
      <c r="D20" s="1">
        <v>1511000</v>
      </c>
      <c r="E20" s="1">
        <v>10000</v>
      </c>
      <c r="F20" s="1">
        <v>211100</v>
      </c>
      <c r="G20" s="6">
        <v>0.2</v>
      </c>
      <c r="H20" s="5">
        <v>0</v>
      </c>
      <c r="I20" s="1">
        <v>0</v>
      </c>
      <c r="J20" s="1">
        <v>0</v>
      </c>
      <c r="K20" s="1">
        <v>1.2</v>
      </c>
      <c r="L20" s="8"/>
      <c r="M20" s="1" t="str">
        <f>_xlfn.DISPIMG("ID_13A04474B9044C3E882180466A798451",1)</f>
        <v>=DISPIMG("ID_13A04474B9044C3E882180466A798451",1)</v>
      </c>
      <c r="N20" s="1" t="str">
        <f>_xlfn.DISPIMG("ID_7F572681FC0E4FAFAF6FAFA4597E8ED3",1)</f>
        <v>=DISPIMG("ID_7F572681FC0E4FAFAF6FAFA4597E8ED3",1)</v>
      </c>
    </row>
    <row r="21" ht="88" customHeight="1" spans="1:23">
      <c r="A21" s="1">
        <v>200</v>
      </c>
      <c r="B21" s="1">
        <v>2</v>
      </c>
      <c r="C21" s="1">
        <v>1</v>
      </c>
      <c r="D21" s="1">
        <v>1511000</v>
      </c>
      <c r="E21" s="1">
        <v>10000</v>
      </c>
      <c r="F21" s="1">
        <v>200000</v>
      </c>
      <c r="G21" s="4">
        <v>0.05</v>
      </c>
      <c r="H21" s="1">
        <v>0</v>
      </c>
      <c r="I21" s="1">
        <v>0</v>
      </c>
      <c r="J21" s="1">
        <v>0</v>
      </c>
      <c r="K21" s="1">
        <v>1.2</v>
      </c>
      <c r="L21" s="1">
        <v>0.33</v>
      </c>
      <c r="M21" s="1" t="str">
        <f>_xlfn.DISPIMG("ID_B842272404624352863CBBC138399F37",1)</f>
        <v>=DISPIMG("ID_B842272404624352863CBBC138399F37",1)</v>
      </c>
      <c r="N21" s="1" t="str">
        <f>_xlfn.DISPIMG("ID_5FA6B83FDA1E4BF19CE369797E0A5B4B",1)</f>
        <v>=DISPIMG("ID_5FA6B83FDA1E4BF19CE369797E0A5B4B",1)</v>
      </c>
      <c r="O21" t="str">
        <f>_xlfn.DISPIMG("ID_40C375DA1AAC4E00A295E5348F8AE42F",1)</f>
        <v>=DISPIMG("ID_40C375DA1AAC4E00A295E5348F8AE42F",1)</v>
      </c>
      <c r="P21">
        <v>12147.84</v>
      </c>
      <c r="Q21">
        <v>1527.97</v>
      </c>
      <c r="R21">
        <v>17123.89</v>
      </c>
      <c r="S21">
        <v>33418.76</v>
      </c>
      <c r="T21">
        <f>P21/(Q21+R21+P21)</f>
        <v>0.394414231307448</v>
      </c>
      <c r="U21">
        <f>Q21/(P21+Q21+R21)</f>
        <v>0.0496098987977156</v>
      </c>
      <c r="V21">
        <f>R21/(P21+Q21+R21)</f>
        <v>0.555975869894837</v>
      </c>
      <c r="W21" t="str">
        <f>_xlfn.DISPIMG("ID_6C14CC3F68394FFF96D13B4AFD768174",1)</f>
        <v>=DISPIMG("ID_6C14CC3F68394FFF96D13B4AFD768174",1)</v>
      </c>
    </row>
    <row r="22" ht="88" customHeight="1" spans="1:23">
      <c r="A22" s="1">
        <v>200</v>
      </c>
      <c r="B22" s="1">
        <v>2</v>
      </c>
      <c r="C22" s="1">
        <v>1</v>
      </c>
      <c r="D22" s="1">
        <v>1511000</v>
      </c>
      <c r="E22" s="1">
        <v>10000</v>
      </c>
      <c r="F22" s="1">
        <v>200000</v>
      </c>
      <c r="G22" s="4">
        <v>0.1</v>
      </c>
      <c r="H22" s="1">
        <v>0</v>
      </c>
      <c r="I22" s="1">
        <v>0</v>
      </c>
      <c r="J22" s="1">
        <v>0</v>
      </c>
      <c r="K22" s="1">
        <v>1.2</v>
      </c>
      <c r="L22" s="1">
        <v>0.33</v>
      </c>
      <c r="M22" s="1" t="str">
        <f>_xlfn.DISPIMG("ID_47D3E4B6664E439181A0536740D67E28",1)</f>
        <v>=DISPIMG("ID_47D3E4B6664E439181A0536740D67E28",1)</v>
      </c>
      <c r="N22" s="1" t="str">
        <f>_xlfn.DISPIMG("ID_2571326401F347A1A85FDB2F07CC74B6",1)</f>
        <v>=DISPIMG("ID_2571326401F347A1A85FDB2F07CC74B6",1)</v>
      </c>
      <c r="O22" t="str">
        <f>_xlfn.DISPIMG("ID_94F48358881F4235A391A441EC6DEEA3",1)</f>
        <v>=DISPIMG("ID_94F48358881F4235A391A441EC6DEEA3",1)</v>
      </c>
      <c r="P22">
        <v>9795.68</v>
      </c>
      <c r="Q22">
        <v>1307.8</v>
      </c>
      <c r="R22">
        <v>19854.99</v>
      </c>
      <c r="S22">
        <v>33418.76</v>
      </c>
      <c r="T22">
        <f>P22/(Q22+R22+P22)</f>
        <v>0.316413569533637</v>
      </c>
      <c r="U22">
        <f>Q22/(P22+Q22+R22)</f>
        <v>0.0422436896913833</v>
      </c>
      <c r="V22">
        <f>R22/(P22+Q22+R22)</f>
        <v>0.64134274077498</v>
      </c>
      <c r="W22" t="str">
        <f>_xlfn.DISPIMG("ID_986F5CED1A844C76A93FAC5E4259506C",1)</f>
        <v>=DISPIMG("ID_986F5CED1A844C76A93FAC5E4259506C",1)</v>
      </c>
    </row>
    <row r="23" ht="88.7" spans="1:22">
      <c r="A23" s="1">
        <v>200</v>
      </c>
      <c r="B23" s="1">
        <v>2</v>
      </c>
      <c r="C23" s="1">
        <v>1</v>
      </c>
      <c r="D23" s="1">
        <v>1511000</v>
      </c>
      <c r="E23" s="1">
        <v>10000</v>
      </c>
      <c r="F23" s="1">
        <v>200000</v>
      </c>
      <c r="G23" s="4">
        <v>0.2</v>
      </c>
      <c r="H23" s="1">
        <v>0</v>
      </c>
      <c r="I23" s="1">
        <v>0</v>
      </c>
      <c r="J23" s="1">
        <v>0</v>
      </c>
      <c r="K23" s="1">
        <v>1.2</v>
      </c>
      <c r="L23" s="1">
        <v>0.33</v>
      </c>
      <c r="M23" s="1" t="str">
        <f>_xlfn.DISPIMG("ID_A8649C931AD9498B86839CFC4F573212",1)</f>
        <v>=DISPIMG("ID_A8649C931AD9498B86839CFC4F573212",1)</v>
      </c>
      <c r="N23" s="1" t="str">
        <f>_xlfn.DISPIMG("ID_DF56803C2A6F4530981D82853D0569AD",1)</f>
        <v>=DISPIMG("ID_DF56803C2A6F4530981D82853D0569AD",1)</v>
      </c>
      <c r="O23" t="str">
        <f>_xlfn.DISPIMG("ID_3A47A2A0F6824C9292849DE355B3F125",1)</f>
        <v>=DISPIMG("ID_3A47A2A0F6824C9292849DE355B3F125",1)</v>
      </c>
      <c r="P23">
        <v>7857.19</v>
      </c>
      <c r="Q23">
        <v>1214.93</v>
      </c>
      <c r="R23">
        <v>22096.68</v>
      </c>
      <c r="S23">
        <v>33418.76</v>
      </c>
      <c r="T23">
        <f>P23/(Q23+R23+P23)</f>
        <v>0.252085097918431</v>
      </c>
      <c r="U23">
        <f>Q23/(P23+Q23+R23)</f>
        <v>0.0389790431457098</v>
      </c>
      <c r="V23">
        <f>R23/(P23+Q23+R23)</f>
        <v>0.708935858935859</v>
      </c>
    </row>
    <row r="24" ht="88.7" spans="1:23">
      <c r="A24" s="1">
        <v>200</v>
      </c>
      <c r="B24" s="1">
        <v>1</v>
      </c>
      <c r="C24" s="1">
        <v>2</v>
      </c>
      <c r="D24" s="1">
        <v>1511000</v>
      </c>
      <c r="E24" s="1">
        <v>10000</v>
      </c>
      <c r="F24" s="1">
        <v>200000</v>
      </c>
      <c r="G24">
        <v>0</v>
      </c>
      <c r="H24">
        <v>0</v>
      </c>
      <c r="I24">
        <v>0</v>
      </c>
      <c r="J24">
        <v>0</v>
      </c>
      <c r="K24">
        <v>1.2</v>
      </c>
      <c r="L24" s="8"/>
      <c r="M24" t="str">
        <f>_xlfn.DISPIMG("ID_45A0FEAB9E71469AB2CEC3376373B16F",1)</f>
        <v>=DISPIMG("ID_45A0FEAB9E71469AB2CEC3376373B16F",1)</v>
      </c>
      <c r="N24" t="str">
        <f>_xlfn.DISPIMG("ID_9FD7EDF02FD348AC8485693218206F41",1)</f>
        <v>=DISPIMG("ID_9FD7EDF02FD348AC8485693218206F41",1)</v>
      </c>
      <c r="O24" t="str">
        <f>_xlfn.DISPIMG("ID_68D47139ACFB45FEAEB0F926709B4AF0",1)</f>
        <v>=DISPIMG("ID_68D47139ACFB45FEAEB0F926709B4AF0",1)</v>
      </c>
      <c r="P24">
        <v>14351.6</v>
      </c>
      <c r="Q24">
        <v>1517.13</v>
      </c>
      <c r="R24">
        <v>14681.48</v>
      </c>
      <c r="S24">
        <v>33419.76</v>
      </c>
      <c r="T24">
        <f>P24/(Q24+R24+P24)</f>
        <v>0.469770911558382</v>
      </c>
      <c r="U24">
        <f>Q24/(P24+Q24+R24)</f>
        <v>0.0496602151016311</v>
      </c>
      <c r="V24">
        <f>R24/(P24+Q24+R24)</f>
        <v>0.480568873339987</v>
      </c>
      <c r="W24" t="str">
        <f>_xlfn.DISPIMG("ID_D583816B6CA448E49B345F80E0C019EF",1)</f>
        <v>=DISPIMG("ID_D583816B6CA448E49B345F80E0C019EF",1)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loneve</dc:creator>
  <cp:lastModifiedBy>潆</cp:lastModifiedBy>
  <dcterms:created xsi:type="dcterms:W3CDTF">2023-05-10T09:39:00Z</dcterms:created>
  <dcterms:modified xsi:type="dcterms:W3CDTF">2023-05-31T01:29:25Z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845A93E7C96E427DAC8D04B58719F53B</vt:lpwstr>
  </property>
  <property fmtid="{D5CDD505-2E9C-101B-9397-08002B2CF9AE}" pid="3" name="KSOProductBuildVer">
    <vt:lpwstr>2052-11.1.0.11294</vt:lpwstr>
  </property>
</Properties>
</file>