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biter 16 Beta\Doc\Project Apollo - NASSP\"/>
    </mc:Choice>
  </mc:AlternateContent>
  <xr:revisionPtr revIDLastSave="0" documentId="13_ncr:1_{E1008587-A474-4E10-B796-E642F0E32F0E}" xr6:coauthVersionLast="31" xr6:coauthVersionMax="31" xr10:uidLastSave="{00000000-0000-0000-0000-000000000000}"/>
  <bookViews>
    <workbookView xWindow="0" yWindow="0" windowWidth="20730" windowHeight="7965" xr2:uid="{00000000-000D-0000-FFFF-FFFF00000000}"/>
  </bookViews>
  <sheets>
    <sheet name="Apollo 13" sheetId="12" r:id="rId1"/>
    <sheet name="Apollo 12" sheetId="11" r:id="rId2"/>
    <sheet name="Apollo 11" sheetId="7" r:id="rId3"/>
    <sheet name="Apollo 10" sheetId="6" r:id="rId4"/>
    <sheet name="Apollo 9" sheetId="3" r:id="rId5"/>
    <sheet name="Apollo 8" sheetId="10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7" l="1"/>
  <c r="C41" i="11"/>
  <c r="C41" i="12"/>
  <c r="B30" i="12"/>
  <c r="B20" i="12"/>
  <c r="C20" i="12" s="1"/>
  <c r="C40" i="12"/>
  <c r="C38" i="12"/>
  <c r="F3" i="12" s="1"/>
  <c r="I3" i="12" s="1"/>
  <c r="B37" i="12"/>
  <c r="C37" i="12" s="1"/>
  <c r="C36" i="12"/>
  <c r="C35" i="12"/>
  <c r="C34" i="12"/>
  <c r="C33" i="12"/>
  <c r="C32" i="12"/>
  <c r="C31" i="12"/>
  <c r="C30" i="12"/>
  <c r="F5" i="12" s="1"/>
  <c r="I5" i="12" s="1"/>
  <c r="C28" i="12"/>
  <c r="F2" i="12" s="1"/>
  <c r="B28" i="12"/>
  <c r="C27" i="12"/>
  <c r="C26" i="12"/>
  <c r="C25" i="12"/>
  <c r="F4" i="12" s="1"/>
  <c r="I4" i="12" s="1"/>
  <c r="C23" i="12"/>
  <c r="B21" i="12"/>
  <c r="C21" i="12" s="1"/>
  <c r="F9" i="12" s="1"/>
  <c r="C19" i="12"/>
  <c r="C18" i="12"/>
  <c r="C17" i="12"/>
  <c r="C16" i="12"/>
  <c r="C15" i="12"/>
  <c r="C14" i="12"/>
  <c r="C13" i="12"/>
  <c r="C12" i="12"/>
  <c r="C11" i="12"/>
  <c r="C10" i="12"/>
  <c r="C9" i="12"/>
  <c r="F7" i="12" s="1"/>
  <c r="B7" i="12"/>
  <c r="C6" i="12"/>
  <c r="C5" i="12"/>
  <c r="C4" i="12"/>
  <c r="C3" i="12"/>
  <c r="C2" i="12"/>
  <c r="F8" i="12" s="1"/>
  <c r="F6" i="12" l="1"/>
  <c r="I6" i="12" s="1"/>
  <c r="C7" i="12"/>
  <c r="F10" i="12" s="1"/>
  <c r="I2" i="12"/>
  <c r="C9" i="11"/>
  <c r="F7" i="11" s="1"/>
  <c r="G18" i="11"/>
  <c r="C10" i="11"/>
  <c r="C11" i="11"/>
  <c r="C12" i="11"/>
  <c r="C13" i="11"/>
  <c r="C14" i="11"/>
  <c r="C15" i="11"/>
  <c r="C16" i="11"/>
  <c r="C17" i="11"/>
  <c r="C18" i="11"/>
  <c r="C19" i="11"/>
  <c r="B7" i="11"/>
  <c r="C7" i="11" s="1"/>
  <c r="F10" i="11" s="1"/>
  <c r="B20" i="11"/>
  <c r="B21" i="11"/>
  <c r="C21" i="11" s="1"/>
  <c r="F9" i="11" s="1"/>
  <c r="B28" i="11"/>
  <c r="C28" i="11" s="1"/>
  <c r="F2" i="11" s="1"/>
  <c r="B37" i="11"/>
  <c r="B38" i="11"/>
  <c r="C40" i="11"/>
  <c r="C40" i="7"/>
  <c r="C37" i="11"/>
  <c r="C36" i="11"/>
  <c r="C35" i="11"/>
  <c r="C34" i="11"/>
  <c r="C33" i="11"/>
  <c r="C32" i="11"/>
  <c r="C31" i="11"/>
  <c r="C27" i="11"/>
  <c r="C26" i="11"/>
  <c r="C20" i="11"/>
  <c r="C6" i="11"/>
  <c r="C5" i="11"/>
  <c r="C4" i="11"/>
  <c r="C3" i="11"/>
  <c r="C2" i="11"/>
  <c r="F8" i="11" s="1"/>
  <c r="B23" i="11" l="1"/>
  <c r="C23" i="11" s="1"/>
  <c r="I2" i="11"/>
  <c r="C38" i="11"/>
  <c r="F3" i="11" s="1"/>
  <c r="I3" i="11" s="1"/>
  <c r="G32" i="7"/>
  <c r="G25" i="7"/>
  <c r="G30" i="7"/>
  <c r="C25" i="11" l="1"/>
  <c r="F4" i="11" s="1"/>
  <c r="I4" i="11" s="1"/>
  <c r="F15" i="10"/>
  <c r="F10" i="10" s="1"/>
  <c r="B23" i="10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C23" i="10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23" i="7"/>
  <c r="B20" i="7" l="1"/>
  <c r="B38" i="7"/>
  <c r="B37" i="7"/>
  <c r="C37" i="7" s="1"/>
  <c r="C36" i="7"/>
  <c r="C35" i="7"/>
  <c r="C34" i="7"/>
  <c r="C33" i="7"/>
  <c r="C32" i="7"/>
  <c r="C31" i="7"/>
  <c r="B28" i="7"/>
  <c r="C27" i="7"/>
  <c r="C26" i="7"/>
  <c r="C23" i="7"/>
  <c r="B21" i="7"/>
  <c r="C21" i="7" s="1"/>
  <c r="F9" i="7" s="1"/>
  <c r="C20" i="7"/>
  <c r="C19" i="7"/>
  <c r="C18" i="7"/>
  <c r="C17" i="7"/>
  <c r="C16" i="7"/>
  <c r="C15" i="7"/>
  <c r="C14" i="7"/>
  <c r="C13" i="7"/>
  <c r="C12" i="7"/>
  <c r="C11" i="7"/>
  <c r="C10" i="7"/>
  <c r="C9" i="7"/>
  <c r="F7" i="7" s="1"/>
  <c r="B7" i="7"/>
  <c r="C7" i="7" s="1"/>
  <c r="F10" i="7" s="1"/>
  <c r="C6" i="7"/>
  <c r="C5" i="7"/>
  <c r="C4" i="7"/>
  <c r="C3" i="7"/>
  <c r="C2" i="7"/>
  <c r="F8" i="7" s="1"/>
  <c r="C38" i="7" l="1"/>
  <c r="F3" i="7" s="1"/>
  <c r="I3" i="7" s="1"/>
  <c r="F31" i="7"/>
  <c r="C28" i="7"/>
  <c r="F2" i="7" s="1"/>
  <c r="I2" i="7" s="1"/>
  <c r="F26" i="7"/>
  <c r="B8" i="3"/>
  <c r="B3" i="3"/>
  <c r="C2" i="3"/>
  <c r="B7" i="3"/>
  <c r="C7" i="3" s="1"/>
  <c r="C6" i="3"/>
  <c r="B13" i="3"/>
  <c r="B17" i="3"/>
  <c r="C20" i="3"/>
  <c r="C12" i="3"/>
  <c r="C16" i="3"/>
  <c r="G26" i="7" l="1"/>
  <c r="B25" i="7"/>
  <c r="C25" i="7" s="1"/>
  <c r="F4" i="7" s="1"/>
  <c r="I4" i="7" s="1"/>
  <c r="G31" i="7"/>
  <c r="B30" i="7"/>
  <c r="C30" i="7" s="1"/>
  <c r="F5" i="7" s="1"/>
  <c r="I5" i="7" s="1"/>
  <c r="B7" i="6"/>
  <c r="B21" i="6"/>
  <c r="B20" i="6"/>
  <c r="B37" i="6"/>
  <c r="B28" i="6"/>
  <c r="B38" i="6"/>
  <c r="C14" i="3"/>
  <c r="F2" i="3" s="1"/>
  <c r="C25" i="6"/>
  <c r="F4" i="6" s="1"/>
  <c r="F6" i="7" l="1"/>
  <c r="I6" i="7" s="1"/>
  <c r="C13" i="3"/>
  <c r="F4" i="3" s="1"/>
  <c r="C22" i="3"/>
  <c r="C40" i="6"/>
  <c r="C4" i="3"/>
  <c r="F10" i="3" s="1"/>
  <c r="C8" i="3"/>
  <c r="F7" i="3" s="1"/>
  <c r="C9" i="3"/>
  <c r="C10" i="3"/>
  <c r="F9" i="3" s="1"/>
  <c r="C17" i="3"/>
  <c r="F5" i="3" s="1"/>
  <c r="C18" i="3"/>
  <c r="F3" i="3" s="1"/>
  <c r="C19" i="3"/>
  <c r="C3" i="3"/>
  <c r="F8" i="3" s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C21" i="6"/>
  <c r="F9" i="6" s="1"/>
  <c r="C2" i="6"/>
  <c r="F8" i="6" s="1"/>
  <c r="C23" i="6"/>
  <c r="C30" i="11" l="1"/>
  <c r="F5" i="11" s="1"/>
  <c r="F6" i="11" l="1"/>
  <c r="I6" i="11" s="1"/>
  <c r="I5" i="11"/>
</calcChain>
</file>

<file path=xl/sharedStrings.xml><?xml version="1.0" encoding="utf-8"?>
<sst xmlns="http://schemas.openxmlformats.org/spreadsheetml/2006/main" count="344" uniqueCount="73">
  <si>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</si>
  <si>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</si>
  <si>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</si>
  <si>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</si>
  <si>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</si>
  <si>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</si>
  <si>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</si>
  <si>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</si>
  <si>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</si>
  <si>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</si>
  <si>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</si>
  <si>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</si>
  <si>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</si>
  <si>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</si>
  <si>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</si>
  <si>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</si>
  <si>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</si>
  <si>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</si>
  <si>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</si>
  <si>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</si>
  <si>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</si>
  <si>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</si>
  <si>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</si>
  <si>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</si>
  <si>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</si>
  <si>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</si>
  <si>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</si>
  <si>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</si>
  <si>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</si>
  <si>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</si>
  <si>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</si>
  <si>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</si>
  <si>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</si>
  <si>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</si>
  <si>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</si>
  <si>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</si>
  <si>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</si>
  <si>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</si>
  <si>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</si>
  <si>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</si>
  <si>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</si>
  <si>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</si>
  <si>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</si>
  <si>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</si>
  <si>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</si>
  <si>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</si>
  <si>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</si>
  <si>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</si>
  <si>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</si>
  <si>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</si>
  <si>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</si>
  <si>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</si>
  <si>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</si>
  <si>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</si>
  <si>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</si>
  <si>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</si>
  <si>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</si>
  <si>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</si>
  <si>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</si>
  <si>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</si>
  <si>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</si>
  <si>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</si>
  <si>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</si>
  <si>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</si>
  <si>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</si>
  <si>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Total</t>
  </si>
  <si>
    <t>*Assumed same as Apollo 10</t>
  </si>
  <si>
    <t>Data From Apollo 12 Mission Report</t>
  </si>
  <si>
    <t>CSM at SEP</t>
  </si>
  <si>
    <t>LM at SEP</t>
  </si>
  <si>
    <t>Data From Apollo 13 Mission Report &amp; SCOT</t>
  </si>
  <si>
    <t>CM at SEP</t>
  </si>
  <si>
    <t>SLA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</si>
</sst>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1"/>
  <sheetViews>
    <sheetView tabSelected="1" topLeftCell="A10" workbookViewId="0">
      <selection activeCell="E23" sqref="E23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12473.2</v>
      </c>
      <c r="C2">
        <f>(CONVERT(B2,"lbm","g"))/1000</f>
        <v>5657.7483494840008</v>
      </c>
      <c r="E2" s="1" t="s">
        <v>61</v>
      </c>
      <c r="F2" s="2">
        <f>C28</f>
        <v>8361.7485447649997</v>
      </c>
      <c r="G2" s="3" t="s">
        <v>41</v>
      </c>
      <c r="I2">
        <f>CONVERT((F2*1000),"g","lbm")</f>
        <v>18434.499999999996</v>
      </c>
      <c r="J2" t="s">
        <v>56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62</v>
      </c>
      <c r="F3" s="5">
        <f>C38</f>
        <v>2371.9252212040001</v>
      </c>
      <c r="G3" s="6" t="s">
        <v>41</v>
      </c>
      <c r="I3">
        <f t="shared" ref="I3:I6" si="1">CONVERT((F3*1000),"g","lbm")</f>
        <v>5229.2</v>
      </c>
      <c r="J3" t="s">
        <v>56</v>
      </c>
    </row>
    <row r="4" spans="1:10" x14ac:dyDescent="0.25">
      <c r="A4" t="s">
        <v>23</v>
      </c>
      <c r="B4">
        <v>44.6</v>
      </c>
      <c r="C4">
        <f t="shared" si="0"/>
        <v>20.230219702000003</v>
      </c>
      <c r="E4" s="4" t="s">
        <v>63</v>
      </c>
      <c r="F4" s="5">
        <f>C25</f>
        <v>2114.1940365700002</v>
      </c>
      <c r="G4" s="6" t="s">
        <v>41</v>
      </c>
      <c r="I4">
        <f t="shared" si="1"/>
        <v>4661</v>
      </c>
      <c r="J4" t="s">
        <v>56</v>
      </c>
    </row>
    <row r="5" spans="1:10" x14ac:dyDescent="0.25">
      <c r="A5" t="s">
        <v>24</v>
      </c>
      <c r="B5">
        <v>77.8</v>
      </c>
      <c r="C5">
        <f t="shared" si="0"/>
        <v>35.289486386</v>
      </c>
      <c r="E5" s="7" t="s">
        <v>64</v>
      </c>
      <c r="F5" s="8">
        <f>C30</f>
        <v>2100.4048285220006</v>
      </c>
      <c r="G5" s="9" t="s">
        <v>41</v>
      </c>
      <c r="I5">
        <f t="shared" si="1"/>
        <v>4630.6000000000013</v>
      </c>
      <c r="J5" t="s">
        <v>56</v>
      </c>
    </row>
    <row r="6" spans="1:10" x14ac:dyDescent="0.25">
      <c r="A6" t="s">
        <v>25</v>
      </c>
      <c r="B6">
        <v>78.5</v>
      </c>
      <c r="C6">
        <f t="shared" si="0"/>
        <v>35.607001045000004</v>
      </c>
      <c r="E6" s="11" t="s">
        <v>65</v>
      </c>
      <c r="F6">
        <f>F2+F3+F4+F5</f>
        <v>14948.272631061001</v>
      </c>
      <c r="I6">
        <f t="shared" si="1"/>
        <v>32955.300000000003</v>
      </c>
      <c r="J6" t="s">
        <v>56</v>
      </c>
    </row>
    <row r="7" spans="1:10" x14ac:dyDescent="0.25">
      <c r="A7" t="s">
        <v>17</v>
      </c>
      <c r="B7">
        <f>B3+B4+B5+B6</f>
        <v>245.10000000000002</v>
      </c>
      <c r="C7">
        <f t="shared" si="0"/>
        <v>111.17548988700001</v>
      </c>
      <c r="E7" s="1" t="s">
        <v>44</v>
      </c>
      <c r="F7" s="2">
        <f>C9</f>
        <v>4778.3234625279993</v>
      </c>
      <c r="G7" s="3" t="s">
        <v>41</v>
      </c>
    </row>
    <row r="8" spans="1:10" x14ac:dyDescent="0.25">
      <c r="E8" s="4" t="s">
        <v>45</v>
      </c>
      <c r="F8" s="5">
        <f>C2</f>
        <v>5657.7483494840008</v>
      </c>
      <c r="G8" s="6" t="s">
        <v>41</v>
      </c>
    </row>
    <row r="9" spans="1:10" x14ac:dyDescent="0.25">
      <c r="A9" t="s">
        <v>11</v>
      </c>
      <c r="B9">
        <v>10534.4</v>
      </c>
      <c r="C9">
        <f t="shared" si="0"/>
        <v>4778.3234625279993</v>
      </c>
      <c r="E9" s="4" t="s">
        <v>46</v>
      </c>
      <c r="F9" s="5">
        <f>C21</f>
        <v>18400.428081419999</v>
      </c>
      <c r="G9" s="6" t="s">
        <v>41</v>
      </c>
    </row>
    <row r="10" spans="1:10" x14ac:dyDescent="0.25">
      <c r="A10" t="s">
        <v>1</v>
      </c>
      <c r="B10">
        <v>15606</v>
      </c>
      <c r="C10">
        <f t="shared" si="0"/>
        <v>7078.7625262199999</v>
      </c>
      <c r="E10" s="7" t="s">
        <v>47</v>
      </c>
      <c r="F10" s="8">
        <f>C7</f>
        <v>111.17548988700001</v>
      </c>
      <c r="G10" s="9" t="s">
        <v>41</v>
      </c>
    </row>
    <row r="11" spans="1:10" x14ac:dyDescent="0.25">
      <c r="A11" t="s">
        <v>2</v>
      </c>
      <c r="B11">
        <v>24960</v>
      </c>
      <c r="C11">
        <f t="shared" si="0"/>
        <v>11321.665555200001</v>
      </c>
    </row>
    <row r="12" spans="1:10" x14ac:dyDescent="0.25">
      <c r="A12" t="s">
        <v>26</v>
      </c>
      <c r="B12">
        <v>110.4</v>
      </c>
      <c r="C12">
        <f t="shared" si="0"/>
        <v>50.076597648000003</v>
      </c>
    </row>
    <row r="13" spans="1:10" x14ac:dyDescent="0.25">
      <c r="A13" t="s">
        <v>27</v>
      </c>
      <c r="B13">
        <v>109.5</v>
      </c>
      <c r="C13">
        <f t="shared" si="0"/>
        <v>49.668364515</v>
      </c>
    </row>
    <row r="14" spans="1:10" x14ac:dyDescent="0.25">
      <c r="A14" t="s">
        <v>28</v>
      </c>
      <c r="B14">
        <v>110.1</v>
      </c>
      <c r="C14">
        <f t="shared" si="0"/>
        <v>49.940519936999998</v>
      </c>
    </row>
    <row r="15" spans="1:10" x14ac:dyDescent="0.25">
      <c r="A15" t="s">
        <v>29</v>
      </c>
      <c r="B15">
        <v>110.1</v>
      </c>
      <c r="C15">
        <f t="shared" si="0"/>
        <v>49.940519936999998</v>
      </c>
      <c r="E15" s="10" t="s">
        <v>70</v>
      </c>
    </row>
    <row r="16" spans="1:10" x14ac:dyDescent="0.25">
      <c r="A16" t="s">
        <v>30</v>
      </c>
      <c r="B16">
        <v>225.6</v>
      </c>
      <c r="C16">
        <f t="shared" si="0"/>
        <v>102.330438672</v>
      </c>
    </row>
    <row r="17" spans="1:6" x14ac:dyDescent="0.25">
      <c r="A17" t="s">
        <v>31</v>
      </c>
      <c r="B17">
        <v>225.5</v>
      </c>
      <c r="C17">
        <f t="shared" si="0"/>
        <v>102.285079435</v>
      </c>
    </row>
    <row r="18" spans="1:6" x14ac:dyDescent="0.25">
      <c r="A18" t="s">
        <v>32</v>
      </c>
      <c r="B18">
        <v>225.4</v>
      </c>
      <c r="C18">
        <f t="shared" si="0"/>
        <v>102.23972019800001</v>
      </c>
      <c r="E18" t="s">
        <v>68</v>
      </c>
      <c r="F18">
        <v>63720.3</v>
      </c>
    </row>
    <row r="19" spans="1:6" x14ac:dyDescent="0.25">
      <c r="A19" t="s">
        <v>33</v>
      </c>
      <c r="B19">
        <v>226.2</v>
      </c>
      <c r="C19">
        <f t="shared" si="0"/>
        <v>102.602594094</v>
      </c>
      <c r="E19" t="s">
        <v>69</v>
      </c>
      <c r="F19">
        <v>33499.1</v>
      </c>
    </row>
    <row r="20" spans="1:6" x14ac:dyDescent="0.25">
      <c r="A20" t="s">
        <v>16</v>
      </c>
      <c r="B20">
        <f>B12+B13+B14+B15+B16+B17+B18+B19</f>
        <v>1342.8000000000002</v>
      </c>
      <c r="C20">
        <f t="shared" si="0"/>
        <v>609.08383443600007</v>
      </c>
      <c r="E20" t="s">
        <v>71</v>
      </c>
      <c r="F20">
        <v>12367.6</v>
      </c>
    </row>
    <row r="21" spans="1:6" x14ac:dyDescent="0.25">
      <c r="A21" t="s">
        <v>10</v>
      </c>
      <c r="B21">
        <f>B10+B11</f>
        <v>40566</v>
      </c>
      <c r="C21">
        <f t="shared" si="0"/>
        <v>18400.428081419999</v>
      </c>
    </row>
    <row r="23" spans="1:6" x14ac:dyDescent="0.25">
      <c r="A23" t="s">
        <v>34</v>
      </c>
      <c r="B23">
        <v>23105.599999999999</v>
      </c>
      <c r="C23">
        <f>(CONVERT(B23,"lbm","g"))/1000</f>
        <v>10480.523864272</v>
      </c>
    </row>
    <row r="25" spans="1:6" x14ac:dyDescent="0.25">
      <c r="A25" t="s">
        <v>3</v>
      </c>
      <c r="B25">
        <v>4661</v>
      </c>
      <c r="C25">
        <f t="shared" ref="C25:C38" si="2">(CONVERT(B25,"lbm","g"))/1000</f>
        <v>2114.1940365700002</v>
      </c>
    </row>
    <row r="26" spans="1:6" x14ac:dyDescent="0.25">
      <c r="A26" t="s">
        <v>4</v>
      </c>
      <c r="B26">
        <v>7083.6</v>
      </c>
      <c r="C26">
        <f t="shared" si="2"/>
        <v>3213.0669121320002</v>
      </c>
    </row>
    <row r="27" spans="1:6" x14ac:dyDescent="0.25">
      <c r="A27" t="s">
        <v>5</v>
      </c>
      <c r="B27">
        <v>11350.9</v>
      </c>
      <c r="C27">
        <f t="shared" si="2"/>
        <v>5148.6816326329999</v>
      </c>
    </row>
    <row r="28" spans="1:6" x14ac:dyDescent="0.25">
      <c r="A28" t="s">
        <v>9</v>
      </c>
      <c r="B28">
        <f>B26+B27</f>
        <v>18434.5</v>
      </c>
      <c r="C28">
        <f t="shared" si="2"/>
        <v>8361.7485447649997</v>
      </c>
    </row>
    <row r="30" spans="1:6" x14ac:dyDescent="0.25">
      <c r="A30" t="s">
        <v>12</v>
      </c>
      <c r="B30">
        <f>5263.6-B37</f>
        <v>4630.6000000000004</v>
      </c>
      <c r="C30">
        <f t="shared" si="2"/>
        <v>2100.4048285220006</v>
      </c>
    </row>
    <row r="31" spans="1:6" x14ac:dyDescent="0.25">
      <c r="A31" t="s">
        <v>6</v>
      </c>
      <c r="C31">
        <f t="shared" si="2"/>
        <v>0</v>
      </c>
    </row>
    <row r="32" spans="1:6" x14ac:dyDescent="0.25">
      <c r="A32" t="s">
        <v>7</v>
      </c>
      <c r="C32">
        <f t="shared" si="2"/>
        <v>0</v>
      </c>
    </row>
    <row r="33" spans="1:4" x14ac:dyDescent="0.25">
      <c r="A33" t="s">
        <v>15</v>
      </c>
      <c r="B33">
        <v>107.7</v>
      </c>
      <c r="C33">
        <f t="shared" si="2"/>
        <v>48.851898249000008</v>
      </c>
    </row>
    <row r="34" spans="1:4" x14ac:dyDescent="0.25">
      <c r="A34" t="s">
        <v>18</v>
      </c>
      <c r="B34">
        <v>107.7</v>
      </c>
      <c r="C34">
        <f t="shared" si="2"/>
        <v>48.851898249000008</v>
      </c>
    </row>
    <row r="35" spans="1:4" x14ac:dyDescent="0.25">
      <c r="A35" t="s">
        <v>19</v>
      </c>
      <c r="B35">
        <v>208.8</v>
      </c>
      <c r="C35">
        <f t="shared" si="2"/>
        <v>94.710086856000004</v>
      </c>
    </row>
    <row r="36" spans="1:4" x14ac:dyDescent="0.25">
      <c r="A36" t="s">
        <v>20</v>
      </c>
      <c r="B36">
        <v>208.8</v>
      </c>
      <c r="C36">
        <f t="shared" si="2"/>
        <v>94.710086856000004</v>
      </c>
    </row>
    <row r="37" spans="1:4" x14ac:dyDescent="0.25">
      <c r="A37" t="s">
        <v>21</v>
      </c>
      <c r="B37">
        <f>B33+B34+B35+B36</f>
        <v>633</v>
      </c>
      <c r="C37">
        <f t="shared" si="2"/>
        <v>287.12397020999998</v>
      </c>
    </row>
    <row r="38" spans="1:4" x14ac:dyDescent="0.25">
      <c r="A38" t="s">
        <v>8</v>
      </c>
      <c r="B38">
        <v>5229.2</v>
      </c>
      <c r="C38">
        <f t="shared" si="2"/>
        <v>2371.9252212040001</v>
      </c>
    </row>
    <row r="40" spans="1:4" x14ac:dyDescent="0.25">
      <c r="A40" t="s">
        <v>35</v>
      </c>
      <c r="B40">
        <v>4000</v>
      </c>
      <c r="C40">
        <f t="shared" ref="C40" si="3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ref="C41" si="4">(CONVERT(B41,"lbm","g"))/1000</f>
        <v>44.452052260000002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1"/>
  <sheetViews>
    <sheetView topLeftCell="A22" workbookViewId="0">
      <selection activeCell="A48" sqref="A48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12283.5</v>
      </c>
      <c r="C2">
        <f>(CONVERT(B2,"lbm","g"))/1000</f>
        <v>5571.7018768950002</v>
      </c>
      <c r="E2" s="1" t="s">
        <v>61</v>
      </c>
      <c r="F2" s="2">
        <f>C28</f>
        <v>8359.2537867300016</v>
      </c>
      <c r="G2" s="3" t="s">
        <v>41</v>
      </c>
      <c r="I2">
        <f>CONVERT((F2*1000),"g","lbm")</f>
        <v>18429.000000000004</v>
      </c>
      <c r="J2" t="s">
        <v>56</v>
      </c>
    </row>
    <row r="3" spans="1:10" x14ac:dyDescent="0.25">
      <c r="A3" t="s">
        <v>22</v>
      </c>
      <c r="B3">
        <v>40.6</v>
      </c>
      <c r="C3">
        <f t="shared" ref="C3:C21" si="0">(CONVERT(B3,"lbm","g"))/1000</f>
        <v>18.415850222</v>
      </c>
      <c r="E3" s="4" t="s">
        <v>62</v>
      </c>
      <c r="F3" s="5">
        <f>C38</f>
        <v>2375.0096493200003</v>
      </c>
      <c r="G3" s="6" t="s">
        <v>41</v>
      </c>
      <c r="I3">
        <f t="shared" ref="I3:I6" si="1">CONVERT((F3*1000),"g","lbm")</f>
        <v>5236.0000000000009</v>
      </c>
      <c r="J3" t="s">
        <v>56</v>
      </c>
    </row>
    <row r="4" spans="1:10" x14ac:dyDescent="0.25">
      <c r="A4" t="s">
        <v>23</v>
      </c>
      <c r="B4">
        <v>40.6</v>
      </c>
      <c r="C4">
        <f t="shared" si="0"/>
        <v>18.415850222</v>
      </c>
      <c r="E4" s="4" t="s">
        <v>63</v>
      </c>
      <c r="F4" s="5">
        <f>C25</f>
        <v>2163.680964137</v>
      </c>
      <c r="G4" s="6" t="s">
        <v>41</v>
      </c>
      <c r="I4">
        <f t="shared" si="1"/>
        <v>4770.0999999999995</v>
      </c>
      <c r="J4" t="s">
        <v>56</v>
      </c>
    </row>
    <row r="5" spans="1:10" x14ac:dyDescent="0.25">
      <c r="A5" t="s">
        <v>24</v>
      </c>
      <c r="B5">
        <v>63.6</v>
      </c>
      <c r="C5">
        <f t="shared" si="0"/>
        <v>28.848474732000003</v>
      </c>
      <c r="E5" s="7" t="s">
        <v>64</v>
      </c>
      <c r="F5" s="8">
        <f>C30</f>
        <v>2335.5924723670005</v>
      </c>
      <c r="G5" s="9" t="s">
        <v>41</v>
      </c>
      <c r="I5">
        <f t="shared" si="1"/>
        <v>5149.1000000000004</v>
      </c>
      <c r="J5" t="s">
        <v>56</v>
      </c>
    </row>
    <row r="6" spans="1:10" x14ac:dyDescent="0.25">
      <c r="A6" t="s">
        <v>25</v>
      </c>
      <c r="B6">
        <v>63.6</v>
      </c>
      <c r="C6">
        <f t="shared" si="0"/>
        <v>28.848474732000003</v>
      </c>
      <c r="E6" s="11" t="s">
        <v>65</v>
      </c>
      <c r="F6">
        <f>F2+F3+F4+F5</f>
        <v>15233.536872554003</v>
      </c>
      <c r="I6">
        <f t="shared" si="1"/>
        <v>33584.200000000004</v>
      </c>
      <c r="J6" t="s">
        <v>56</v>
      </c>
    </row>
    <row r="7" spans="1:10" x14ac:dyDescent="0.25">
      <c r="A7" t="s">
        <v>17</v>
      </c>
      <c r="B7">
        <f>B3+B4+B5+B6</f>
        <v>208.4</v>
      </c>
      <c r="C7">
        <f t="shared" si="0"/>
        <v>94.528649908000006</v>
      </c>
      <c r="E7" s="1" t="s">
        <v>44</v>
      </c>
      <c r="F7" s="2">
        <f>C9</f>
        <v>4638.7530902790004</v>
      </c>
      <c r="G7" s="3" t="s">
        <v>41</v>
      </c>
    </row>
    <row r="8" spans="1:10" x14ac:dyDescent="0.25">
      <c r="E8" s="4" t="s">
        <v>45</v>
      </c>
      <c r="F8" s="5">
        <f>C2</f>
        <v>5571.7018768950002</v>
      </c>
      <c r="G8" s="6" t="s">
        <v>41</v>
      </c>
    </row>
    <row r="9" spans="1:10" x14ac:dyDescent="0.25">
      <c r="A9" t="s">
        <v>11</v>
      </c>
      <c r="B9">
        <v>10226.700000000001</v>
      </c>
      <c r="C9">
        <f t="shared" si="0"/>
        <v>4638.7530902790004</v>
      </c>
      <c r="E9" s="4" t="s">
        <v>46</v>
      </c>
      <c r="F9" s="5">
        <f>C21</f>
        <v>18514.279766290001</v>
      </c>
      <c r="G9" s="6" t="s">
        <v>41</v>
      </c>
    </row>
    <row r="10" spans="1:10" x14ac:dyDescent="0.25">
      <c r="A10" t="s">
        <v>1</v>
      </c>
      <c r="B10">
        <v>15728</v>
      </c>
      <c r="C10">
        <f t="shared" si="0"/>
        <v>7134.1007953600001</v>
      </c>
      <c r="E10" s="7" t="s">
        <v>47</v>
      </c>
      <c r="F10" s="8">
        <f>C7</f>
        <v>94.528649908000006</v>
      </c>
      <c r="G10" s="9" t="s">
        <v>41</v>
      </c>
    </row>
    <row r="11" spans="1:10" x14ac:dyDescent="0.25">
      <c r="A11" t="s">
        <v>2</v>
      </c>
      <c r="B11">
        <v>25089</v>
      </c>
      <c r="C11">
        <f t="shared" si="0"/>
        <v>11380.178970930001</v>
      </c>
    </row>
    <row r="12" spans="1:10" x14ac:dyDescent="0.25">
      <c r="A12" t="s">
        <v>26</v>
      </c>
      <c r="B12">
        <v>111</v>
      </c>
      <c r="C12">
        <f t="shared" si="0"/>
        <v>50.348753070000001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67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224</v>
      </c>
      <c r="C18">
        <f t="shared" si="0"/>
        <v>101.60469088000001</v>
      </c>
      <c r="E18" t="s">
        <v>68</v>
      </c>
      <c r="F18">
        <v>63535.6</v>
      </c>
      <c r="G18">
        <f>F18-(B21+B2+B7)</f>
        <v>10226.699999999997</v>
      </c>
    </row>
    <row r="19" spans="1:7" x14ac:dyDescent="0.25">
      <c r="A19" t="s">
        <v>33</v>
      </c>
      <c r="B19">
        <v>225</v>
      </c>
      <c r="C19">
        <f t="shared" si="0"/>
        <v>102.05828325</v>
      </c>
      <c r="E19" t="s">
        <v>69</v>
      </c>
      <c r="F19">
        <v>33584.199999999997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40817</v>
      </c>
      <c r="C21">
        <f t="shared" si="0"/>
        <v>18514.279766290001</v>
      </c>
    </row>
    <row r="23" spans="1:7" x14ac:dyDescent="0.25">
      <c r="A23" t="s">
        <v>34</v>
      </c>
      <c r="B23">
        <f>B2+B9</f>
        <v>22510.2</v>
      </c>
      <c r="C23">
        <f>(CONVERT(B23,"lbm","g"))/1000</f>
        <v>10210.454967174001</v>
      </c>
    </row>
    <row r="25" spans="1:7" x14ac:dyDescent="0.25">
      <c r="A25" t="s">
        <v>3</v>
      </c>
      <c r="B25">
        <v>4770.1000000000004</v>
      </c>
      <c r="C25">
        <f t="shared" ref="C25:C38" si="2">(CONVERT(B25,"lbm","g"))/1000</f>
        <v>2163.680964137</v>
      </c>
    </row>
    <row r="26" spans="1:7" x14ac:dyDescent="0.25">
      <c r="A26" t="s">
        <v>4</v>
      </c>
      <c r="B26">
        <v>7079</v>
      </c>
      <c r="C26">
        <f t="shared" si="2"/>
        <v>3210.9803872299999</v>
      </c>
    </row>
    <row r="27" spans="1:7" x14ac:dyDescent="0.25">
      <c r="A27" t="s">
        <v>5</v>
      </c>
      <c r="B27">
        <v>11350</v>
      </c>
      <c r="C27">
        <f t="shared" si="2"/>
        <v>5148.2733994999999</v>
      </c>
    </row>
    <row r="28" spans="1:7" x14ac:dyDescent="0.25">
      <c r="A28" t="s">
        <v>9</v>
      </c>
      <c r="B28">
        <f>B26+B27</f>
        <v>18429</v>
      </c>
      <c r="C28">
        <f t="shared" si="2"/>
        <v>8359.2537867300016</v>
      </c>
    </row>
    <row r="30" spans="1:7" x14ac:dyDescent="0.25">
      <c r="A30" t="s">
        <v>12</v>
      </c>
      <c r="B30">
        <v>5149.1000000000004</v>
      </c>
      <c r="C30">
        <f t="shared" si="2"/>
        <v>2335.5924723670005</v>
      </c>
    </row>
    <row r="31" spans="1:7" x14ac:dyDescent="0.25">
      <c r="A31" t="s">
        <v>6</v>
      </c>
      <c r="B31">
        <v>2012</v>
      </c>
      <c r="C31">
        <f t="shared" si="2"/>
        <v>912.62784844000009</v>
      </c>
    </row>
    <row r="32" spans="1:7" x14ac:dyDescent="0.25">
      <c r="A32" t="s">
        <v>7</v>
      </c>
      <c r="B32">
        <v>3224</v>
      </c>
      <c r="C32">
        <f t="shared" si="2"/>
        <v>1462.3818008799999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5236</v>
      </c>
      <c r="C38">
        <f t="shared" si="2"/>
        <v>2375.0096493200003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opLeftCell="A16" workbookViewId="0">
      <selection activeCell="A46" sqref="A4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12280</v>
      </c>
      <c r="C2">
        <f>(CONVERT(B2,"lbm","g"))/1000</f>
        <v>5570.1143036000003</v>
      </c>
      <c r="E2" s="1" t="s">
        <v>61</v>
      </c>
      <c r="F2" s="2">
        <f>C28</f>
        <v>8248.2143745540016</v>
      </c>
      <c r="G2" s="3" t="s">
        <v>41</v>
      </c>
      <c r="I2">
        <f>CONVERT((F2*1000),"g","lbm")</f>
        <v>18184.200000000004</v>
      </c>
      <c r="J2" t="s">
        <v>56</v>
      </c>
    </row>
    <row r="3" spans="1:10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62</v>
      </c>
      <c r="F3" s="5">
        <f>C38</f>
        <v>2376.0982710079998</v>
      </c>
      <c r="G3" s="6" t="s">
        <v>41</v>
      </c>
      <c r="I3">
        <f t="shared" ref="I3:I6" si="1">CONVERT((F3*1000),"g","lbm")</f>
        <v>5238.3999999999996</v>
      </c>
      <c r="J3" t="s">
        <v>56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63</v>
      </c>
      <c r="F4" s="5">
        <f>C25</f>
        <v>2127.2574968259996</v>
      </c>
      <c r="G4" s="6" t="s">
        <v>41</v>
      </c>
      <c r="I4">
        <f t="shared" si="1"/>
        <v>4689.7999999999993</v>
      </c>
      <c r="J4" t="s">
        <v>56</v>
      </c>
    </row>
    <row r="5" spans="1:10" x14ac:dyDescent="0.25">
      <c r="A5" t="s">
        <v>24</v>
      </c>
      <c r="B5">
        <v>78.400000000000006</v>
      </c>
      <c r="C5">
        <f t="shared" si="0"/>
        <v>35.561641807999997</v>
      </c>
      <c r="E5" s="7" t="s">
        <v>64</v>
      </c>
      <c r="F5" s="8">
        <f>C30</f>
        <v>2301.5730446170001</v>
      </c>
      <c r="G5" s="9" t="s">
        <v>41</v>
      </c>
      <c r="I5">
        <f t="shared" si="1"/>
        <v>5074.0999999999995</v>
      </c>
      <c r="J5" t="s">
        <v>56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s="11" t="s">
        <v>65</v>
      </c>
      <c r="F6">
        <f>F2+F3+F4+F5</f>
        <v>15053.143187005</v>
      </c>
      <c r="I6">
        <f t="shared" si="1"/>
        <v>33186.5</v>
      </c>
      <c r="J6" t="s">
        <v>56</v>
      </c>
    </row>
    <row r="7" spans="1:10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44</v>
      </c>
      <c r="F7" s="2">
        <f>C9</f>
        <v>4785.8530958700003</v>
      </c>
      <c r="G7" s="3" t="s">
        <v>41</v>
      </c>
    </row>
    <row r="8" spans="1:10" x14ac:dyDescent="0.25">
      <c r="E8" s="4" t="s">
        <v>45</v>
      </c>
      <c r="F8" s="5">
        <f>C2</f>
        <v>5570.1143036000003</v>
      </c>
      <c r="G8" s="6" t="s">
        <v>41</v>
      </c>
    </row>
    <row r="9" spans="1:10" x14ac:dyDescent="0.25">
      <c r="A9" t="s">
        <v>11</v>
      </c>
      <c r="B9">
        <v>10551</v>
      </c>
      <c r="C9">
        <f t="shared" si="0"/>
        <v>4785.8530958700003</v>
      </c>
      <c r="E9" s="4" t="s">
        <v>46</v>
      </c>
      <c r="F9" s="5">
        <f>C21</f>
        <v>18507.929473110002</v>
      </c>
      <c r="G9" s="6" t="s">
        <v>41</v>
      </c>
    </row>
    <row r="10" spans="1:10" x14ac:dyDescent="0.25">
      <c r="A10" t="s">
        <v>1</v>
      </c>
      <c r="B10">
        <v>15712</v>
      </c>
      <c r="C10">
        <f t="shared" si="0"/>
        <v>7126.8433174400006</v>
      </c>
      <c r="E10" s="7" t="s">
        <v>47</v>
      </c>
      <c r="F10" s="8">
        <f>C7</f>
        <v>111.53836378299999</v>
      </c>
      <c r="G10" s="9" t="s">
        <v>41</v>
      </c>
    </row>
    <row r="11" spans="1:10" x14ac:dyDescent="0.25">
      <c r="A11" t="s">
        <v>2</v>
      </c>
      <c r="B11">
        <v>25091</v>
      </c>
      <c r="C11">
        <f t="shared" si="0"/>
        <v>11381.08615567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57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22831</v>
      </c>
      <c r="C23">
        <f>(CONVERT(B23,"lbm","g"))/1000</f>
        <v>10355.967399469999</v>
      </c>
    </row>
    <row r="24" spans="1:7" x14ac:dyDescent="0.25">
      <c r="F24" t="s">
        <v>56</v>
      </c>
      <c r="G24" t="s">
        <v>41</v>
      </c>
    </row>
    <row r="25" spans="1:7" x14ac:dyDescent="0.25">
      <c r="A25" t="s">
        <v>3</v>
      </c>
      <c r="B25">
        <f>F26</f>
        <v>4689.7999999999993</v>
      </c>
      <c r="C25">
        <f t="shared" ref="C25:C38" si="2">(CONVERT(B25,"lbm","g"))/1000</f>
        <v>2127.2574968259996</v>
      </c>
      <c r="E25" t="s">
        <v>51</v>
      </c>
      <c r="F25">
        <v>33714</v>
      </c>
      <c r="G25">
        <f t="shared" ref="G25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54</v>
      </c>
      <c r="F26">
        <f>F25-(F30+B28)</f>
        <v>4689.7999999999993</v>
      </c>
      <c r="G26">
        <f t="shared" ref="G26" si="4">(CONVERT(F26,"lbm","g"))/1000</f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52</v>
      </c>
      <c r="F30">
        <v>10840</v>
      </c>
      <c r="G30">
        <f t="shared" ref="G30:G32" si="5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55</v>
      </c>
      <c r="F31">
        <f>F30-(B38+F32)</f>
        <v>5074.1000000000004</v>
      </c>
      <c r="G31">
        <f t="shared" si="5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53</v>
      </c>
      <c r="F32">
        <v>527.5</v>
      </c>
      <c r="G32">
        <f t="shared" si="5"/>
        <v>239.26997517500001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4" x14ac:dyDescent="0.25">
      <c r="A40" t="s">
        <v>35</v>
      </c>
      <c r="B40">
        <v>4000</v>
      </c>
      <c r="C40">
        <f t="shared" ref="C40:C41" si="6">(CONVERT(B40,"lbm","g"))/1000</f>
        <v>1814.3694800000001</v>
      </c>
      <c r="D40" t="s">
        <v>66</v>
      </c>
    </row>
    <row r="41" spans="1:4" x14ac:dyDescent="0.25">
      <c r="A41" t="s">
        <v>72</v>
      </c>
      <c r="B41">
        <v>98</v>
      </c>
      <c r="C41">
        <f t="shared" si="6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B31" sqref="B3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61</v>
      </c>
      <c r="F2" s="2">
        <f>C28</f>
        <v>8263.8633113190008</v>
      </c>
      <c r="G2" s="3" t="s">
        <v>41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62</v>
      </c>
      <c r="F3" s="5">
        <f>C38</f>
        <v>1193.40152547</v>
      </c>
      <c r="G3" s="6" t="s">
        <v>41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63</v>
      </c>
      <c r="F4" s="5">
        <f>C25</f>
        <v>2133.2449161100003</v>
      </c>
      <c r="G4" s="6" t="s">
        <v>41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64</v>
      </c>
      <c r="F5" s="8">
        <f>C30</f>
        <v>2446.22365141</v>
      </c>
      <c r="G5" s="9" t="s">
        <v>41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44</v>
      </c>
      <c r="F7" s="2">
        <f>C9</f>
        <v>4853.4383589999998</v>
      </c>
      <c r="G7" s="3" t="s">
        <v>41</v>
      </c>
    </row>
    <row r="8" spans="1:7" x14ac:dyDescent="0.25">
      <c r="E8" s="4" t="s">
        <v>45</v>
      </c>
      <c r="F8" s="5">
        <f>C2</f>
        <v>5579.1861510000008</v>
      </c>
      <c r="G8" s="6" t="s">
        <v>41</v>
      </c>
    </row>
    <row r="9" spans="1:7" x14ac:dyDescent="0.25">
      <c r="A9" t="s">
        <v>11</v>
      </c>
      <c r="B9">
        <v>10700</v>
      </c>
      <c r="C9">
        <f t="shared" si="0"/>
        <v>4853.4383589999998</v>
      </c>
      <c r="E9" s="4" t="s">
        <v>46</v>
      </c>
      <c r="F9" s="5">
        <f>C21</f>
        <v>18509.290250220001</v>
      </c>
      <c r="G9" s="6" t="s">
        <v>41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7" t="s">
        <v>47</v>
      </c>
      <c r="F10" s="8">
        <f>C7</f>
        <v>110.903334465</v>
      </c>
      <c r="G10" s="9" t="s">
        <v>41</v>
      </c>
    </row>
    <row r="11" spans="1:7" x14ac:dyDescent="0.25">
      <c r="A11" t="s">
        <v>2</v>
      </c>
      <c r="B11">
        <v>25097</v>
      </c>
      <c r="C11">
        <f t="shared" si="0"/>
        <v>11383.807709890001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  <c r="E13" s="10" t="s">
        <v>58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f>B2+B9</f>
        <v>23000</v>
      </c>
      <c r="C23">
        <f>(CONVERT(B23,"lbm","g"))/1000</f>
        <v>10432.62451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F17" sqref="F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40</v>
      </c>
      <c r="B2">
        <v>12319</v>
      </c>
      <c r="C2">
        <f>(CONVERT(B2,"lbm","g"))/1000</f>
        <v>5587.8044060299999</v>
      </c>
      <c r="E2" s="1" t="s">
        <v>61</v>
      </c>
      <c r="F2" s="2">
        <f>C14</f>
        <v>8139.2614872800004</v>
      </c>
      <c r="G2" s="3" t="s">
        <v>41</v>
      </c>
    </row>
    <row r="3" spans="1:7" x14ac:dyDescent="0.25">
      <c r="A3" t="s">
        <v>0</v>
      </c>
      <c r="B3">
        <f>B2-B4</f>
        <v>12049</v>
      </c>
      <c r="C3">
        <f>(CONVERT(B3,"lbm","g"))/1000</f>
        <v>5465.3344661300007</v>
      </c>
      <c r="E3" s="4" t="s">
        <v>62</v>
      </c>
      <c r="F3" s="5">
        <f>C18</f>
        <v>1876.0580423199999</v>
      </c>
      <c r="G3" s="6" t="s">
        <v>41</v>
      </c>
    </row>
    <row r="4" spans="1:7" x14ac:dyDescent="0.25">
      <c r="A4" t="s">
        <v>17</v>
      </c>
      <c r="B4">
        <v>270</v>
      </c>
      <c r="C4">
        <f t="shared" ref="C4:C19" si="0">(CONVERT(B4,"lbm","g"))/1000</f>
        <v>122.4699399</v>
      </c>
      <c r="E4" s="4" t="s">
        <v>63</v>
      </c>
      <c r="F4" s="5">
        <f>C13</f>
        <v>1927.3139801300001</v>
      </c>
      <c r="G4" s="6" t="s">
        <v>41</v>
      </c>
    </row>
    <row r="5" spans="1:7" x14ac:dyDescent="0.25">
      <c r="E5" s="7" t="s">
        <v>64</v>
      </c>
      <c r="F5" s="8">
        <f>C17</f>
        <v>2484.2346920160003</v>
      </c>
      <c r="G5" s="9" t="s">
        <v>41</v>
      </c>
    </row>
    <row r="6" spans="1:7" x14ac:dyDescent="0.25">
      <c r="A6" t="s">
        <v>39</v>
      </c>
      <c r="B6">
        <v>58962</v>
      </c>
      <c r="C6">
        <f>(CONVERT(B6,"lbm","g"))/1000</f>
        <v>26744.713319940001</v>
      </c>
    </row>
    <row r="7" spans="1:7" x14ac:dyDescent="0.25">
      <c r="A7" t="s">
        <v>34</v>
      </c>
      <c r="B7">
        <f>B6-B9-B10</f>
        <v>21629.599999999999</v>
      </c>
      <c r="C7">
        <f>(CONVERT(B7,"lbm","g"))/1000</f>
        <v>9811.0215261520007</v>
      </c>
      <c r="E7" s="1" t="s">
        <v>44</v>
      </c>
      <c r="F7" s="2">
        <f>C8</f>
        <v>4223.2171201219999</v>
      </c>
      <c r="G7" s="3" t="s">
        <v>41</v>
      </c>
    </row>
    <row r="8" spans="1:7" x14ac:dyDescent="0.25">
      <c r="A8" t="s">
        <v>11</v>
      </c>
      <c r="B8">
        <f>B6-B2-B9-B10</f>
        <v>9310.5999999999985</v>
      </c>
      <c r="C8">
        <f t="shared" si="0"/>
        <v>4223.2171201219999</v>
      </c>
      <c r="E8" s="4" t="s">
        <v>45</v>
      </c>
      <c r="F8" s="5">
        <f>C3</f>
        <v>5465.3344661300007</v>
      </c>
      <c r="G8" s="6" t="s">
        <v>41</v>
      </c>
    </row>
    <row r="9" spans="1:7" x14ac:dyDescent="0.25">
      <c r="A9" t="s">
        <v>16</v>
      </c>
      <c r="B9">
        <v>1362.4</v>
      </c>
      <c r="C9">
        <f t="shared" si="0"/>
        <v>617.97424488800004</v>
      </c>
      <c r="E9" s="4" t="s">
        <v>46</v>
      </c>
      <c r="F9" s="5">
        <f>C10</f>
        <v>16315.7175489</v>
      </c>
      <c r="G9" s="6" t="s">
        <v>41</v>
      </c>
    </row>
    <row r="10" spans="1:7" x14ac:dyDescent="0.25">
      <c r="A10" t="s">
        <v>10</v>
      </c>
      <c r="B10">
        <v>35970</v>
      </c>
      <c r="C10">
        <f t="shared" si="0"/>
        <v>16315.7175489</v>
      </c>
      <c r="E10" s="7" t="s">
        <v>47</v>
      </c>
      <c r="F10" s="8">
        <f>C4</f>
        <v>122.4699399</v>
      </c>
      <c r="G10" s="9" t="s">
        <v>41</v>
      </c>
    </row>
    <row r="12" spans="1:7" x14ac:dyDescent="0.25">
      <c r="A12" t="s">
        <v>37</v>
      </c>
      <c r="B12">
        <v>22193</v>
      </c>
      <c r="C12">
        <f t="shared" ref="C12" si="1">(CONVERT(B12,"lbm","g"))/1000</f>
        <v>10066.575467410001</v>
      </c>
      <c r="E12" s="10" t="s">
        <v>59</v>
      </c>
    </row>
    <row r="13" spans="1:7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7" x14ac:dyDescent="0.25">
      <c r="A14" t="s">
        <v>4</v>
      </c>
      <c r="B14">
        <v>17944</v>
      </c>
      <c r="C14">
        <f t="shared" si="0"/>
        <v>8139.2614872800004</v>
      </c>
    </row>
    <row r="16" spans="1:7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7" workbookViewId="0">
      <selection activeCell="M11" sqref="M1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61</v>
      </c>
      <c r="F2" s="2">
        <f>C28</f>
        <v>0</v>
      </c>
      <c r="G2" s="3" t="s">
        <v>41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62</v>
      </c>
      <c r="F3" s="5">
        <f>C38</f>
        <v>0</v>
      </c>
      <c r="G3" s="6" t="s">
        <v>41</v>
      </c>
    </row>
    <row r="4" spans="1:7" x14ac:dyDescent="0.25">
      <c r="A4" t="s">
        <v>23</v>
      </c>
      <c r="C4">
        <f t="shared" si="0"/>
        <v>0</v>
      </c>
      <c r="E4" s="4" t="s">
        <v>63</v>
      </c>
      <c r="F4" s="5">
        <f>C25</f>
        <v>0</v>
      </c>
      <c r="G4" s="6" t="s">
        <v>41</v>
      </c>
    </row>
    <row r="5" spans="1:7" x14ac:dyDescent="0.25">
      <c r="A5" t="s">
        <v>24</v>
      </c>
      <c r="C5">
        <f t="shared" si="0"/>
        <v>0</v>
      </c>
      <c r="E5" s="7" t="s">
        <v>64</v>
      </c>
      <c r="F5" s="8">
        <f>C30</f>
        <v>0</v>
      </c>
      <c r="G5" s="9" t="s">
        <v>41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44</v>
      </c>
      <c r="F7" s="2">
        <f>C9</f>
        <v>4842.0985497500005</v>
      </c>
      <c r="G7" s="3" t="s">
        <v>41</v>
      </c>
    </row>
    <row r="8" spans="1:7" x14ac:dyDescent="0.25">
      <c r="E8" s="4" t="s">
        <v>45</v>
      </c>
      <c r="F8" s="5">
        <f>C2</f>
        <v>5620.9166490400003</v>
      </c>
      <c r="G8" s="6" t="s">
        <v>41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46</v>
      </c>
      <c r="F9" s="5">
        <f>C21</f>
        <v>18408.139151709998</v>
      </c>
      <c r="G9" s="6" t="s">
        <v>41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7" t="s">
        <v>47</v>
      </c>
      <c r="F10" s="8">
        <f>F15</f>
        <v>111</v>
      </c>
      <c r="G10" s="9" t="s">
        <v>41</v>
      </c>
    </row>
    <row r="11" spans="1:7" x14ac:dyDescent="0.25">
      <c r="A11" t="s">
        <v>43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48</v>
      </c>
      <c r="F13">
        <v>55.5</v>
      </c>
      <c r="G13" t="s">
        <v>41</v>
      </c>
    </row>
    <row r="14" spans="1:7" x14ac:dyDescent="0.25">
      <c r="A14" t="s">
        <v>28</v>
      </c>
      <c r="C14">
        <f t="shared" si="0"/>
        <v>0</v>
      </c>
      <c r="E14" t="s">
        <v>49</v>
      </c>
      <c r="F14">
        <v>55.5</v>
      </c>
      <c r="G14" t="s">
        <v>41</v>
      </c>
    </row>
    <row r="15" spans="1:7" x14ac:dyDescent="0.25">
      <c r="A15" t="s">
        <v>29</v>
      </c>
      <c r="C15">
        <f t="shared" si="0"/>
        <v>0</v>
      </c>
      <c r="E15" t="s">
        <v>50</v>
      </c>
      <c r="F15">
        <f>F13+F14</f>
        <v>111</v>
      </c>
      <c r="G15" t="s">
        <v>41</v>
      </c>
    </row>
    <row r="16" spans="1:7" x14ac:dyDescent="0.25">
      <c r="A16" t="s">
        <v>30</v>
      </c>
      <c r="C16">
        <f t="shared" si="0"/>
        <v>0</v>
      </c>
    </row>
    <row r="17" spans="1:5" x14ac:dyDescent="0.25">
      <c r="A17" t="s">
        <v>31</v>
      </c>
      <c r="C17">
        <f t="shared" si="0"/>
        <v>0</v>
      </c>
      <c r="E17" s="10" t="s">
        <v>60</v>
      </c>
    </row>
    <row r="18" spans="1:5" x14ac:dyDescent="0.25">
      <c r="A18" t="s">
        <v>32</v>
      </c>
      <c r="C18">
        <f t="shared" si="0"/>
        <v>0</v>
      </c>
    </row>
    <row r="19" spans="1:5" x14ac:dyDescent="0.25">
      <c r="A19" t="s">
        <v>33</v>
      </c>
      <c r="C19">
        <f t="shared" si="0"/>
        <v>0</v>
      </c>
    </row>
    <row r="20" spans="1:5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5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5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5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5" x14ac:dyDescent="0.25">
      <c r="A26" t="s">
        <v>4</v>
      </c>
      <c r="B26">
        <v>0</v>
      </c>
      <c r="C26">
        <f t="shared" si="2"/>
        <v>0</v>
      </c>
    </row>
    <row r="27" spans="1:5" x14ac:dyDescent="0.25">
      <c r="A27" t="s">
        <v>5</v>
      </c>
      <c r="B27">
        <v>0</v>
      </c>
      <c r="C27">
        <f t="shared" si="2"/>
        <v>0</v>
      </c>
    </row>
    <row r="28" spans="1:5" x14ac:dyDescent="0.25">
      <c r="A28" t="s">
        <v>9</v>
      </c>
      <c r="B28">
        <f>B26+B27</f>
        <v>0</v>
      </c>
      <c r="C28">
        <f t="shared" si="2"/>
        <v>0</v>
      </c>
    </row>
    <row r="30" spans="1:5" x14ac:dyDescent="0.25">
      <c r="A30" t="s">
        <v>12</v>
      </c>
      <c r="B30">
        <v>0</v>
      </c>
      <c r="C30">
        <f t="shared" si="2"/>
        <v>0</v>
      </c>
    </row>
    <row r="31" spans="1:5" x14ac:dyDescent="0.25">
      <c r="A31" t="s">
        <v>6</v>
      </c>
      <c r="B31">
        <v>0</v>
      </c>
      <c r="C31">
        <f t="shared" si="2"/>
        <v>0</v>
      </c>
    </row>
    <row r="32" spans="1:5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42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Apollo 13</vt:lpstr>
      <vt:lpstr>Apollo 12</vt:lpstr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2018-04-05T17:44:59Z</dcterms:modified>
</cp:coreProperties>
</file>