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3BE6D8EB-1557-4CAE-A283-014FCF147008}" xr6:coauthVersionLast="47" xr6:coauthVersionMax="47" xr10:uidLastSave="{00000000-0000-0000-0000-000000000000}"/>
  <bookViews>
    <workbookView xWindow="10140" yWindow="0" windowWidth="26625" windowHeight="198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G13" i="1"/>
  <c r="E13" i="1"/>
  <c r="F13" i="1"/>
  <c r="C26" i="1" s="1"/>
  <c r="B32" i="1"/>
  <c r="B22" i="1"/>
  <c r="B21" i="1"/>
  <c r="B14" i="1"/>
  <c r="B12" i="1"/>
  <c r="B15" i="1"/>
  <c r="B13" i="1"/>
  <c r="B4" i="1"/>
  <c r="D15" i="1"/>
  <c r="D14" i="1"/>
  <c r="E14" i="1" s="1"/>
  <c r="F19" i="1"/>
  <c r="F21" i="1" s="1"/>
  <c r="B9" i="1"/>
  <c r="A33" i="1"/>
  <c r="A34" i="1"/>
  <c r="A32" i="1"/>
  <c r="D19" i="1"/>
  <c r="B20" i="1"/>
  <c r="F20" i="1" l="1"/>
  <c r="G14" i="1"/>
  <c r="B23" i="1"/>
  <c r="C22" i="1"/>
  <c r="B29" i="1" s="1"/>
  <c r="B24" i="1" l="1"/>
  <c r="B34" i="1"/>
  <c r="B33" i="1"/>
  <c r="C34" i="1"/>
  <c r="B28" i="1"/>
  <c r="C27" i="1"/>
  <c r="C24" i="1"/>
  <c r="C23" i="1"/>
  <c r="D22" i="1"/>
  <c r="E23" i="1" s="1"/>
  <c r="E24" i="1" s="1"/>
  <c r="F24" i="1" s="1"/>
  <c r="C28" i="1"/>
  <c r="C29" i="1" l="1"/>
  <c r="E26" i="1"/>
  <c r="E27" i="1" s="1"/>
  <c r="G15" i="1"/>
  <c r="D26" i="1"/>
  <c r="D29" i="1" s="1"/>
  <c r="E15" i="1"/>
  <c r="D28" i="1" l="1"/>
  <c r="D27" i="1"/>
  <c r="E29" i="1"/>
  <c r="E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D41811B4-CA6C-48BB-8674-5BF4AB335D52}">
      <text>
        <r>
          <rPr>
            <b/>
            <sz val="9"/>
            <color indexed="81"/>
            <rFont val="Tahoma"/>
            <family val="2"/>
            <charset val="204"/>
          </rPr>
          <t>PC:</t>
        </r>
        <r>
          <rPr>
            <sz val="9"/>
            <color indexed="81"/>
            <rFont val="Tahoma"/>
            <family val="2"/>
            <charset val="204"/>
          </rPr>
          <t xml:space="preserve">
ВСЕ ЭТИ ЗНАЧЕНИЯ МОНЖО МЕНЯТЬ!
B2-B9
</t>
        </r>
      </text>
    </comment>
  </commentList>
</comments>
</file>

<file path=xl/sharedStrings.xml><?xml version="1.0" encoding="utf-8"?>
<sst xmlns="http://schemas.openxmlformats.org/spreadsheetml/2006/main" count="45" uniqueCount="45">
  <si>
    <t>ВВЕДИТЕ ДАННЫЕ:</t>
  </si>
  <si>
    <t>КУРС 1 USD в рублях:</t>
  </si>
  <si>
    <t>Цена 1 BTC в USD</t>
  </si>
  <si>
    <t>Стоимость 1 kWt в рублях с НДС</t>
  </si>
  <si>
    <t>1 TH майнит BTC за 24 часа в USD</t>
  </si>
  <si>
    <t>https://minerstat.com/coin/BTC?lang=ru</t>
  </si>
  <si>
    <t>Прибыль в цене оборудования в %</t>
  </si>
  <si>
    <t>сколько мы зарабатываем при продаже 1 монетки H2C</t>
  </si>
  <si>
    <t>рыночный, при обмене USDT/Рубль</t>
  </si>
  <si>
    <t>биржа</t>
  </si>
  <si>
    <t>данные ФСК (АЗОТ, УРКА)</t>
  </si>
  <si>
    <t>Данные IBMM</t>
  </si>
  <si>
    <t>Цена продажи 1 kWt для владельцев монет в рублях</t>
  </si>
  <si>
    <t>какую цену за ээ учитываем и удерживаем с дохода владельцев монет (пишем на сайте)</t>
  </si>
  <si>
    <t>Домашнее задание на 1 kWt ээ в рублях</t>
  </si>
  <si>
    <t>Лоб</t>
  </si>
  <si>
    <t>Формула цены первичной продажи монеты:</t>
  </si>
  <si>
    <t>Цена за 1 ТН в оборудовании:</t>
  </si>
  <si>
    <t>Наша прибыль в цене оборудования</t>
  </si>
  <si>
    <t>Цена за 1 ТН с учетом нашей прибыли</t>
  </si>
  <si>
    <t>Наша прибыль в USD</t>
  </si>
  <si>
    <t>Итоговая цена 1 монеты номиналом 1 ТН</t>
  </si>
  <si>
    <t>Энергопотребление 1 TH в T21 (190TH) за 24 часа в USD</t>
  </si>
  <si>
    <t>Потребление полной работы всего T21 (190)TH в час в wt</t>
  </si>
  <si>
    <t xml:space="preserve"> + 10% сети, контейнер, вентиляторы, аптайм</t>
  </si>
  <si>
    <t>1 TH в час в kWt</t>
  </si>
  <si>
    <t>1 TH за 24 часа в USD</t>
  </si>
  <si>
    <t>1 TH за 30,5 дней</t>
  </si>
  <si>
    <t>1 TH за год</t>
  </si>
  <si>
    <t>Прибыль от проданных монет:</t>
  </si>
  <si>
    <t>Асики кол-во</t>
  </si>
  <si>
    <t>Инвестиции</t>
  </si>
  <si>
    <t>Количество монет</t>
  </si>
  <si>
    <t>Прибыль в USD</t>
  </si>
  <si>
    <t>Валовая прибыль от майнинга на 1 монетку HASH2CASH</t>
  </si>
  <si>
    <t>1 TH майнит BTC за 30,5 дней в USD</t>
  </si>
  <si>
    <t>1 TH майнит BTC за год в USD</t>
  </si>
  <si>
    <t>Прибыль за 1 TH за 24 часа в USD</t>
  </si>
  <si>
    <t>Прибыль за 1 TH за 30,5 дней часа в USD</t>
  </si>
  <si>
    <t>Прибыль за 1 TH за год в USD</t>
  </si>
  <si>
    <t>Прибыль от ЭЭ (покупка и продажа владельцам монет H2C)/количество монет</t>
  </si>
  <si>
    <t>Доходность для инвесторов (покупателей монет H2C)/количество монет</t>
  </si>
  <si>
    <t>%  of ROI</t>
  </si>
  <si>
    <t>kWt</t>
  </si>
  <si>
    <t>Стоимость S21ПРО (245 TH) в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</si>
</sst>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$$-C09]#,##0.00"/>
    <numFmt numFmtId="165" formatCode="[$$-C09]#,##0.000"/>
    <numFmt numFmtId="166" formatCode="[$$-C09]#,##0.0000"/>
    <numFmt numFmtId="167" formatCode="[$$-C09]#,##0.00000"/>
    <numFmt numFmtId="168" formatCode="#,##0.00\ &quot;₽&quot;"/>
    <numFmt numFmtId="169" formatCode="[$$-C09]#,##0"/>
    <numFmt numFmtId="170" formatCode="_-* #,##0_-;\-* #,##0_-;_-* &quot;-&quot;??_-;_-@_-"/>
    <numFmt numFmtId="171" formatCode="#,##0_ ;\-#,##0\ "/>
    <numFmt numFmtId="172" formatCode="#,##0.0000\ &quot;₽&quot;"/>
    <numFmt numFmtId="173" formatCode="[$$-2809]#,##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6" fillId="0" borderId="0" xfId="3" applyFont="1"/>
    <xf numFmtId="0" fontId="4" fillId="0" borderId="0" xfId="0" applyFont="1"/>
    <xf numFmtId="0" fontId="0" fillId="3" borderId="4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2" fillId="2" borderId="5" xfId="2" applyFont="1" applyFill="1" applyBorder="1" applyAlignment="1">
      <alignment horizontal="center"/>
    </xf>
    <xf numFmtId="164" fontId="9" fillId="3" borderId="5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69" fontId="3" fillId="5" borderId="1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166" fontId="3" fillId="7" borderId="1" xfId="0" applyNumberFormat="1" applyFont="1" applyFill="1" applyBorder="1"/>
    <xf numFmtId="169" fontId="3" fillId="7" borderId="1" xfId="0" applyNumberFormat="1" applyFont="1" applyFill="1" applyBorder="1"/>
    <xf numFmtId="0" fontId="8" fillId="7" borderId="1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0" fillId="0" borderId="0" xfId="0" applyFont="1"/>
    <xf numFmtId="164" fontId="11" fillId="3" borderId="7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70" fontId="4" fillId="7" borderId="1" xfId="1" applyNumberFormat="1" applyFont="1" applyFill="1" applyBorder="1" applyAlignment="1">
      <alignment horizontal="center"/>
    </xf>
    <xf numFmtId="171" fontId="4" fillId="7" borderId="1" xfId="1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9" borderId="1" xfId="0" applyFont="1" applyFill="1" applyBorder="1"/>
    <xf numFmtId="3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5" fontId="3" fillId="9" borderId="1" xfId="0" applyNumberFormat="1" applyFont="1" applyFill="1" applyBorder="1"/>
    <xf numFmtId="0" fontId="8" fillId="9" borderId="1" xfId="0" applyFont="1" applyFill="1" applyBorder="1"/>
    <xf numFmtId="10" fontId="11" fillId="9" borderId="1" xfId="2" applyNumberFormat="1" applyFont="1" applyFill="1" applyBorder="1" applyAlignment="1">
      <alignment horizontal="center"/>
    </xf>
    <xf numFmtId="168" fontId="14" fillId="2" borderId="14" xfId="0" applyNumberFormat="1" applyFont="1" applyFill="1" applyBorder="1" applyAlignment="1">
      <alignment horizontal="center"/>
    </xf>
    <xf numFmtId="169" fontId="14" fillId="2" borderId="15" xfId="0" applyNumberFormat="1" applyFont="1" applyFill="1" applyBorder="1" applyAlignment="1">
      <alignment horizontal="center"/>
    </xf>
    <xf numFmtId="168" fontId="14" fillId="2" borderId="15" xfId="0" applyNumberFormat="1" applyFont="1" applyFill="1" applyBorder="1" applyAlignment="1">
      <alignment horizontal="center"/>
    </xf>
    <xf numFmtId="167" fontId="14" fillId="2" borderId="15" xfId="0" applyNumberFormat="1" applyFont="1" applyFill="1" applyBorder="1" applyAlignment="1">
      <alignment horizontal="center"/>
    </xf>
    <xf numFmtId="9" fontId="14" fillId="2" borderId="15" xfId="0" applyNumberFormat="1" applyFont="1" applyFill="1" applyBorder="1" applyAlignment="1">
      <alignment horizontal="center"/>
    </xf>
    <xf numFmtId="168" fontId="14" fillId="2" borderId="16" xfId="0" applyNumberFormat="1" applyFont="1" applyFill="1" applyBorder="1" applyAlignment="1">
      <alignment horizontal="center"/>
    </xf>
    <xf numFmtId="166" fontId="3" fillId="0" borderId="0" xfId="0" applyNumberFormat="1" applyFont="1"/>
    <xf numFmtId="172" fontId="3" fillId="0" borderId="0" xfId="0" applyNumberFormat="1" applyFont="1"/>
    <xf numFmtId="173" fontId="3" fillId="0" borderId="0" xfId="0" applyNumberFormat="1" applyFont="1"/>
    <xf numFmtId="9" fontId="3" fillId="0" borderId="0" xfId="2" applyFont="1"/>
    <xf numFmtId="168" fontId="8" fillId="0" borderId="0" xfId="0" applyNumberFormat="1" applyFont="1"/>
    <xf numFmtId="0" fontId="3" fillId="6" borderId="3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erstat.com/coin/BTC?lang=ru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B28" sqref="B28"/>
    </sheetView>
  </sheetViews>
  <sheetFormatPr defaultRowHeight="15.75" x14ac:dyDescent="0.25"/>
  <cols>
    <col min="1" max="1" width="80.85546875" style="1" bestFit="1" customWidth="1"/>
    <col min="2" max="2" width="12" style="1" bestFit="1" customWidth="1"/>
    <col min="3" max="3" width="14.140625" style="1" customWidth="1"/>
    <col min="4" max="4" width="19.28515625" style="1" customWidth="1"/>
    <col min="5" max="5" width="19" style="1" customWidth="1"/>
    <col min="6" max="6" width="19.140625" style="1" bestFit="1" customWidth="1"/>
    <col min="7" max="7" width="16.28515625" style="1" bestFit="1" customWidth="1"/>
    <col min="8" max="16384" width="9.140625" style="1"/>
  </cols>
  <sheetData>
    <row r="1" spans="1:7" ht="16.5" thickBot="1" x14ac:dyDescent="0.3">
      <c r="A1" s="56" t="s">
        <v>0</v>
      </c>
      <c r="B1" s="57"/>
    </row>
    <row r="2" spans="1:7" ht="18.75" x14ac:dyDescent="0.3">
      <c r="A2" s="21" t="s">
        <v>1</v>
      </c>
      <c r="B2" s="40">
        <v>85</v>
      </c>
      <c r="C2" s="3" t="s">
        <v>8</v>
      </c>
    </row>
    <row r="3" spans="1:7" ht="18.75" x14ac:dyDescent="0.3">
      <c r="A3" s="21" t="s">
        <v>2</v>
      </c>
      <c r="B3" s="41">
        <v>114000</v>
      </c>
      <c r="C3" s="3" t="s">
        <v>9</v>
      </c>
    </row>
    <row r="4" spans="1:7" ht="18.75" x14ac:dyDescent="0.3">
      <c r="A4" s="21" t="s">
        <v>3</v>
      </c>
      <c r="B4" s="42">
        <f>3.56*120%</f>
        <v>4.2720000000000002</v>
      </c>
      <c r="C4" s="3" t="s">
        <v>10</v>
      </c>
    </row>
    <row r="5" spans="1:7" ht="18.75" x14ac:dyDescent="0.3">
      <c r="A5" s="21" t="s">
        <v>4</v>
      </c>
      <c r="B5" s="43">
        <v>5.2600000000000001E-2</v>
      </c>
      <c r="C5" s="2" t="s">
        <v>5</v>
      </c>
    </row>
    <row r="6" spans="1:7" ht="18.75" x14ac:dyDescent="0.3">
      <c r="A6" s="21" t="s">
        <v>44</v>
      </c>
      <c r="B6" s="41">
        <v>3900</v>
      </c>
      <c r="C6" s="3" t="s">
        <v>11</v>
      </c>
    </row>
    <row r="7" spans="1:7" ht="18.75" x14ac:dyDescent="0.3">
      <c r="A7" s="21" t="s">
        <v>6</v>
      </c>
      <c r="B7" s="44">
        <v>0.54</v>
      </c>
      <c r="C7" s="3" t="s">
        <v>7</v>
      </c>
    </row>
    <row r="8" spans="1:7" ht="18.75" x14ac:dyDescent="0.3">
      <c r="A8" s="21" t="s">
        <v>12</v>
      </c>
      <c r="B8" s="42">
        <v>6</v>
      </c>
      <c r="C8" s="3" t="s">
        <v>13</v>
      </c>
    </row>
    <row r="9" spans="1:7" ht="19.5" thickBot="1" x14ac:dyDescent="0.35">
      <c r="A9" s="22" t="s">
        <v>14</v>
      </c>
      <c r="B9" s="45">
        <f>0.3+0.3*20%</f>
        <v>0.36</v>
      </c>
      <c r="C9" s="3" t="s">
        <v>15</v>
      </c>
    </row>
    <row r="10" spans="1:7" ht="16.5" thickBot="1" x14ac:dyDescent="0.3"/>
    <row r="11" spans="1:7" x14ac:dyDescent="0.25">
      <c r="A11" s="60" t="s">
        <v>16</v>
      </c>
      <c r="B11" s="61"/>
      <c r="D11" s="62" t="s">
        <v>29</v>
      </c>
      <c r="E11" s="62"/>
      <c r="F11" s="62"/>
      <c r="G11" s="62"/>
    </row>
    <row r="12" spans="1:7" x14ac:dyDescent="0.25">
      <c r="A12" s="4" t="s">
        <v>17</v>
      </c>
      <c r="B12" s="5">
        <f>B6/245</f>
        <v>15.918367346938776</v>
      </c>
      <c r="D12" s="12" t="s">
        <v>30</v>
      </c>
      <c r="E12" s="12" t="s">
        <v>31</v>
      </c>
      <c r="F12" s="12" t="s">
        <v>32</v>
      </c>
      <c r="G12" s="12" t="s">
        <v>33</v>
      </c>
    </row>
    <row r="13" spans="1:7" x14ac:dyDescent="0.25">
      <c r="A13" s="7" t="s">
        <v>18</v>
      </c>
      <c r="B13" s="8">
        <f>(B16-B12)/B12</f>
        <v>0.57051282051282048</v>
      </c>
      <c r="D13" s="13">
        <v>70</v>
      </c>
      <c r="E13" s="14">
        <f>D13*B6</f>
        <v>273000</v>
      </c>
      <c r="F13" s="16">
        <f>D13*245</f>
        <v>17150</v>
      </c>
      <c r="G13" s="14">
        <f>F13*B15</f>
        <v>155750</v>
      </c>
    </row>
    <row r="14" spans="1:7" x14ac:dyDescent="0.25">
      <c r="A14" s="4" t="s">
        <v>19</v>
      </c>
      <c r="B14" s="5">
        <f>B12+B12*B13</f>
        <v>25</v>
      </c>
      <c r="D14" s="13">
        <f>F14/235</f>
        <v>127.65957446808511</v>
      </c>
      <c r="E14" s="14">
        <f>D14*B6</f>
        <v>497872.34042553196</v>
      </c>
      <c r="F14" s="16">
        <v>30000</v>
      </c>
      <c r="G14" s="14">
        <f>F14*B15</f>
        <v>272448.97959183669</v>
      </c>
    </row>
    <row r="15" spans="1:7" x14ac:dyDescent="0.25">
      <c r="A15" s="4" t="s">
        <v>20</v>
      </c>
      <c r="B15" s="9">
        <f>B12*B13</f>
        <v>9.0816326530612237</v>
      </c>
      <c r="D15" s="13">
        <f>F15/235</f>
        <v>319.14893617021278</v>
      </c>
      <c r="E15" s="14">
        <f>D15*B6</f>
        <v>1244680.8510638298</v>
      </c>
      <c r="F15" s="16">
        <v>75000</v>
      </c>
      <c r="G15" s="14">
        <f>F15*B15</f>
        <v>681122.44897959183</v>
      </c>
    </row>
    <row r="16" spans="1:7" ht="21.75" thickBot="1" x14ac:dyDescent="0.4">
      <c r="A16" s="6" t="s">
        <v>21</v>
      </c>
      <c r="B16" s="24">
        <v>25</v>
      </c>
    </row>
    <row r="18" spans="1:8" x14ac:dyDescent="0.25">
      <c r="A18" s="58" t="s">
        <v>22</v>
      </c>
      <c r="B18" s="59"/>
      <c r="D18" s="53" t="s">
        <v>34</v>
      </c>
      <c r="E18" s="54"/>
      <c r="F18" s="55"/>
    </row>
    <row r="19" spans="1:8" x14ac:dyDescent="0.25">
      <c r="A19" s="10" t="s">
        <v>23</v>
      </c>
      <c r="B19" s="11">
        <v>3675</v>
      </c>
      <c r="D19" s="52" t="str">
        <f>A5</f>
        <v>1 TH майнит BTC за 24 часа в USD</v>
      </c>
      <c r="E19" s="52"/>
      <c r="F19" s="15">
        <f>B5</f>
        <v>5.2600000000000001E-2</v>
      </c>
    </row>
    <row r="20" spans="1:8" ht="16.5" thickBot="1" x14ac:dyDescent="0.3">
      <c r="A20" s="10" t="s">
        <v>24</v>
      </c>
      <c r="B20" s="11">
        <f>B19+B19*10%</f>
        <v>4042.5</v>
      </c>
      <c r="D20" s="52" t="s">
        <v>35</v>
      </c>
      <c r="E20" s="52"/>
      <c r="F20" s="15">
        <f>F19*30.5</f>
        <v>1.6043000000000001</v>
      </c>
    </row>
    <row r="21" spans="1:8" x14ac:dyDescent="0.25">
      <c r="A21" s="10" t="s">
        <v>25</v>
      </c>
      <c r="B21" s="28">
        <f>B20/235/1000</f>
        <v>1.7202127659574469E-2</v>
      </c>
      <c r="C21" s="31" t="s">
        <v>43</v>
      </c>
      <c r="D21" s="51" t="s">
        <v>36</v>
      </c>
      <c r="E21" s="52"/>
      <c r="F21" s="15">
        <f>F19*365</f>
        <v>19.199000000000002</v>
      </c>
    </row>
    <row r="22" spans="1:8" x14ac:dyDescent="0.25">
      <c r="A22" s="10" t="s">
        <v>26</v>
      </c>
      <c r="B22" s="29">
        <f>B21*24*(B4+B9)/B2</f>
        <v>2.2497954443053823E-2</v>
      </c>
      <c r="C22" s="32">
        <f>B21*24</f>
        <v>0.41285106382978726</v>
      </c>
      <c r="D22" s="48">
        <f>C22*B8/B2</f>
        <v>2.9142428035043806E-2</v>
      </c>
    </row>
    <row r="23" spans="1:8" x14ac:dyDescent="0.25">
      <c r="A23" s="10" t="s">
        <v>27</v>
      </c>
      <c r="B23" s="29">
        <f>B22*30.5</f>
        <v>0.68618761051314159</v>
      </c>
      <c r="C23" s="32">
        <f>C22*30.5</f>
        <v>12.591957446808511</v>
      </c>
      <c r="D23" s="48">
        <v>0.05</v>
      </c>
      <c r="E23" s="47">
        <f>D23-D22</f>
        <v>2.0857571964956197E-2</v>
      </c>
    </row>
    <row r="24" spans="1:8" ht="19.5" thickBot="1" x14ac:dyDescent="0.35">
      <c r="A24" s="10" t="s">
        <v>28</v>
      </c>
      <c r="B24" s="30">
        <f>B22*365</f>
        <v>8.2117533717146447</v>
      </c>
      <c r="C24" s="33">
        <f>C22*365</f>
        <v>150.69063829787234</v>
      </c>
      <c r="E24" s="49">
        <f>E23/D22</f>
        <v>0.7157115371401086</v>
      </c>
      <c r="F24" s="50">
        <f>B8+B8*E24</f>
        <v>10.294269222840651</v>
      </c>
      <c r="H24" s="23"/>
    </row>
    <row r="26" spans="1:8" x14ac:dyDescent="0.25">
      <c r="A26" s="20" t="s">
        <v>40</v>
      </c>
      <c r="B26" s="25">
        <v>1</v>
      </c>
      <c r="C26" s="26">
        <f>F13</f>
        <v>17150</v>
      </c>
      <c r="D26" s="26">
        <f>F14</f>
        <v>30000</v>
      </c>
      <c r="E26" s="27">
        <f>F15</f>
        <v>75000</v>
      </c>
    </row>
    <row r="27" spans="1:8" x14ac:dyDescent="0.25">
      <c r="A27" s="17" t="s">
        <v>37</v>
      </c>
      <c r="B27" s="18">
        <f>C22*B8/B2-C22*(B4+B9)/B2</f>
        <v>6.6444735919899828E-3</v>
      </c>
      <c r="C27" s="19">
        <f>B27*C26</f>
        <v>113.9527221026282</v>
      </c>
      <c r="D27" s="19">
        <f>B27*D26</f>
        <v>199.3342077596995</v>
      </c>
      <c r="E27" s="19">
        <f>B27*E26</f>
        <v>498.33551939924871</v>
      </c>
    </row>
    <row r="28" spans="1:8" x14ac:dyDescent="0.25">
      <c r="A28" s="17" t="s">
        <v>38</v>
      </c>
      <c r="B28" s="18">
        <f>B27*30.5</f>
        <v>0.20265644455569448</v>
      </c>
      <c r="C28" s="19">
        <f>B28*C26</f>
        <v>3475.5580241301604</v>
      </c>
      <c r="D28" s="19">
        <f>B28*D26</f>
        <v>6079.6933366708345</v>
      </c>
      <c r="E28" s="19">
        <f>B28*E26</f>
        <v>15199.233341677085</v>
      </c>
    </row>
    <row r="29" spans="1:8" x14ac:dyDescent="0.25">
      <c r="A29" s="17" t="s">
        <v>39</v>
      </c>
      <c r="B29" s="18">
        <f>B27*365</f>
        <v>2.4252328610763438</v>
      </c>
      <c r="C29" s="19">
        <f>B29*C26</f>
        <v>41592.7435674593</v>
      </c>
      <c r="D29" s="19">
        <f>B29*D26</f>
        <v>72756.985832290316</v>
      </c>
      <c r="E29" s="19">
        <f>B29*E26</f>
        <v>181892.46458072579</v>
      </c>
    </row>
    <row r="31" spans="1:8" x14ac:dyDescent="0.25">
      <c r="A31" s="38" t="s">
        <v>41</v>
      </c>
      <c r="B31" s="35">
        <v>1</v>
      </c>
      <c r="C31" s="36" t="s">
        <v>42</v>
      </c>
    </row>
    <row r="32" spans="1:8" x14ac:dyDescent="0.25">
      <c r="A32" s="34" t="str">
        <f>A27</f>
        <v>Прибыль за 1 TH за 24 часа в USD</v>
      </c>
      <c r="B32" s="37">
        <f>F19-C22*B8/B2</f>
        <v>2.3457571964956195E-2</v>
      </c>
      <c r="C32" s="34"/>
    </row>
    <row r="33" spans="1:5" x14ac:dyDescent="0.25">
      <c r="A33" s="34" t="str">
        <f t="shared" ref="A33:A34" si="0">A28</f>
        <v>Прибыль за 1 TH за 30,5 дней часа в USD</v>
      </c>
      <c r="B33" s="37">
        <f>B32*30.5</f>
        <v>0.71545594493116393</v>
      </c>
      <c r="C33" s="34"/>
      <c r="E33" s="46"/>
    </row>
    <row r="34" spans="1:5" ht="21" x14ac:dyDescent="0.35">
      <c r="A34" s="34" t="str">
        <f t="shared" si="0"/>
        <v>Прибыль за 1 TH за год в USD</v>
      </c>
      <c r="B34" s="37">
        <f>B32*365</f>
        <v>8.5620137672090113</v>
      </c>
      <c r="C34" s="39">
        <f>B34/B16</f>
        <v>0.34248055068836047</v>
      </c>
    </row>
    <row r="35" spans="1:5" x14ac:dyDescent="0.25">
      <c r="E35" s="46"/>
    </row>
  </sheetData>
  <mergeCells count="8">
    <mergeCell ref="D21:E21"/>
    <mergeCell ref="D18:F18"/>
    <mergeCell ref="A1:B1"/>
    <mergeCell ref="A18:B18"/>
    <mergeCell ref="A11:B11"/>
    <mergeCell ref="D11:G11"/>
    <mergeCell ref="D19:E19"/>
    <mergeCell ref="D20:E20"/>
  </mergeCells>
  <hyperlinks>
    <hyperlink ref="C5" r:id="rId1" xr:uid="{A3E8BCF2-582B-4A10-940D-0D05DCBB8E4D}"/>
  </hyperlinks>
  <pageMargins left="0.7" right="0.7" top="0.75" bottom="0.75" header="0.3" footer="0.3"/>
  <pageSetup paperSize="9" orientation="portrait" horizontalDpi="0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Михаил Травкин</cp:lastModifiedBy>
  <dcterms:created xsi:type="dcterms:W3CDTF">2015-06-05T18:19:34Z</dcterms:created>
  <dcterms:modified xsi:type="dcterms:W3CDTF">2025-09-11T13:02:25Z</dcterms:modified>
</cp:coreProperties>
</file>