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camer\cs347\347-final-project-team-17\courseplanner\static\excel\"/>
    </mc:Choice>
  </mc:AlternateContent>
  <xr:revisionPtr revIDLastSave="0" documentId="13_ncr:1_{EE60D641-71AD-4D6F-A169-4E3584C4F299}" xr6:coauthVersionLast="47" xr6:coauthVersionMax="47" xr10:uidLastSave="{00000000-0000-0000-0000-000000000000}"/>
  <bookViews>
    <workbookView xWindow="-108" yWindow="-108" windowWidth="23256" windowHeight="13176" xr2:uid="{90D7411C-D2ED-4543-B205-6B9C436ED8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3" i="1" l="1" a="1"/>
  <c r="C103" i="1" s="1"/>
  <c r="I77" i="1"/>
  <c r="F77" i="1"/>
  <c r="C77" i="1"/>
  <c r="I68" i="1"/>
  <c r="F68" i="1"/>
  <c r="C68" i="1"/>
  <c r="I59" i="1"/>
  <c r="F59" i="1"/>
  <c r="C59" i="1"/>
  <c r="I50" i="1"/>
  <c r="F50" i="1"/>
  <c r="C50" i="1"/>
  <c r="I41" i="1"/>
  <c r="F41" i="1"/>
  <c r="C41" i="1"/>
  <c r="I32" i="1"/>
  <c r="F32" i="1"/>
  <c r="C32" i="1"/>
  <c r="I23" i="1"/>
  <c r="F23" i="1"/>
  <c r="C23" i="1"/>
  <c r="I14" i="1"/>
  <c r="F14" i="1"/>
  <c r="H104" i="1" l="1"/>
  <c r="H88" i="1"/>
  <c r="C92" i="1"/>
  <c r="C96" i="1"/>
  <c r="C99" i="1"/>
  <c r="C102" i="1"/>
  <c r="C87" i="1"/>
  <c r="H94" i="1"/>
  <c r="H97" i="1"/>
  <c r="H4" i="1"/>
  <c r="H89" i="1"/>
  <c r="C93" i="1"/>
  <c r="H96" i="1"/>
  <c r="H102" i="1"/>
  <c r="H93" i="1"/>
  <c r="C97" i="1"/>
  <c r="C100" i="1"/>
  <c r="H100" i="1"/>
  <c r="H87" i="1"/>
  <c r="C91" i="1"/>
  <c r="C98" i="1"/>
  <c r="C101" i="1"/>
  <c r="H103" i="1"/>
  <c r="C88" i="1"/>
  <c r="H91" i="1"/>
  <c r="H98" i="1"/>
  <c r="H101" i="1"/>
  <c r="G90" i="1" l="1"/>
  <c r="B90" i="1"/>
  <c r="G95" i="1"/>
  <c r="G99" i="1"/>
  <c r="B95" i="1"/>
  <c r="B86" i="1"/>
  <c r="G86"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<sst xmlns="http://schemas.openxmlformats.org/spreadsheetml/2006/main" count="158" uniqueCount="108">
  <si>
    <t>Tentative Academic Plan</t>
  </si>
  <si>
    <t>Notes</t>
  </si>
  <si>
    <t>Name:</t>
  </si>
  <si>
    <t>Transfer/AP credits:</t>
  </si>
  <si>
    <t>Total Credit Hours</t>
  </si>
  <si>
    <t>Classes in yellow require a C- or better</t>
  </si>
  <si>
    <t>Email:</t>
  </si>
  <si>
    <t>Study Abroad plans:</t>
  </si>
  <si>
    <t>to progress in the CS Curriculum</t>
  </si>
  <si>
    <t>Minor:</t>
  </si>
  <si>
    <t xml:space="preserve"> TBD</t>
  </si>
  <si>
    <t>Career Trajectory/ Interests:</t>
  </si>
  <si>
    <t>Date:</t>
  </si>
  <si>
    <t>You must reach 120 credits to graduate</t>
  </si>
  <si>
    <t>Advisor:</t>
  </si>
  <si>
    <t xml:space="preserve"> Paige Normand</t>
  </si>
  <si>
    <t>Other considerations:</t>
  </si>
  <si>
    <t xml:space="preserve"> normanap@jmu.edu</t>
  </si>
  <si>
    <t>This academic plan is tentative and may be used as a general guide for you to follow. This plan does not guarantee a seat in any class. Standard procedures must be followed when registering for classes. The definitive place to review all graduation requirements is the Academics Requirements Page in the MyMadison Student Center. This plan was built with the information available at the time of its creation, and course offerings can change.</t>
  </si>
  <si>
    <t>First Year</t>
  </si>
  <si>
    <t>Academic and Career Tips</t>
  </si>
  <si>
    <r>
      <rPr>
        <sz val="10"/>
        <rFont val="&quot;Open Sans&quot;, Arial"/>
      </rPr>
      <t xml:space="preserve">- Utilize the CS Advising Canvas site
- Attend CS Advising Events
- Utilize the CS Wiki: </t>
    </r>
    <r>
      <rPr>
        <u/>
        <sz val="10"/>
        <color rgb="FF1155CC"/>
        <rFont val="&quot;Open Sans&quot;, Arial"/>
      </rPr>
      <t>wiki.cs.jmu.edu</t>
    </r>
    <r>
      <rPr>
        <sz val="10"/>
        <rFont val="&quot;Open Sans&quot;, Arial"/>
      </rPr>
      <t xml:space="preserve">
 - Check in with CS Advisor
- Utilize TA hours
- Explore CS clubs
- Join a student organization
- Attend </t>
    </r>
    <r>
      <rPr>
        <u/>
        <sz val="10"/>
        <color rgb="FF1155CC"/>
        <rFont val="&quot;Open Sans&quot;, Arial"/>
      </rPr>
      <t xml:space="preserve">CISE Career Fair
</t>
    </r>
    <r>
      <rPr>
        <sz val="10"/>
        <rFont val="&quot;Open Sans&quot;, Arial"/>
      </rPr>
      <t xml:space="preserve">
- </t>
    </r>
    <r>
      <rPr>
        <b/>
        <sz val="10"/>
        <color rgb="FF980000"/>
        <rFont val="&quot;Open Sans&quot;, Arial"/>
      </rPr>
      <t>Apply to the CS Major the semester you're taking CS 159</t>
    </r>
    <r>
      <rPr>
        <sz val="10"/>
        <rFont val="&quot;Open Sans&quot;, Arial"/>
      </rPr>
      <t>.</t>
    </r>
  </si>
  <si>
    <t>Fall</t>
  </si>
  <si>
    <t>Spring</t>
  </si>
  <si>
    <t>Summer</t>
  </si>
  <si>
    <t>Course</t>
  </si>
  <si>
    <t>Credit Hrs</t>
  </si>
  <si>
    <t>Total</t>
  </si>
  <si>
    <t>Notes:</t>
  </si>
  <si>
    <t>You must make a B- or better in CS 149 to progress to CS 159. Make sure you're on track to complete your MATH requirements for the major: we recommend taking Calculus (MATH 231+ 232 OR MATH 235) in your first year.</t>
  </si>
  <si>
    <t>Second Year</t>
  </si>
  <si>
    <t>- Attend CS Advising Events
- Plan CS Electives for Junior &amp; Senior Year
- Set up profile in Handshake
- Establish online professional presence (LinkedIn, online portfolio, GitHub, etc.)
- Attend CISE Career Fairs (Sep. &amp; Feb.) 
- Apply for summer internships</t>
  </si>
  <si>
    <t>CS 240 and CS 261 are very time-intensive courses and can only be attempted at most twice. We generally recommend taking them during separate semesters. If you haven't taken Statistics (typically MATH 220), we recommend you do that during your second year.</t>
  </si>
  <si>
    <t>Third Year</t>
  </si>
  <si>
    <t>- Attend CS Advising events
- Attend CISE Career Fairs (Sep. &amp; Feb) 
- Seek leadership roles in CS organizations
- Explore volunteer opportunities 
- Apply for summer internships/ explore research opportunities in the department
- If considering grad school, plan for test prep and schedule GRE</t>
  </si>
  <si>
    <t>CS electives: 
catalog year earlier than 22-23: you need 9 credit hours of CS Electives above CS 300, with at least six credits above CS 345.
catalog year 22-23 and later: you need 9 credit hours of CS Electives above CS 300, with at least six credits above CS 332.</t>
  </si>
  <si>
    <t>Fourth Year</t>
  </si>
  <si>
    <t>- Apply for graduation by mid October (if graduating in May)
- Attend CS Advising Events
- Attend CISE Career Fairs (Prioritize Sep fair for post-graduation employement)
- Pursue personal or club projects to showcase skills
- Apply for full-time employment
- Utilize on-campus recruiting events</t>
  </si>
  <si>
    <t>CS Systems Elective: while you have five to select from, they are all quite challenging. You are encouraged to take your Systems Elective before their final semester, just in case you need to repeat it.</t>
  </si>
  <si>
    <t>CS Major Requirements</t>
  </si>
  <si>
    <t>Choose ONE introductory programming course (B- or better)</t>
  </si>
  <si>
    <t>Choose ONE statistics course</t>
  </si>
  <si>
    <t>CS 145. Scientific Computing</t>
  </si>
  <si>
    <t>MATH 220. Elementary Statistics [C3QR]</t>
  </si>
  <si>
    <t>CS 149. Introduction to Programming</t>
  </si>
  <si>
    <t>MATH 229. Introduction to Applied Statistics using R [C3QR]</t>
  </si>
  <si>
    <t>MATH 318. Introduction to Probability and Statistics</t>
  </si>
  <si>
    <t>Choose ONE introductory discrete math course</t>
  </si>
  <si>
    <t>Choose ONE calculus sequence</t>
  </si>
  <si>
    <t>CS 227. Discrete Structures I</t>
  </si>
  <si>
    <t>MATH 235. Calculus I [C3QR]</t>
  </si>
  <si>
    <t>MATH 227. Discrete Structures I</t>
  </si>
  <si>
    <t>OR</t>
  </si>
  <si>
    <t>MATH 245. Discrete Mathematics</t>
  </si>
  <si>
    <t xml:space="preserve">MATH 231. Calculus with Functions I [C3QR] and </t>
  </si>
  <si>
    <t>MATH 232. Calculus with Functions II</t>
  </si>
  <si>
    <t>Core Requirements</t>
  </si>
  <si>
    <t>Choose ONE algorithms course</t>
  </si>
  <si>
    <t>CS 159. Advanced Programming (more sections in spring)</t>
  </si>
  <si>
    <t>CS 412. Applied Algorithms</t>
  </si>
  <si>
    <t>CS 240. Algorithms and Data Structures</t>
  </si>
  <si>
    <t>CS 452. Design and Analysis Algorithms</t>
  </si>
  <si>
    <t>CS 261. Computer Systems I (more sections in fall)</t>
  </si>
  <si>
    <t>MATH 452. Design and Analysis Algorithms</t>
  </si>
  <si>
    <t>CS 327. Discrete Structures II</t>
  </si>
  <si>
    <t>Choose ONE systems elective</t>
  </si>
  <si>
    <t>CS 345. Software Engineering</t>
  </si>
  <si>
    <t>CS 432. Compilers (fall-only)</t>
  </si>
  <si>
    <t>CS 361. Computer Systems II</t>
  </si>
  <si>
    <t>CS 450. Operating Systems (fall-only)</t>
  </si>
  <si>
    <t>CS 430. Programming Languages</t>
  </si>
  <si>
    <t>CS 455. Advanced Computer Networking (fall likely)</t>
  </si>
  <si>
    <t>CS Electives, need 3 in total</t>
  </si>
  <si>
    <t>CS 456. Computer Architecture (spring-only)</t>
  </si>
  <si>
    <t>CS 470. Parallel &amp; Distributed Systems (spring-only)</t>
  </si>
  <si>
    <t>Graduation Requirements</t>
  </si>
  <si>
    <t xml:space="preserve">Last Updated Date: </t>
  </si>
  <si>
    <t>General Education</t>
  </si>
  <si>
    <t>Madison Foundations</t>
  </si>
  <si>
    <t>BS Degree Requirements</t>
  </si>
  <si>
    <t>Critical Thinking</t>
  </si>
  <si>
    <t>Major Courses</t>
  </si>
  <si>
    <t>Human Communication</t>
  </si>
  <si>
    <t>Minor Courses (If applicable)</t>
  </si>
  <si>
    <t>Writing</t>
  </si>
  <si>
    <t>120 Credit Hours minimum for 1 degree</t>
  </si>
  <si>
    <t>Sociocultural &amp; Wellness</t>
  </si>
  <si>
    <r>
      <rPr>
        <sz val="10"/>
        <color theme="1"/>
        <rFont val="Open Sans"/>
      </rPr>
      <t xml:space="preserve">(150 Credit Hours minimum for 2 </t>
    </r>
    <r>
      <rPr>
        <i/>
        <sz val="10"/>
        <color theme="1"/>
        <rFont val="Open Sans"/>
      </rPr>
      <t xml:space="preserve">degrees - </t>
    </r>
    <r>
      <rPr>
        <sz val="10"/>
        <color theme="1"/>
        <rFont val="Open Sans"/>
      </rPr>
      <t>this is different than a double major</t>
    </r>
    <r>
      <rPr>
        <i/>
        <sz val="10"/>
        <color theme="1"/>
        <rFont val="Open Sans"/>
      </rPr>
      <t>)</t>
    </r>
  </si>
  <si>
    <t>Wellness Domain</t>
  </si>
  <si>
    <t>60 Credit Hours minimum from 4-year University</t>
  </si>
  <si>
    <t>Sociocultural Domain</t>
  </si>
  <si>
    <t>2.0 GPA minimum overall</t>
  </si>
  <si>
    <t>The Natural World</t>
  </si>
  <si>
    <t>2.0 GPA minimum in Major</t>
  </si>
  <si>
    <t>Quantiative Reasoning</t>
  </si>
  <si>
    <t>2.0 GPA minimum in Minor (If applicable)</t>
  </si>
  <si>
    <t>Physical Principles</t>
  </si>
  <si>
    <t>Submit Graduation Application in mid October/April a semester prior to graduation</t>
  </si>
  <si>
    <t>Natural Systems</t>
  </si>
  <si>
    <t>Lab</t>
  </si>
  <si>
    <t>American &amp; Global Perspectives</t>
  </si>
  <si>
    <t>The American Experience</t>
  </si>
  <si>
    <t>The Global Experience</t>
  </si>
  <si>
    <t>Arts &amp; Humanities</t>
  </si>
  <si>
    <t>Human Questions &amp; Contexts</t>
  </si>
  <si>
    <t>Visual &amp; Performing Arts</t>
  </si>
  <si>
    <t>Literature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</si>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</sst>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font>
      <sz val="10"/>
      <color rgb="FF000000"/>
      <name val="Aptos Narrow"/>
      <scheme val="minor"/>
    </font>
    <font>
      <sz val="10"/>
      <color theme="1"/>
      <name val="Open Sans"/>
    </font>
    <font>
      <b/>
      <sz val="10"/>
      <color theme="1"/>
      <name val="Open Sans"/>
    </font>
    <font>
      <sz val="10"/>
      <name val="Arial"/>
    </font>
    <font>
      <sz val="9"/>
      <color theme="1"/>
      <name val="Open Sans"/>
    </font>
    <font>
      <b/>
      <sz val="10"/>
      <color rgb="FF9C0006"/>
      <name val="Open Sans"/>
    </font>
    <font>
      <sz val="10"/>
      <color theme="1"/>
      <name val="Aptos Narrow"/>
      <scheme val="minor"/>
    </font>
    <font>
      <sz val="10"/>
      <color rgb="FF000000"/>
      <name val="Open Sans"/>
    </font>
    <font>
      <sz val="10"/>
      <color rgb="FF000000"/>
      <name val="&quot;docs-Open Sans&quot;"/>
    </font>
    <font>
      <sz val="10"/>
      <color theme="1"/>
      <name val="Arial"/>
    </font>
    <font>
      <u/>
      <sz val="10"/>
      <color rgb="FF0000FF"/>
      <name val="&quot;Open Sans&quot;"/>
    </font>
    <font>
      <sz val="10"/>
      <name val="&quot;Open Sans&quot;, Arial"/>
    </font>
    <font>
      <u/>
      <sz val="10"/>
      <color rgb="FF1155CC"/>
      <name val="&quot;Open Sans&quot;, Arial"/>
    </font>
    <font>
      <b/>
      <sz val="10"/>
      <color rgb="FF980000"/>
      <name val="&quot;Open Sans&quot;, Arial"/>
    </font>
    <font>
      <sz val="10"/>
      <color theme="1"/>
      <name val="&quot;Open Sans&quot;"/>
    </font>
    <font>
      <b/>
      <sz val="12"/>
      <color theme="1"/>
      <name val="Open Sans"/>
    </font>
    <font>
      <sz val="10"/>
      <color rgb="FF450084"/>
      <name val="Arial"/>
    </font>
    <font>
      <b/>
      <sz val="9"/>
      <color rgb="FF000000"/>
      <name val="Open Sans"/>
    </font>
    <font>
      <b/>
      <sz val="9"/>
      <color rgb="FF000000"/>
      <name val="&quot;Open Sans&quot;"/>
    </font>
    <font>
      <sz val="10"/>
      <color rgb="FFFFFFFF"/>
      <name val="Arial"/>
    </font>
    <font>
      <sz val="9"/>
      <color rgb="FF000000"/>
      <name val="Open Sans"/>
    </font>
    <font>
      <sz val="9"/>
      <color rgb="FF000000"/>
      <name val="&quot;Open Sans&quot;"/>
    </font>
    <font>
      <sz val="11"/>
      <color rgb="FFFFFFFF"/>
      <name val="Inconsolata"/>
    </font>
    <font>
      <sz val="10"/>
      <color rgb="FFFFFFFF"/>
      <name val="Aptos Narrow"/>
      <scheme val="minor"/>
    </font>
    <font>
      <sz val="10"/>
      <color rgb="FFE6B8AF"/>
      <name val="Arial"/>
    </font>
    <font>
      <sz val="10"/>
      <color rgb="FFFFFFFF"/>
      <name val="Open Sans"/>
    </font>
    <font>
      <sz val="11"/>
      <color rgb="FF000000"/>
      <name val="Inconsolata"/>
    </font>
    <font>
      <b/>
      <sz val="10"/>
      <color theme="1"/>
      <name val="Arial"/>
    </font>
    <font>
      <i/>
      <sz val="10"/>
      <color theme="1"/>
      <name val="Open Sans"/>
    </font>
    <font>
      <sz val="10"/>
      <color theme="1"/>
      <name val="Open Sans"/>
      <family val="2"/>
    </font>
  </fonts>
  <fills count="7">
    <fill>
      <patternFill patternType="none"/>
    </fill>
    <fill>
      <patternFill patternType="gray125"/>
    </fill>
    <fill>
      <patternFill patternType="solid">
        <fgColor rgb="FF8EE4DF"/>
        <bgColor rgb="FF8EE4DF"/>
      </patternFill>
    </fill>
    <fill>
      <patternFill patternType="solid">
        <fgColor rgb="FFEFEFEF"/>
        <bgColor rgb="FFEFEFEF"/>
      </patternFill>
    </fill>
    <fill>
      <patternFill patternType="solid">
        <fgColor rgb="FFFFF2CC"/>
        <bgColor rgb="FFFFF2CC"/>
      </patternFill>
    </fill>
    <fill>
      <patternFill patternType="solid">
        <fgColor rgb="FFFFC7CE"/>
        <bgColor rgb="FFFFC7CE"/>
      </patternFill>
    </fill>
    <fill>
      <patternFill patternType="solid">
        <fgColor rgb="FFFFFFFF"/>
        <bgColor rgb="FFFFFFFF"/>
      </patternFill>
    </fill>
  </fills>
  <borders count="5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bottom style="thin">
        <color rgb="FFD9D9D9"/>
      </bottom>
      <diagonal/>
    </border>
    <border>
      <left style="thin">
        <color rgb="FFB7B7B7"/>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000000"/>
      </left>
      <right/>
      <top/>
      <bottom/>
      <diagonal/>
    </border>
    <border>
      <left style="thin">
        <color rgb="FF000000"/>
      </left>
      <right style="thin">
        <color rgb="FF000000"/>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top/>
      <bottom/>
      <diagonal/>
    </border>
    <border>
      <left/>
      <right style="thin">
        <color rgb="FFB7B7B7"/>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434343"/>
      </right>
      <top style="thin">
        <color rgb="FF000000"/>
      </top>
      <bottom/>
      <diagonal/>
    </border>
    <border>
      <left style="thin">
        <color rgb="FF434343"/>
      </left>
      <right style="thin">
        <color rgb="FF434343"/>
      </right>
      <top/>
      <bottom/>
      <diagonal/>
    </border>
    <border>
      <left style="thin">
        <color rgb="FF000000"/>
      </left>
      <right style="thin">
        <color rgb="FF434343"/>
      </right>
      <top/>
      <bottom/>
      <diagonal/>
    </border>
    <border>
      <left style="thin">
        <color rgb="FF434343"/>
      </left>
      <right style="thin">
        <color rgb="FF434343"/>
      </right>
      <top style="thin">
        <color rgb="FF434343"/>
      </top>
      <bottom/>
      <diagonal/>
    </border>
    <border>
      <left style="thin">
        <color rgb="FF000000"/>
      </left>
      <right style="thin">
        <color rgb="FF000000"/>
      </right>
      <top style="thin">
        <color rgb="FF000000"/>
      </top>
      <bottom style="thin">
        <color rgb="FFD9D9D9"/>
      </bottom>
      <diagonal/>
    </border>
    <border>
      <left/>
      <right style="thin">
        <color rgb="FF000000"/>
      </right>
      <top style="thin">
        <color rgb="FF000000"/>
      </top>
      <bottom style="thin">
        <color rgb="FFD9D9D9"/>
      </bottom>
      <diagonal/>
    </border>
    <border>
      <left/>
      <right style="thin">
        <color rgb="FF000000"/>
      </right>
      <top/>
      <bottom/>
      <diagonal/>
    </border>
    <border>
      <left style="thin">
        <color rgb="FF000000"/>
      </left>
      <right style="thin">
        <color rgb="FF000000"/>
      </right>
      <top/>
      <bottom style="thin">
        <color rgb="FFD9D9D9"/>
      </bottom>
      <diagonal/>
    </border>
    <border>
      <left/>
      <right style="thin">
        <color rgb="FF000000"/>
      </right>
      <top/>
      <bottom style="thin">
        <color rgb="FFD9D9D9"/>
      </bottom>
      <diagonal/>
    </border>
    <border>
      <left style="thin">
        <color rgb="FF000000"/>
      </left>
      <right style="thin">
        <color rgb="FF000000"/>
      </right>
      <top style="thin">
        <color rgb="FFD9D9D9"/>
      </top>
      <bottom style="thin">
        <color rgb="FFD9D9D9"/>
      </bottom>
      <diagonal/>
    </border>
    <border>
      <left style="thin">
        <color rgb="FF000000"/>
      </left>
      <right style="thin">
        <color rgb="FF000000"/>
      </right>
      <top style="thin">
        <color rgb="FFD9D9D9"/>
      </top>
      <bottom style="thin">
        <color rgb="FF000000"/>
      </bottom>
      <diagonal/>
    </border>
    <border>
      <left style="thin">
        <color rgb="FF434343"/>
      </left>
      <right/>
      <top style="thin">
        <color rgb="FF434343"/>
      </top>
      <bottom/>
      <diagonal/>
    </border>
    <border>
      <left/>
      <right/>
      <top style="thin">
        <color rgb="FF434343"/>
      </top>
      <bottom/>
      <diagonal/>
    </border>
    <border>
      <left/>
      <right style="thin">
        <color rgb="FF434343"/>
      </right>
      <top style="thin">
        <color rgb="FF434343"/>
      </top>
      <bottom/>
      <diagonal/>
    </border>
    <border>
      <left style="thin">
        <color rgb="FF434343"/>
      </left>
      <right/>
      <top/>
      <bottom/>
      <diagonal/>
    </border>
    <border>
      <left/>
      <right style="thin">
        <color rgb="FF434343"/>
      </right>
      <top/>
      <bottom/>
      <diagonal/>
    </border>
    <border>
      <left style="thin">
        <color rgb="FF434343"/>
      </left>
      <right/>
      <top/>
      <bottom style="thin">
        <color rgb="FF434343"/>
      </bottom>
      <diagonal/>
    </border>
    <border>
      <left/>
      <right/>
      <top/>
      <bottom style="thin">
        <color rgb="FF434343"/>
      </bottom>
      <diagonal/>
    </border>
    <border>
      <left/>
      <right style="thin">
        <color rgb="FF434343"/>
      </right>
      <top/>
      <bottom style="thin">
        <color rgb="FF434343"/>
      </bottom>
      <diagonal/>
    </border>
    <border>
      <left style="thin">
        <color rgb="FF000000"/>
      </left>
      <right style="thin">
        <color rgb="FF434343"/>
      </right>
      <top/>
      <bottom style="thin">
        <color rgb="FF434343"/>
      </bottom>
      <diagonal/>
    </border>
    <border>
      <left style="thin">
        <color rgb="FF434343"/>
      </left>
      <right style="thin">
        <color rgb="FF434343"/>
      </right>
      <top/>
      <bottom style="thin">
        <color rgb="FF434343"/>
      </bottom>
      <diagonal/>
    </border>
    <border>
      <left style="thin">
        <color rgb="FF434343"/>
      </left>
      <right/>
      <top style="thin">
        <color rgb="FF434343"/>
      </top>
      <bottom style="thin">
        <color rgb="FF434343"/>
      </bottom>
      <diagonal/>
    </border>
    <border>
      <left/>
      <right/>
      <top style="thin">
        <color rgb="FF434343"/>
      </top>
      <bottom style="thin">
        <color rgb="FF434343"/>
      </bottom>
      <diagonal/>
    </border>
    <border>
      <left/>
      <right style="thin">
        <color rgb="FF434343"/>
      </right>
      <top style="thin">
        <color rgb="FF434343"/>
      </top>
      <bottom style="thin">
        <color rgb="FF434343"/>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7">
    <xf numFmtId="0" fontId="0" fillId="0" borderId="0" xfId="0"/>
    <xf numFmtId="0" fontId="1" fillId="0" borderId="0" xfId="0" applyFont="1"/>
    <xf numFmtId="0" fontId="2" fillId="2" borderId="4" xfId="0" applyFont="1" applyFill="1" applyBorder="1" applyAlignment="1">
      <alignment horizontal="center"/>
    </xf>
    <xf numFmtId="0" fontId="1" fillId="0" borderId="5" xfId="0" applyFont="1" applyBorder="1" applyAlignment="1">
      <alignment vertical="top"/>
    </xf>
    <xf numFmtId="0" fontId="1" fillId="3" borderId="6" xfId="0" applyFont="1" applyFill="1" applyBorder="1" applyAlignment="1">
      <alignment horizontal="right"/>
    </xf>
    <xf numFmtId="0" fontId="1" fillId="0" borderId="9" xfId="0" applyFont="1" applyBorder="1"/>
    <xf numFmtId="0" fontId="1" fillId="2" borderId="11" xfId="0" applyFont="1" applyFill="1" applyBorder="1"/>
    <xf numFmtId="0" fontId="4" fillId="4" borderId="12" xfId="0" applyFont="1" applyFill="1" applyBorder="1"/>
    <xf numFmtId="0" fontId="1" fillId="3" borderId="13" xfId="0" applyFont="1" applyFill="1" applyBorder="1" applyAlignment="1">
      <alignment horizontal="right"/>
    </xf>
    <xf numFmtId="0" fontId="1" fillId="2" borderId="12" xfId="0" applyFont="1" applyFill="1" applyBorder="1"/>
    <xf numFmtId="0" fontId="4" fillId="0" borderId="12" xfId="0" applyFont="1" applyBorder="1" applyAlignment="1">
      <alignment vertical="top"/>
    </xf>
    <xf numFmtId="0" fontId="1" fillId="6" borderId="12" xfId="0" applyFont="1" applyFill="1" applyBorder="1"/>
    <xf numFmtId="0" fontId="4" fillId="6" borderId="12" xfId="0" applyFont="1" applyFill="1" applyBorder="1" applyAlignment="1">
      <alignment vertical="top"/>
    </xf>
    <xf numFmtId="0" fontId="1" fillId="6" borderId="12" xfId="0" applyFont="1" applyFill="1" applyBorder="1" applyAlignment="1">
      <alignment vertical="top"/>
    </xf>
    <xf numFmtId="0" fontId="1" fillId="0" borderId="0" xfId="0" applyFont="1" applyAlignment="1">
      <alignment wrapText="1"/>
    </xf>
    <xf numFmtId="0" fontId="1" fillId="0" borderId="0" xfId="0" applyFont="1" applyAlignment="1">
      <alignment vertical="center" wrapText="1"/>
    </xf>
    <xf numFmtId="0" fontId="1" fillId="2" borderId="12" xfId="0" applyFont="1" applyFill="1" applyBorder="1" applyAlignment="1">
      <alignment vertical="center" wrapText="1"/>
    </xf>
    <xf numFmtId="0" fontId="1" fillId="2" borderId="24" xfId="0" applyFont="1" applyFill="1" applyBorder="1" applyAlignment="1">
      <alignment vertical="center" wrapText="1"/>
    </xf>
    <xf numFmtId="0" fontId="1" fillId="6" borderId="24" xfId="0" applyFont="1" applyFill="1" applyBorder="1" applyAlignment="1">
      <alignment vertical="top"/>
    </xf>
    <xf numFmtId="0" fontId="8" fillId="6" borderId="0" xfId="0" applyFont="1" applyFill="1" applyAlignment="1">
      <alignment horizontal="left" wrapText="1"/>
    </xf>
    <xf numFmtId="0" fontId="9" fillId="0" borderId="25" xfId="0" applyFont="1" applyBorder="1"/>
    <xf numFmtId="0" fontId="2" fillId="0" borderId="0" xfId="0" applyFont="1" applyAlignment="1">
      <alignment horizontal="center"/>
    </xf>
    <xf numFmtId="0" fontId="7" fillId="6" borderId="0" xfId="0" applyFont="1" applyFill="1" applyAlignment="1">
      <alignment horizontal="left"/>
    </xf>
    <xf numFmtId="0" fontId="1" fillId="0" borderId="0" xfId="0" applyFont="1" applyAlignment="1">
      <alignment horizontal="center"/>
    </xf>
    <xf numFmtId="0" fontId="2" fillId="2" borderId="5" xfId="0" applyFont="1" applyFill="1" applyBorder="1" applyAlignment="1">
      <alignment horizontal="center"/>
    </xf>
    <xf numFmtId="0" fontId="1" fillId="3" borderId="29" xfId="0" applyFont="1" applyFill="1" applyBorder="1" applyAlignment="1">
      <alignment horizontal="center"/>
    </xf>
    <xf numFmtId="0" fontId="14" fillId="0" borderId="30" xfId="0" applyFont="1" applyBorder="1" applyAlignment="1">
      <alignment horizontal="center"/>
    </xf>
    <xf numFmtId="0" fontId="14" fillId="0" borderId="31" xfId="0" applyFont="1" applyBorder="1" applyAlignment="1">
      <alignment horizontal="center"/>
    </xf>
    <xf numFmtId="0" fontId="9" fillId="0" borderId="32" xfId="0" applyFont="1" applyBorder="1"/>
    <xf numFmtId="0" fontId="1" fillId="0" borderId="30" xfId="0" applyFont="1" applyBorder="1" applyAlignment="1">
      <alignment horizontal="center"/>
    </xf>
    <xf numFmtId="0" fontId="14" fillId="0" borderId="34" xfId="0" applyFont="1" applyBorder="1" applyAlignment="1">
      <alignment horizontal="center"/>
    </xf>
    <xf numFmtId="0" fontId="1" fillId="0" borderId="35" xfId="0" applyFont="1" applyBorder="1" applyAlignment="1">
      <alignment horizontal="center"/>
    </xf>
    <xf numFmtId="0" fontId="14" fillId="0" borderId="33" xfId="0" applyFont="1" applyBorder="1" applyAlignment="1">
      <alignment horizontal="center"/>
    </xf>
    <xf numFmtId="0" fontId="1" fillId="0" borderId="36" xfId="0" applyFont="1" applyBorder="1" applyAlignment="1">
      <alignment horizontal="center"/>
    </xf>
    <xf numFmtId="0" fontId="1" fillId="0" borderId="24" xfId="0" applyFont="1" applyBorder="1" applyAlignment="1">
      <alignment horizontal="center"/>
    </xf>
    <xf numFmtId="0" fontId="2" fillId="0" borderId="0" xfId="0" applyFont="1"/>
    <xf numFmtId="0" fontId="9" fillId="0" borderId="43" xfId="0" applyFont="1" applyBorder="1"/>
    <xf numFmtId="0" fontId="2" fillId="0" borderId="0" xfId="0" applyFont="1" applyAlignment="1">
      <alignment horizontal="center" vertical="center"/>
    </xf>
    <xf numFmtId="0" fontId="1" fillId="0" borderId="0" xfId="0" applyFont="1" applyAlignment="1">
      <alignment horizontal="left" vertical="top"/>
    </xf>
    <xf numFmtId="0" fontId="16" fillId="0" borderId="0" xfId="0" applyFont="1" applyAlignment="1">
      <alignment horizontal="right"/>
    </xf>
    <xf numFmtId="0" fontId="17" fillId="0" borderId="0" xfId="0" applyFont="1"/>
    <xf numFmtId="0" fontId="9" fillId="0" borderId="0" xfId="0" applyFont="1"/>
    <xf numFmtId="0" fontId="18" fillId="0" borderId="0" xfId="0" applyFont="1"/>
    <xf numFmtId="0" fontId="19" fillId="0" borderId="0" xfId="0" applyFont="1" applyAlignment="1">
      <alignment horizontal="center"/>
    </xf>
    <xf numFmtId="0" fontId="20" fillId="0" borderId="0" xfId="0" applyFont="1"/>
    <xf numFmtId="0" fontId="9" fillId="0" borderId="0" xfId="0" applyFont="1" applyAlignment="1">
      <alignment horizontal="right"/>
    </xf>
    <xf numFmtId="0" fontId="21" fillId="0" borderId="0" xfId="0" applyFont="1"/>
    <xf numFmtId="0" fontId="19" fillId="0" borderId="0" xfId="0" applyFont="1" applyAlignment="1">
      <alignment horizontal="right"/>
    </xf>
    <xf numFmtId="0" fontId="22" fillId="6" borderId="0" xfId="0" applyFont="1" applyFill="1"/>
    <xf numFmtId="0" fontId="22" fillId="6" borderId="0" xfId="0" applyFont="1" applyFill="1" applyAlignment="1">
      <alignment horizontal="center"/>
    </xf>
    <xf numFmtId="0" fontId="23" fillId="0" borderId="0" xfId="0" applyFont="1" applyAlignment="1">
      <alignment horizontal="center"/>
    </xf>
    <xf numFmtId="0" fontId="25" fillId="0" borderId="0" xfId="0" applyFont="1" applyAlignment="1">
      <alignment horizontal="center"/>
    </xf>
    <xf numFmtId="0" fontId="9" fillId="0" borderId="54" xfId="0" applyFont="1" applyBorder="1"/>
    <xf numFmtId="0" fontId="16" fillId="0" borderId="0" xfId="0" applyFont="1" applyAlignment="1">
      <alignment horizontal="right" vertical="top"/>
    </xf>
    <xf numFmtId="0" fontId="26" fillId="6" borderId="0" xfId="0" applyFont="1" applyFill="1" applyAlignment="1">
      <alignment horizontal="right"/>
    </xf>
    <xf numFmtId="0" fontId="26" fillId="6" borderId="0" xfId="0" applyFont="1" applyFill="1" applyAlignment="1">
      <alignment horizontal="left"/>
    </xf>
    <xf numFmtId="0" fontId="26" fillId="6" borderId="0" xfId="0" applyFont="1" applyFill="1"/>
    <xf numFmtId="0" fontId="27" fillId="0" borderId="0" xfId="0" applyFont="1"/>
    <xf numFmtId="0" fontId="27" fillId="0" borderId="0" xfId="0" applyFont="1" applyAlignment="1">
      <alignment horizontal="left"/>
    </xf>
    <xf numFmtId="164" fontId="24" fillId="0" borderId="0" xfId="0" applyNumberFormat="1" applyFont="1" applyAlignment="1">
      <alignment horizontal="center"/>
    </xf>
    <xf numFmtId="0" fontId="29" fillId="0" borderId="35" xfId="0" applyFont="1" applyBorder="1" applyAlignment="1">
      <alignment horizontal="center"/>
    </xf>
    <xf numFmtId="0" fontId="29" fillId="0" borderId="36" xfId="0" applyFont="1" applyBorder="1" applyAlignment="1">
      <alignment horizontal="center"/>
    </xf>
    <xf numFmtId="0" fontId="1" fillId="0" borderId="14" xfId="0" applyFont="1" applyBorder="1"/>
    <xf numFmtId="0" fontId="3" fillId="0" borderId="15" xfId="0" applyFont="1" applyBorder="1"/>
    <xf numFmtId="0" fontId="1" fillId="3" borderId="9" xfId="0" applyFont="1" applyFill="1" applyBorder="1" applyAlignment="1">
      <alignment horizontal="right"/>
    </xf>
    <xf numFmtId="0" fontId="3" fillId="0" borderId="10" xfId="0" applyFont="1" applyBorder="1"/>
    <xf numFmtId="0" fontId="5" fillId="5" borderId="1" xfId="0" applyFont="1" applyFill="1" applyBorder="1" applyAlignment="1">
      <alignment horizontal="center"/>
    </xf>
    <xf numFmtId="0" fontId="3" fillId="0" borderId="3" xfId="0" applyFont="1" applyBorder="1"/>
    <xf numFmtId="0" fontId="1" fillId="0" borderId="0" xfId="0" applyFont="1"/>
    <xf numFmtId="0" fontId="0" fillId="0" borderId="0" xfId="0"/>
    <xf numFmtId="0" fontId="2" fillId="2" borderId="1" xfId="0" applyFont="1" applyFill="1" applyBorder="1" applyAlignment="1">
      <alignment horizontal="center"/>
    </xf>
    <xf numFmtId="0" fontId="3" fillId="0" borderId="2" xfId="0" applyFont="1" applyBorder="1"/>
    <xf numFmtId="0" fontId="1" fillId="0" borderId="7" xfId="0" applyFont="1" applyBorder="1"/>
    <xf numFmtId="0" fontId="3" fillId="0" borderId="8" xfId="0" applyFont="1" applyBorder="1"/>
    <xf numFmtId="0" fontId="2" fillId="3" borderId="1" xfId="0" applyFont="1" applyFill="1" applyBorder="1" applyAlignment="1">
      <alignment horizontal="center"/>
    </xf>
    <xf numFmtId="0" fontId="2" fillId="2" borderId="47" xfId="0" applyFont="1" applyFill="1" applyBorder="1" applyAlignment="1">
      <alignment horizontal="center"/>
    </xf>
    <xf numFmtId="0" fontId="3" fillId="0" borderId="48" xfId="0" applyFont="1" applyBorder="1"/>
    <xf numFmtId="0" fontId="3" fillId="0" borderId="49" xfId="0" applyFont="1" applyBorder="1"/>
    <xf numFmtId="0" fontId="2" fillId="2" borderId="29" xfId="0" applyFont="1" applyFill="1" applyBorder="1" applyAlignment="1">
      <alignment horizontal="center" vertical="top" wrapText="1"/>
    </xf>
    <xf numFmtId="0" fontId="3" fillId="0" borderId="27" xfId="0" applyFont="1" applyBorder="1"/>
    <xf numFmtId="0" fontId="3" fillId="0" borderId="46" xfId="0" applyFont="1" applyBorder="1"/>
    <xf numFmtId="0" fontId="14" fillId="0" borderId="27" xfId="0" applyFont="1" applyBorder="1" applyAlignment="1">
      <alignment vertical="top" wrapText="1"/>
    </xf>
    <xf numFmtId="0" fontId="1" fillId="0" borderId="4" xfId="0" applyFont="1" applyBorder="1" applyAlignment="1">
      <alignment vertical="center" wrapText="1"/>
    </xf>
    <xf numFmtId="0" fontId="3" fillId="0" borderId="50" xfId="0" applyFont="1" applyBorder="1"/>
    <xf numFmtId="0" fontId="3" fillId="0" borderId="51" xfId="0" applyFont="1" applyBorder="1"/>
    <xf numFmtId="0" fontId="3" fillId="0" borderId="11" xfId="0" applyFont="1" applyBorder="1"/>
    <xf numFmtId="0" fontId="3" fillId="0" borderId="32" xfId="0" applyFont="1" applyBorder="1"/>
    <xf numFmtId="0" fontId="3" fillId="0" borderId="52" xfId="0" applyFont="1" applyBorder="1"/>
    <xf numFmtId="0" fontId="3" fillId="0" borderId="25" xfId="0" applyFont="1" applyBorder="1"/>
    <xf numFmtId="0" fontId="3" fillId="0" borderId="53" xfId="0" applyFont="1" applyBorder="1"/>
    <xf numFmtId="0" fontId="1" fillId="0" borderId="16" xfId="0" applyFont="1" applyBorder="1"/>
    <xf numFmtId="0" fontId="3" fillId="0" borderId="17" xfId="0" applyFont="1" applyBorder="1"/>
    <xf numFmtId="0" fontId="3" fillId="0" borderId="18" xfId="0" applyFont="1" applyBorder="1"/>
    <xf numFmtId="0" fontId="3" fillId="0" borderId="19" xfId="0" applyFont="1" applyBorder="1"/>
    <xf numFmtId="0" fontId="3" fillId="0" borderId="20" xfId="0" applyFont="1" applyBorder="1"/>
    <xf numFmtId="0" fontId="3" fillId="0" borderId="21" xfId="0" applyFont="1" applyBorder="1"/>
    <xf numFmtId="0" fontId="1" fillId="0" borderId="9" xfId="0" applyFont="1" applyBorder="1"/>
    <xf numFmtId="0" fontId="6" fillId="0" borderId="16" xfId="0" applyFont="1" applyBorder="1"/>
    <xf numFmtId="0" fontId="3" fillId="0" borderId="22" xfId="0" applyFont="1" applyBorder="1"/>
    <xf numFmtId="0" fontId="3" fillId="0" borderId="23" xfId="0" applyFont="1" applyBorder="1"/>
    <xf numFmtId="0" fontId="7" fillId="0" borderId="14" xfId="0" applyFont="1" applyBorder="1"/>
    <xf numFmtId="0" fontId="7" fillId="0" borderId="9" xfId="0" applyFont="1" applyBorder="1"/>
    <xf numFmtId="0" fontId="7" fillId="6" borderId="1" xfId="0" applyFont="1" applyFill="1" applyBorder="1" applyAlignment="1">
      <alignment horizontal="left" wrapText="1"/>
    </xf>
    <xf numFmtId="0" fontId="2" fillId="2" borderId="26" xfId="0" applyFont="1" applyFill="1" applyBorder="1" applyAlignment="1">
      <alignment horizontal="center" vertical="top" wrapText="1"/>
    </xf>
    <xf numFmtId="0" fontId="3" fillId="0" borderId="28" xfId="0" applyFont="1" applyBorder="1"/>
    <xf numFmtId="0" fontId="3" fillId="0" borderId="45" xfId="0" applyFont="1" applyBorder="1"/>
    <xf numFmtId="0" fontId="10" fillId="0" borderId="27" xfId="0" applyFont="1" applyBorder="1" applyAlignment="1">
      <alignment vertical="top" wrapText="1"/>
    </xf>
    <xf numFmtId="0" fontId="1" fillId="0" borderId="37" xfId="0" applyFont="1" applyBorder="1" applyAlignment="1">
      <alignment vertical="center" wrapText="1"/>
    </xf>
    <xf numFmtId="0" fontId="3" fillId="0" borderId="38" xfId="0" applyFont="1" applyBorder="1"/>
    <xf numFmtId="0" fontId="3" fillId="0" borderId="39" xfId="0" applyFont="1" applyBorder="1"/>
    <xf numFmtId="0" fontId="3" fillId="0" borderId="40" xfId="0" applyFont="1" applyBorder="1"/>
    <xf numFmtId="0" fontId="3" fillId="0" borderId="41" xfId="0" applyFont="1" applyBorder="1"/>
    <xf numFmtId="0" fontId="3" fillId="0" borderId="42" xfId="0" applyFont="1" applyBorder="1"/>
    <xf numFmtId="0" fontId="3" fillId="0" borderId="43" xfId="0" applyFont="1" applyBorder="1"/>
    <xf numFmtId="0" fontId="3" fillId="0" borderId="44" xfId="0" applyFont="1" applyBorder="1"/>
    <xf numFmtId="0" fontId="15" fillId="2" borderId="1" xfId="0" applyFont="1" applyFill="1" applyBorder="1" applyAlignment="1">
      <alignment horizontal="center" vertical="center"/>
    </xf>
    <xf numFmtId="0" fontId="15" fillId="2" borderId="1" xfId="0" applyFont="1" applyFill="1" applyBorder="1" applyAlignment="1">
      <alignment horizontal="center"/>
    </xf>
  </cellXfs>
  <cellStyles count="1">
    <cellStyle name="Normal" xfId="0" builtinId="0"/>
  </cellStyles>
  <dxfs count="22">
    <dxf>
      <font>
        <color rgb="FF980000"/>
      </font>
      <fill>
        <patternFill patternType="solid">
          <fgColor rgb="FFE6B8AF"/>
          <bgColor rgb="FFE6B8AF"/>
        </patternFill>
      </fill>
    </dxf>
    <dxf>
      <font>
        <b/>
        <color rgb="FF000000"/>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iki.cs.jm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E95D-49E4-432E-B117-C3B202ED752F}">
  <sheetPr>
    <outlinePr summaryBelow="0" summaryRight="0"/>
  </sheetPr>
  <dimension ref="A1:M131"/>
  <sheetViews>
    <sheetView showGridLines="0" tabSelected="1" workbookViewId="0">
      <selection activeCell="B1" sqref="B1:L1"/>
    </sheetView>
  </sheetViews>
  <sheetFormatPr defaultColWidth="12.6640625" defaultRowHeight="15.75" customHeight="1"/>
  <cols>
    <col min="1" max="1" width="5.44140625" customWidth="1"/>
    <col min="2" max="2" width="15.77734375" customWidth="1"/>
    <col min="10" max="10" width="5.6640625" customWidth="1"/>
    <col min="12" max="12" width="29.109375" customWidth="1"/>
    <col min="13" max="13" width="5.44140625" customWidth="1"/>
  </cols>
  <sheetData>
    <row r="1" spans="1:13" ht="15.75" customHeight="1">
      <c r="A1" s="1"/>
      <c r="B1" s="68"/>
      <c r="C1" s="69"/>
      <c r="D1" s="69"/>
      <c r="E1" s="69"/>
      <c r="F1" s="69"/>
      <c r="G1" s="69"/>
      <c r="H1" s="69"/>
      <c r="I1" s="69"/>
      <c r="J1" s="69"/>
      <c r="K1" s="69"/>
      <c r="L1" s="69"/>
      <c r="M1" s="1"/>
    </row>
    <row r="2" spans="1:13" ht="15.75" customHeight="1">
      <c r="A2" s="1"/>
      <c r="B2" s="70" t="s">
        <v>0</v>
      </c>
      <c r="C2" s="71"/>
      <c r="D2" s="71"/>
      <c r="E2" s="71"/>
      <c r="F2" s="71"/>
      <c r="G2" s="71"/>
      <c r="H2" s="71"/>
      <c r="I2" s="67"/>
      <c r="J2" s="1"/>
      <c r="K2" s="2" t="s">
        <v>1</v>
      </c>
      <c r="L2" s="3"/>
      <c r="M2" s="1"/>
    </row>
    <row r="3" spans="1:13" ht="15.75" customHeight="1">
      <c r="A3" s="1"/>
      <c r="B3" s="4" t="s">
        <v>2</v>
      </c>
      <c r="C3" s="72" t="s">
        <v>107</v>
      </c>
      <c r="D3" s="73"/>
      <c r="E3" s="64" t="s">
        <v>3</v>
      </c>
      <c r="F3" s="65"/>
      <c r="G3" s="5"/>
      <c r="H3" s="74" t="s">
        <v>4</v>
      </c>
      <c r="I3" s="67"/>
      <c r="J3" s="1"/>
      <c r="K3" s="6"/>
      <c r="L3" s="7" t="s">
        <v>5</v>
      </c>
      <c r="M3" s="1"/>
    </row>
    <row r="4" spans="1:13" ht="15.75" customHeight="1">
      <c r="A4" s="1"/>
      <c r="B4" s="8" t="s">
        <v>6</v>
      </c>
      <c r="C4" s="62" t="s">
        <v>107</v>
      </c>
      <c r="D4" s="63"/>
      <c r="E4" s="64" t="s">
        <v>7</v>
      </c>
      <c r="F4" s="65"/>
      <c r="G4" s="5"/>
      <c r="H4" s="66">
        <f>SUM(C23+F23+I23+C41+F41+I41+C59+F59+I59+C77+F77+I77+G3)</f>
        <v>0</v>
      </c>
      <c r="I4" s="67"/>
      <c r="J4" s="1"/>
      <c r="K4" s="9"/>
      <c r="L4" s="10" t="s">
        <v>8</v>
      </c>
      <c r="M4" s="1"/>
    </row>
    <row r="5" spans="1:13" ht="15.75" customHeight="1">
      <c r="A5" s="1"/>
      <c r="B5" s="8" t="s">
        <v>9</v>
      </c>
      <c r="C5" s="62" t="s">
        <v>10</v>
      </c>
      <c r="D5" s="63"/>
      <c r="E5" s="64" t="s">
        <v>11</v>
      </c>
      <c r="F5" s="65"/>
      <c r="G5" s="90"/>
      <c r="H5" s="91"/>
      <c r="I5" s="92"/>
      <c r="J5" s="1"/>
      <c r="K5" s="9"/>
      <c r="L5" s="11"/>
      <c r="M5" s="1"/>
    </row>
    <row r="6" spans="1:13" ht="15.75" customHeight="1">
      <c r="A6" s="1"/>
      <c r="B6" s="8" t="s">
        <v>12</v>
      </c>
      <c r="C6" s="62"/>
      <c r="D6" s="63"/>
      <c r="E6" s="96"/>
      <c r="F6" s="65"/>
      <c r="G6" s="93"/>
      <c r="H6" s="94"/>
      <c r="I6" s="95"/>
      <c r="J6" s="1"/>
      <c r="K6" s="9"/>
      <c r="L6" s="12" t="s">
        <v>13</v>
      </c>
      <c r="M6" s="1"/>
    </row>
    <row r="7" spans="1:13" ht="15.75" customHeight="1">
      <c r="A7" s="1"/>
      <c r="B7" s="8" t="s">
        <v>14</v>
      </c>
      <c r="C7" s="62" t="s">
        <v>15</v>
      </c>
      <c r="D7" s="63"/>
      <c r="E7" s="64" t="s">
        <v>16</v>
      </c>
      <c r="F7" s="65"/>
      <c r="G7" s="97"/>
      <c r="H7" s="91"/>
      <c r="I7" s="92"/>
      <c r="J7" s="1"/>
      <c r="K7" s="9"/>
      <c r="L7" s="13"/>
      <c r="M7" s="1"/>
    </row>
    <row r="8" spans="1:13" ht="15.75" customHeight="1">
      <c r="A8" s="1"/>
      <c r="B8" s="8" t="s">
        <v>6</v>
      </c>
      <c r="C8" s="100" t="s">
        <v>17</v>
      </c>
      <c r="D8" s="63"/>
      <c r="E8" s="101"/>
      <c r="F8" s="65"/>
      <c r="G8" s="98"/>
      <c r="H8" s="69"/>
      <c r="I8" s="99"/>
      <c r="J8" s="1"/>
      <c r="K8" s="9"/>
      <c r="L8" s="13"/>
      <c r="M8" s="1"/>
    </row>
    <row r="9" spans="1:13" ht="15.75" customHeight="1">
      <c r="A9" s="14"/>
      <c r="B9" s="15"/>
      <c r="C9" s="15"/>
      <c r="D9" s="15"/>
      <c r="E9" s="15"/>
      <c r="F9" s="15"/>
      <c r="G9" s="93"/>
      <c r="H9" s="94"/>
      <c r="I9" s="95"/>
      <c r="J9" s="15"/>
      <c r="K9" s="16"/>
      <c r="L9" s="13"/>
      <c r="M9" s="1"/>
    </row>
    <row r="10" spans="1:13" ht="15.75" customHeight="1">
      <c r="A10" s="14"/>
      <c r="B10" s="102" t="s">
        <v>18</v>
      </c>
      <c r="C10" s="71"/>
      <c r="D10" s="71"/>
      <c r="E10" s="71"/>
      <c r="F10" s="71"/>
      <c r="G10" s="71"/>
      <c r="H10" s="71"/>
      <c r="I10" s="67"/>
      <c r="J10" s="15"/>
      <c r="K10" s="17"/>
      <c r="L10" s="18"/>
      <c r="M10" s="1"/>
    </row>
    <row r="11" spans="1:13" ht="15.75" customHeight="1">
      <c r="A11" s="14"/>
      <c r="B11" s="19"/>
      <c r="C11" s="19"/>
      <c r="D11" s="19"/>
      <c r="E11" s="19"/>
      <c r="F11" s="19"/>
      <c r="G11" s="19"/>
      <c r="H11" s="19"/>
      <c r="I11" s="19"/>
      <c r="J11" s="15"/>
      <c r="K11" s="15"/>
      <c r="L11" s="20"/>
      <c r="M11" s="1"/>
    </row>
    <row r="12" spans="1:13" ht="15.75" customHeight="1">
      <c r="A12" s="21"/>
      <c r="B12" s="70" t="s">
        <v>19</v>
      </c>
      <c r="C12" s="71"/>
      <c r="D12" s="71"/>
      <c r="E12" s="71"/>
      <c r="F12" s="71"/>
      <c r="G12" s="71"/>
      <c r="H12" s="71"/>
      <c r="I12" s="67"/>
      <c r="J12" s="21"/>
      <c r="K12" s="103" t="s">
        <v>20</v>
      </c>
      <c r="L12" s="106" t="s">
        <v>21</v>
      </c>
      <c r="M12" s="1"/>
    </row>
    <row r="13" spans="1:13" ht="15.75" customHeight="1">
      <c r="A13" s="1"/>
      <c r="B13" s="1"/>
      <c r="C13" s="1"/>
      <c r="D13" s="1"/>
      <c r="E13" s="1"/>
      <c r="F13" s="1"/>
      <c r="G13" s="1"/>
      <c r="H13" s="1"/>
      <c r="I13" s="1"/>
      <c r="J13" s="1"/>
      <c r="K13" s="104"/>
      <c r="L13" s="79"/>
      <c r="M13" s="22"/>
    </row>
    <row r="14" spans="1:13" ht="15.75" customHeight="1">
      <c r="A14" s="23"/>
      <c r="B14" s="24" t="s">
        <v>22</v>
      </c>
      <c r="C14" s="24">
        <v>2023</v>
      </c>
      <c r="D14" s="1"/>
      <c r="E14" s="24" t="s">
        <v>23</v>
      </c>
      <c r="F14" s="24">
        <f>(C14+1)</f>
        <v>2024</v>
      </c>
      <c r="G14" s="1"/>
      <c r="H14" s="24" t="s">
        <v>24</v>
      </c>
      <c r="I14" s="24">
        <f>(C14+1)</f>
        <v>2024</v>
      </c>
      <c r="J14" s="1"/>
      <c r="K14" s="104"/>
      <c r="L14" s="79"/>
      <c r="M14" s="1"/>
    </row>
    <row r="15" spans="1:13" ht="15.75" customHeight="1">
      <c r="A15" s="23"/>
      <c r="B15" s="25" t="s">
        <v>25</v>
      </c>
      <c r="C15" s="25" t="s">
        <v>26</v>
      </c>
      <c r="D15" s="1"/>
      <c r="E15" s="25" t="s">
        <v>25</v>
      </c>
      <c r="F15" s="25" t="s">
        <v>26</v>
      </c>
      <c r="G15" s="1"/>
      <c r="H15" s="25" t="s">
        <v>25</v>
      </c>
      <c r="I15" s="25" t="s">
        <v>26</v>
      </c>
      <c r="J15" s="1"/>
      <c r="K15" s="104"/>
      <c r="L15" s="79"/>
      <c r="M15" s="1"/>
    </row>
    <row r="16" spans="1:13" ht="15.75" customHeight="1">
      <c r="A16" s="23"/>
      <c r="B16" s="26"/>
      <c r="C16" s="27"/>
      <c r="D16" s="28"/>
      <c r="E16" s="27"/>
      <c r="F16" s="27"/>
      <c r="G16" s="1"/>
      <c r="H16" s="29"/>
      <c r="I16" s="29"/>
      <c r="J16" s="1"/>
      <c r="K16" s="104"/>
      <c r="L16" s="79"/>
      <c r="M16" s="1"/>
    </row>
    <row r="17" spans="1:13" ht="15.75" customHeight="1">
      <c r="A17" s="23"/>
      <c r="B17" s="32"/>
      <c r="C17" s="30"/>
      <c r="D17" s="28"/>
      <c r="E17" s="30"/>
      <c r="F17" s="30"/>
      <c r="G17" s="1"/>
      <c r="H17" s="31"/>
      <c r="I17" s="31"/>
      <c r="J17" s="1"/>
      <c r="K17" s="104"/>
      <c r="L17" s="79"/>
      <c r="M17" s="1"/>
    </row>
    <row r="18" spans="1:13" ht="15.75" customHeight="1">
      <c r="A18" s="23"/>
      <c r="B18" s="32"/>
      <c r="C18" s="30"/>
      <c r="D18" s="28"/>
      <c r="E18" s="30"/>
      <c r="F18" s="30"/>
      <c r="G18" s="1"/>
      <c r="H18" s="31"/>
      <c r="I18" s="31"/>
      <c r="J18" s="1"/>
      <c r="K18" s="104"/>
      <c r="L18" s="79"/>
      <c r="M18" s="1"/>
    </row>
    <row r="19" spans="1:13" ht="15.75" customHeight="1">
      <c r="A19" s="23"/>
      <c r="B19" s="32"/>
      <c r="C19" s="30"/>
      <c r="D19" s="28"/>
      <c r="E19" s="30"/>
      <c r="F19" s="30"/>
      <c r="G19" s="1"/>
      <c r="H19" s="31"/>
      <c r="I19" s="31"/>
      <c r="J19" s="1"/>
      <c r="K19" s="104"/>
      <c r="L19" s="79"/>
      <c r="M19" s="1"/>
    </row>
    <row r="20" spans="1:13" ht="15.75" customHeight="1">
      <c r="A20" s="23"/>
      <c r="B20" s="32"/>
      <c r="C20" s="30"/>
      <c r="D20" s="28"/>
      <c r="E20" s="30"/>
      <c r="F20" s="30"/>
      <c r="G20" s="1"/>
      <c r="H20" s="31"/>
      <c r="I20" s="31"/>
      <c r="J20" s="1"/>
      <c r="K20" s="104"/>
      <c r="L20" s="79"/>
      <c r="M20" s="1"/>
    </row>
    <row r="21" spans="1:13" ht="15.75" customHeight="1">
      <c r="A21" s="23"/>
      <c r="B21" s="31"/>
      <c r="C21" s="31"/>
      <c r="D21" s="1"/>
      <c r="E21" s="31"/>
      <c r="F21" s="31"/>
      <c r="G21" s="1"/>
      <c r="H21" s="31"/>
      <c r="I21" s="31"/>
      <c r="J21" s="1"/>
      <c r="K21" s="104"/>
      <c r="L21" s="79"/>
      <c r="M21" s="1"/>
    </row>
    <row r="22" spans="1:13" ht="15.75" customHeight="1">
      <c r="A22" s="23"/>
      <c r="B22" s="33"/>
      <c r="C22" s="33"/>
      <c r="D22" s="1"/>
      <c r="E22" s="33"/>
      <c r="F22" s="33"/>
      <c r="G22" s="1"/>
      <c r="H22" s="33"/>
      <c r="I22" s="33"/>
      <c r="J22" s="1"/>
      <c r="K22" s="104"/>
      <c r="L22" s="79"/>
      <c r="M22" s="1"/>
    </row>
    <row r="23" spans="1:13" ht="15.75" customHeight="1">
      <c r="A23" s="23"/>
      <c r="B23" s="34" t="s">
        <v>27</v>
      </c>
      <c r="C23" s="34">
        <f>SUM(C16:C22)</f>
        <v>0</v>
      </c>
      <c r="D23" s="1"/>
      <c r="E23" s="34" t="s">
        <v>27</v>
      </c>
      <c r="F23" s="34">
        <f>SUM(F16:F22)</f>
        <v>0</v>
      </c>
      <c r="G23" s="1"/>
      <c r="H23" s="34" t="s">
        <v>27</v>
      </c>
      <c r="I23" s="34">
        <f>SUM(I16:I22)</f>
        <v>0</v>
      </c>
      <c r="J23" s="1"/>
      <c r="K23" s="104"/>
      <c r="L23" s="79"/>
      <c r="M23" s="1"/>
    </row>
    <row r="24" spans="1:13" ht="15.75" customHeight="1">
      <c r="A24" s="1"/>
      <c r="B24" s="1"/>
      <c r="C24" s="1"/>
      <c r="D24" s="1"/>
      <c r="E24" s="1"/>
      <c r="F24" s="1"/>
      <c r="G24" s="1"/>
      <c r="H24" s="1"/>
      <c r="I24" s="1"/>
      <c r="J24" s="1"/>
      <c r="K24" s="104"/>
      <c r="L24" s="79"/>
      <c r="M24" s="1"/>
    </row>
    <row r="25" spans="1:13" ht="15.75" customHeight="1">
      <c r="A25" s="1"/>
      <c r="B25" s="35" t="s">
        <v>28</v>
      </c>
      <c r="C25" s="1"/>
      <c r="D25" s="1"/>
      <c r="E25" s="1"/>
      <c r="F25" s="1"/>
      <c r="G25" s="1"/>
      <c r="H25" s="1"/>
      <c r="I25" s="1"/>
      <c r="J25" s="1"/>
      <c r="K25" s="104"/>
      <c r="L25" s="79"/>
      <c r="M25" s="1"/>
    </row>
    <row r="26" spans="1:13" ht="15.75" customHeight="1">
      <c r="A26" s="1"/>
      <c r="B26" s="107" t="s">
        <v>29</v>
      </c>
      <c r="C26" s="108"/>
      <c r="D26" s="108"/>
      <c r="E26" s="108"/>
      <c r="F26" s="108"/>
      <c r="G26" s="108"/>
      <c r="H26" s="108"/>
      <c r="I26" s="109"/>
      <c r="J26" s="1"/>
      <c r="K26" s="104"/>
      <c r="L26" s="79"/>
      <c r="M26" s="1"/>
    </row>
    <row r="27" spans="1:13" ht="15">
      <c r="A27" s="1"/>
      <c r="B27" s="110"/>
      <c r="C27" s="69"/>
      <c r="D27" s="69"/>
      <c r="E27" s="69"/>
      <c r="F27" s="69"/>
      <c r="G27" s="69"/>
      <c r="H27" s="69"/>
      <c r="I27" s="111"/>
      <c r="J27" s="1"/>
      <c r="K27" s="104"/>
      <c r="L27" s="79"/>
      <c r="M27" s="1"/>
    </row>
    <row r="28" spans="1:13" ht="15">
      <c r="A28" s="1"/>
      <c r="B28" s="112"/>
      <c r="C28" s="113"/>
      <c r="D28" s="113"/>
      <c r="E28" s="113"/>
      <c r="F28" s="113"/>
      <c r="G28" s="113"/>
      <c r="H28" s="113"/>
      <c r="I28" s="114"/>
      <c r="J28" s="1"/>
      <c r="K28" s="105"/>
      <c r="L28" s="80"/>
      <c r="M28" s="1"/>
    </row>
    <row r="29" spans="1:13" ht="15">
      <c r="A29" s="1"/>
      <c r="B29" s="1"/>
      <c r="C29" s="1"/>
      <c r="D29" s="1"/>
      <c r="E29" s="1"/>
      <c r="F29" s="1"/>
      <c r="G29" s="1"/>
      <c r="H29" s="1"/>
      <c r="I29" s="1"/>
      <c r="J29" s="1"/>
      <c r="K29" s="14"/>
      <c r="L29" s="36"/>
      <c r="M29" s="1"/>
    </row>
    <row r="30" spans="1:13" ht="15">
      <c r="A30" s="1"/>
      <c r="B30" s="75" t="s">
        <v>30</v>
      </c>
      <c r="C30" s="76"/>
      <c r="D30" s="76"/>
      <c r="E30" s="76"/>
      <c r="F30" s="76"/>
      <c r="G30" s="76"/>
      <c r="H30" s="76"/>
      <c r="I30" s="77"/>
      <c r="J30" s="1"/>
      <c r="K30" s="78" t="s">
        <v>20</v>
      </c>
      <c r="L30" s="81" t="s">
        <v>31</v>
      </c>
      <c r="M30" s="1"/>
    </row>
    <row r="31" spans="1:13" ht="15">
      <c r="A31" s="1"/>
      <c r="B31" s="1"/>
      <c r="C31" s="1"/>
      <c r="D31" s="1"/>
      <c r="E31" s="1"/>
      <c r="F31" s="1"/>
      <c r="G31" s="1"/>
      <c r="H31" s="1"/>
      <c r="I31" s="1"/>
      <c r="J31" s="1"/>
      <c r="K31" s="79"/>
      <c r="L31" s="79"/>
      <c r="M31" s="1"/>
    </row>
    <row r="32" spans="1:13" ht="15">
      <c r="A32" s="1"/>
      <c r="B32" s="24" t="s">
        <v>22</v>
      </c>
      <c r="C32" s="24">
        <f>(C14+1)</f>
        <v>2024</v>
      </c>
      <c r="D32" s="23"/>
      <c r="E32" s="24" t="s">
        <v>23</v>
      </c>
      <c r="F32" s="24">
        <f>(C14+2)</f>
        <v>2025</v>
      </c>
      <c r="G32" s="23"/>
      <c r="H32" s="24" t="s">
        <v>24</v>
      </c>
      <c r="I32" s="24">
        <f>(C14+2)</f>
        <v>2025</v>
      </c>
      <c r="J32" s="23"/>
      <c r="K32" s="79"/>
      <c r="L32" s="79"/>
      <c r="M32" s="1"/>
    </row>
    <row r="33" spans="1:13" ht="15">
      <c r="A33" s="1"/>
      <c r="B33" s="25" t="s">
        <v>25</v>
      </c>
      <c r="C33" s="25" t="s">
        <v>26</v>
      </c>
      <c r="D33" s="23"/>
      <c r="E33" s="25" t="s">
        <v>25</v>
      </c>
      <c r="F33" s="25" t="s">
        <v>26</v>
      </c>
      <c r="G33" s="23"/>
      <c r="H33" s="25" t="s">
        <v>25</v>
      </c>
      <c r="I33" s="25" t="s">
        <v>26</v>
      </c>
      <c r="J33" s="23"/>
      <c r="K33" s="79"/>
      <c r="L33" s="79"/>
      <c r="M33" s="1"/>
    </row>
    <row r="34" spans="1:13" ht="15">
      <c r="A34" s="1"/>
      <c r="B34" s="26"/>
      <c r="C34" s="27"/>
      <c r="D34" s="28"/>
      <c r="E34" s="27"/>
      <c r="F34" s="27"/>
      <c r="G34" s="23"/>
      <c r="H34" s="29"/>
      <c r="I34" s="29"/>
      <c r="J34" s="23"/>
      <c r="K34" s="79"/>
      <c r="L34" s="79"/>
      <c r="M34" s="1"/>
    </row>
    <row r="35" spans="1:13" ht="15">
      <c r="A35" s="1"/>
      <c r="B35" s="32"/>
      <c r="C35" s="30"/>
      <c r="D35" s="28"/>
      <c r="E35" s="30"/>
      <c r="F35" s="30"/>
      <c r="G35" s="23"/>
      <c r="H35" s="31"/>
      <c r="I35" s="31"/>
      <c r="J35" s="23"/>
      <c r="K35" s="79"/>
      <c r="L35" s="79"/>
      <c r="M35" s="1"/>
    </row>
    <row r="36" spans="1:13" ht="15">
      <c r="A36" s="1"/>
      <c r="B36" s="32"/>
      <c r="C36" s="30"/>
      <c r="D36" s="28"/>
      <c r="E36" s="30"/>
      <c r="F36" s="30"/>
      <c r="G36" s="23"/>
      <c r="H36" s="31"/>
      <c r="I36" s="31"/>
      <c r="J36" s="23"/>
      <c r="K36" s="79"/>
      <c r="L36" s="79"/>
      <c r="M36" s="1"/>
    </row>
    <row r="37" spans="1:13" ht="15">
      <c r="A37" s="1"/>
      <c r="B37" s="32"/>
      <c r="C37" s="30"/>
      <c r="D37" s="28"/>
      <c r="E37" s="30"/>
      <c r="F37" s="30"/>
      <c r="G37" s="23"/>
      <c r="H37" s="31"/>
      <c r="I37" s="31"/>
      <c r="J37" s="23"/>
      <c r="K37" s="79"/>
      <c r="L37" s="79"/>
      <c r="M37" s="1"/>
    </row>
    <row r="38" spans="1:13" ht="15">
      <c r="A38" s="1"/>
      <c r="B38" s="32"/>
      <c r="C38" s="30"/>
      <c r="D38" s="28"/>
      <c r="E38" s="30"/>
      <c r="F38" s="30"/>
      <c r="G38" s="23"/>
      <c r="H38" s="31"/>
      <c r="I38" s="31"/>
      <c r="J38" s="23"/>
      <c r="K38" s="79"/>
      <c r="L38" s="79"/>
      <c r="M38" s="1"/>
    </row>
    <row r="39" spans="1:13" ht="15">
      <c r="A39" s="1"/>
      <c r="B39" s="31"/>
      <c r="C39" s="31"/>
      <c r="D39" s="23"/>
      <c r="E39" s="31"/>
      <c r="F39" s="31"/>
      <c r="G39" s="23"/>
      <c r="H39" s="31"/>
      <c r="I39" s="31"/>
      <c r="J39" s="23"/>
      <c r="K39" s="79"/>
      <c r="L39" s="79"/>
      <c r="M39" s="1"/>
    </row>
    <row r="40" spans="1:13" ht="15">
      <c r="A40" s="1"/>
      <c r="B40" s="33"/>
      <c r="C40" s="33"/>
      <c r="D40" s="23"/>
      <c r="E40" s="33"/>
      <c r="F40" s="33"/>
      <c r="G40" s="23"/>
      <c r="H40" s="33"/>
      <c r="I40" s="33"/>
      <c r="J40" s="23"/>
      <c r="K40" s="79"/>
      <c r="L40" s="79"/>
      <c r="M40" s="1"/>
    </row>
    <row r="41" spans="1:13" ht="15">
      <c r="A41" s="1"/>
      <c r="B41" s="34" t="s">
        <v>27</v>
      </c>
      <c r="C41" s="34">
        <f>SUM(C34:C40)</f>
        <v>0</v>
      </c>
      <c r="D41" s="23"/>
      <c r="E41" s="34" t="s">
        <v>27</v>
      </c>
      <c r="F41" s="34">
        <f>SUM(F34:F40)</f>
        <v>0</v>
      </c>
      <c r="G41" s="23"/>
      <c r="H41" s="34" t="s">
        <v>27</v>
      </c>
      <c r="I41" s="34">
        <f>SUM(I34:I40)</f>
        <v>0</v>
      </c>
      <c r="J41" s="23"/>
      <c r="K41" s="79"/>
      <c r="L41" s="79"/>
      <c r="M41" s="1"/>
    </row>
    <row r="42" spans="1:13" ht="15">
      <c r="A42" s="1"/>
      <c r="B42" s="1"/>
      <c r="C42" s="1"/>
      <c r="D42" s="1"/>
      <c r="E42" s="1"/>
      <c r="F42" s="1"/>
      <c r="G42" s="1"/>
      <c r="H42" s="1"/>
      <c r="I42" s="1"/>
      <c r="J42" s="1"/>
      <c r="K42" s="79"/>
      <c r="L42" s="79"/>
      <c r="M42" s="1"/>
    </row>
    <row r="43" spans="1:13" ht="15">
      <c r="A43" s="1"/>
      <c r="B43" s="35" t="s">
        <v>28</v>
      </c>
      <c r="C43" s="1"/>
      <c r="D43" s="1"/>
      <c r="E43" s="1"/>
      <c r="F43" s="1"/>
      <c r="G43" s="1"/>
      <c r="H43" s="1"/>
      <c r="I43" s="1"/>
      <c r="J43" s="1"/>
      <c r="K43" s="79"/>
      <c r="L43" s="79"/>
      <c r="M43" s="1"/>
    </row>
    <row r="44" spans="1:13" ht="15">
      <c r="A44" s="1"/>
      <c r="B44" s="82" t="s">
        <v>32</v>
      </c>
      <c r="C44" s="83"/>
      <c r="D44" s="83"/>
      <c r="E44" s="83"/>
      <c r="F44" s="83"/>
      <c r="G44" s="83"/>
      <c r="H44" s="83"/>
      <c r="I44" s="84"/>
      <c r="J44" s="1"/>
      <c r="K44" s="79"/>
      <c r="L44" s="79"/>
      <c r="M44" s="1"/>
    </row>
    <row r="45" spans="1:13" ht="15">
      <c r="A45" s="1"/>
      <c r="B45" s="85"/>
      <c r="C45" s="69"/>
      <c r="D45" s="69"/>
      <c r="E45" s="69"/>
      <c r="F45" s="69"/>
      <c r="G45" s="69"/>
      <c r="H45" s="69"/>
      <c r="I45" s="86"/>
      <c r="J45" s="1"/>
      <c r="K45" s="79"/>
      <c r="L45" s="79"/>
      <c r="M45" s="1"/>
    </row>
    <row r="46" spans="1:13" ht="15">
      <c r="A46" s="1"/>
      <c r="B46" s="87"/>
      <c r="C46" s="88"/>
      <c r="D46" s="88"/>
      <c r="E46" s="88"/>
      <c r="F46" s="88"/>
      <c r="G46" s="88"/>
      <c r="H46" s="88"/>
      <c r="I46" s="89"/>
      <c r="J46" s="1"/>
      <c r="K46" s="80"/>
      <c r="L46" s="80"/>
      <c r="M46" s="1"/>
    </row>
    <row r="47" spans="1:13" ht="15">
      <c r="A47" s="1"/>
      <c r="B47" s="1"/>
      <c r="C47" s="1"/>
      <c r="D47" s="1"/>
      <c r="E47" s="1"/>
      <c r="F47" s="1"/>
      <c r="G47" s="1"/>
      <c r="H47" s="1"/>
      <c r="I47" s="1"/>
      <c r="J47" s="1"/>
      <c r="K47" s="14"/>
      <c r="L47" s="36"/>
      <c r="M47" s="1"/>
    </row>
    <row r="48" spans="1:13" ht="15">
      <c r="A48" s="1"/>
      <c r="B48" s="75" t="s">
        <v>33</v>
      </c>
      <c r="C48" s="76"/>
      <c r="D48" s="76"/>
      <c r="E48" s="76"/>
      <c r="F48" s="76"/>
      <c r="G48" s="76"/>
      <c r="H48" s="76"/>
      <c r="I48" s="77"/>
      <c r="J48" s="1"/>
      <c r="K48" s="78" t="s">
        <v>20</v>
      </c>
      <c r="L48" s="81" t="s">
        <v>34</v>
      </c>
      <c r="M48" s="1"/>
    </row>
    <row r="49" spans="1:13" ht="15">
      <c r="A49" s="1"/>
      <c r="B49" s="1"/>
      <c r="C49" s="1"/>
      <c r="D49" s="1"/>
      <c r="E49" s="1"/>
      <c r="F49" s="1"/>
      <c r="G49" s="1"/>
      <c r="H49" s="1"/>
      <c r="I49" s="1"/>
      <c r="J49" s="1"/>
      <c r="K49" s="79"/>
      <c r="L49" s="79"/>
      <c r="M49" s="1"/>
    </row>
    <row r="50" spans="1:13" ht="15">
      <c r="A50" s="1"/>
      <c r="B50" s="24" t="s">
        <v>22</v>
      </c>
      <c r="C50" s="24">
        <f>(C14+2)</f>
        <v>2025</v>
      </c>
      <c r="D50" s="1"/>
      <c r="E50" s="24" t="s">
        <v>23</v>
      </c>
      <c r="F50" s="24">
        <f>(C14+3)</f>
        <v>2026</v>
      </c>
      <c r="G50" s="1"/>
      <c r="H50" s="24" t="s">
        <v>24</v>
      </c>
      <c r="I50" s="24">
        <f>(C14+3)</f>
        <v>2026</v>
      </c>
      <c r="J50" s="1"/>
      <c r="K50" s="79"/>
      <c r="L50" s="79"/>
      <c r="M50" s="1"/>
    </row>
    <row r="51" spans="1:13" ht="15">
      <c r="A51" s="1"/>
      <c r="B51" s="25" t="s">
        <v>25</v>
      </c>
      <c r="C51" s="25" t="s">
        <v>26</v>
      </c>
      <c r="D51" s="1"/>
      <c r="E51" s="25" t="s">
        <v>25</v>
      </c>
      <c r="F51" s="25" t="s">
        <v>26</v>
      </c>
      <c r="G51" s="1"/>
      <c r="H51" s="25" t="s">
        <v>25</v>
      </c>
      <c r="I51" s="25" t="s">
        <v>26</v>
      </c>
      <c r="J51" s="1"/>
      <c r="K51" s="79"/>
      <c r="L51" s="79"/>
      <c r="M51" s="1"/>
    </row>
    <row r="52" spans="1:13" ht="15">
      <c r="A52" s="1"/>
      <c r="B52" s="26"/>
      <c r="C52" s="27"/>
      <c r="D52" s="28"/>
      <c r="E52" s="27"/>
      <c r="F52" s="27"/>
      <c r="G52" s="1"/>
      <c r="H52" s="29"/>
      <c r="I52" s="29"/>
      <c r="J52" s="1"/>
      <c r="K52" s="79"/>
      <c r="L52" s="79"/>
      <c r="M52" s="1"/>
    </row>
    <row r="53" spans="1:13" ht="15">
      <c r="A53" s="1"/>
      <c r="B53" s="32"/>
      <c r="C53" s="30"/>
      <c r="D53" s="28"/>
      <c r="E53" s="30"/>
      <c r="F53" s="30"/>
      <c r="G53" s="1"/>
      <c r="H53" s="31"/>
      <c r="I53" s="31"/>
      <c r="J53" s="1"/>
      <c r="K53" s="79"/>
      <c r="L53" s="79"/>
      <c r="M53" s="1"/>
    </row>
    <row r="54" spans="1:13" ht="15">
      <c r="A54" s="1"/>
      <c r="B54" s="32"/>
      <c r="C54" s="30"/>
      <c r="D54" s="28"/>
      <c r="E54" s="30"/>
      <c r="F54" s="30"/>
      <c r="G54" s="1"/>
      <c r="H54" s="31"/>
      <c r="I54" s="31"/>
      <c r="J54" s="1"/>
      <c r="K54" s="79"/>
      <c r="L54" s="79"/>
      <c r="M54" s="1"/>
    </row>
    <row r="55" spans="1:13" ht="15">
      <c r="A55" s="1"/>
      <c r="B55" s="32"/>
      <c r="C55" s="30"/>
      <c r="D55" s="28"/>
      <c r="E55" s="30"/>
      <c r="F55" s="30"/>
      <c r="G55" s="1"/>
      <c r="H55" s="31"/>
      <c r="I55" s="31"/>
      <c r="J55" s="1"/>
      <c r="K55" s="79"/>
      <c r="L55" s="79"/>
      <c r="M55" s="1"/>
    </row>
    <row r="56" spans="1:13" ht="15">
      <c r="A56" s="1"/>
      <c r="B56" s="32"/>
      <c r="C56" s="30"/>
      <c r="D56" s="28"/>
      <c r="E56" s="30"/>
      <c r="F56" s="30"/>
      <c r="G56" s="1"/>
      <c r="H56" s="31"/>
      <c r="I56" s="31"/>
      <c r="J56" s="1"/>
      <c r="K56" s="79"/>
      <c r="L56" s="79"/>
      <c r="M56" s="1"/>
    </row>
    <row r="57" spans="1:13" ht="15">
      <c r="A57" s="1"/>
      <c r="B57" s="31"/>
      <c r="C57" s="31"/>
      <c r="D57" s="1"/>
      <c r="E57" s="31"/>
      <c r="F57" s="31"/>
      <c r="G57" s="1"/>
      <c r="H57" s="31"/>
      <c r="I57" s="31"/>
      <c r="J57" s="1"/>
      <c r="K57" s="79"/>
      <c r="L57" s="79"/>
      <c r="M57" s="1"/>
    </row>
    <row r="58" spans="1:13" ht="15">
      <c r="A58" s="1"/>
      <c r="B58" s="33"/>
      <c r="C58" s="33"/>
      <c r="D58" s="1"/>
      <c r="E58" s="33"/>
      <c r="F58" s="33"/>
      <c r="G58" s="1"/>
      <c r="H58" s="33"/>
      <c r="I58" s="33"/>
      <c r="J58" s="1"/>
      <c r="K58" s="79"/>
      <c r="L58" s="79"/>
      <c r="M58" s="1"/>
    </row>
    <row r="59" spans="1:13" ht="15">
      <c r="A59" s="1"/>
      <c r="B59" s="34" t="s">
        <v>27</v>
      </c>
      <c r="C59" s="34">
        <f>SUM(C52:C58)</f>
        <v>0</v>
      </c>
      <c r="D59" s="1"/>
      <c r="E59" s="34" t="s">
        <v>27</v>
      </c>
      <c r="F59" s="34">
        <f>SUM(F52:F58)</f>
        <v>0</v>
      </c>
      <c r="G59" s="1"/>
      <c r="H59" s="34" t="s">
        <v>27</v>
      </c>
      <c r="I59" s="34">
        <f>SUM(I52:I58)</f>
        <v>0</v>
      </c>
      <c r="J59" s="1"/>
      <c r="K59" s="79"/>
      <c r="L59" s="79"/>
      <c r="M59" s="1"/>
    </row>
    <row r="60" spans="1:13" ht="15">
      <c r="A60" s="1"/>
      <c r="B60" s="1"/>
      <c r="C60" s="1"/>
      <c r="D60" s="1"/>
      <c r="E60" s="1"/>
      <c r="F60" s="1"/>
      <c r="G60" s="1"/>
      <c r="H60" s="1"/>
      <c r="I60" s="1"/>
      <c r="J60" s="1"/>
      <c r="K60" s="79"/>
      <c r="L60" s="79"/>
      <c r="M60" s="1"/>
    </row>
    <row r="61" spans="1:13" ht="15">
      <c r="A61" s="1"/>
      <c r="B61" s="35" t="s">
        <v>28</v>
      </c>
      <c r="C61" s="1"/>
      <c r="D61" s="1"/>
      <c r="E61" s="1"/>
      <c r="F61" s="1"/>
      <c r="G61" s="1"/>
      <c r="H61" s="1"/>
      <c r="I61" s="1"/>
      <c r="J61" s="1"/>
      <c r="K61" s="79"/>
      <c r="L61" s="79"/>
      <c r="M61" s="1"/>
    </row>
    <row r="62" spans="1:13" ht="15">
      <c r="A62" s="1"/>
      <c r="B62" s="82" t="s">
        <v>35</v>
      </c>
      <c r="C62" s="83"/>
      <c r="D62" s="83"/>
      <c r="E62" s="83"/>
      <c r="F62" s="83"/>
      <c r="G62" s="83"/>
      <c r="H62" s="83"/>
      <c r="I62" s="84"/>
      <c r="J62" s="1"/>
      <c r="K62" s="79"/>
      <c r="L62" s="79"/>
      <c r="M62" s="1"/>
    </row>
    <row r="63" spans="1:13" ht="15">
      <c r="A63" s="1"/>
      <c r="B63" s="85"/>
      <c r="C63" s="69"/>
      <c r="D63" s="69"/>
      <c r="E63" s="69"/>
      <c r="F63" s="69"/>
      <c r="G63" s="69"/>
      <c r="H63" s="69"/>
      <c r="I63" s="86"/>
      <c r="J63" s="1"/>
      <c r="K63" s="79"/>
      <c r="L63" s="79"/>
      <c r="M63" s="1"/>
    </row>
    <row r="64" spans="1:13" ht="15">
      <c r="A64" s="1"/>
      <c r="B64" s="87"/>
      <c r="C64" s="88"/>
      <c r="D64" s="88"/>
      <c r="E64" s="88"/>
      <c r="F64" s="88"/>
      <c r="G64" s="88"/>
      <c r="H64" s="88"/>
      <c r="I64" s="89"/>
      <c r="J64" s="1"/>
      <c r="K64" s="80"/>
      <c r="L64" s="80"/>
      <c r="M64" s="1"/>
    </row>
    <row r="65" spans="1:13" ht="15">
      <c r="A65" s="1"/>
      <c r="B65" s="1"/>
      <c r="C65" s="1"/>
      <c r="D65" s="1"/>
      <c r="E65" s="1"/>
      <c r="F65" s="1"/>
      <c r="G65" s="1"/>
      <c r="H65" s="1"/>
      <c r="I65" s="1"/>
      <c r="J65" s="1"/>
      <c r="K65" s="14"/>
      <c r="L65" s="36"/>
      <c r="M65" s="1"/>
    </row>
    <row r="66" spans="1:13" ht="15">
      <c r="A66" s="1"/>
      <c r="B66" s="75" t="s">
        <v>36</v>
      </c>
      <c r="C66" s="76"/>
      <c r="D66" s="76"/>
      <c r="E66" s="76"/>
      <c r="F66" s="76"/>
      <c r="G66" s="76"/>
      <c r="H66" s="76"/>
      <c r="I66" s="77"/>
      <c r="J66" s="1"/>
      <c r="K66" s="78" t="s">
        <v>20</v>
      </c>
      <c r="L66" s="81" t="s">
        <v>37</v>
      </c>
      <c r="M66" s="1"/>
    </row>
    <row r="67" spans="1:13" ht="15">
      <c r="A67" s="1"/>
      <c r="B67" s="1"/>
      <c r="C67" s="1"/>
      <c r="D67" s="1"/>
      <c r="E67" s="1"/>
      <c r="F67" s="1"/>
      <c r="G67" s="1"/>
      <c r="H67" s="1"/>
      <c r="I67" s="1"/>
      <c r="J67" s="1"/>
      <c r="K67" s="79"/>
      <c r="L67" s="79"/>
      <c r="M67" s="1"/>
    </row>
    <row r="68" spans="1:13" ht="15">
      <c r="A68" s="1"/>
      <c r="B68" s="24" t="s">
        <v>22</v>
      </c>
      <c r="C68" s="24">
        <f>(C14+3)</f>
        <v>2026</v>
      </c>
      <c r="D68" s="1"/>
      <c r="E68" s="24" t="s">
        <v>23</v>
      </c>
      <c r="F68" s="24">
        <f>(C14+4)</f>
        <v>2027</v>
      </c>
      <c r="G68" s="1"/>
      <c r="H68" s="24" t="s">
        <v>24</v>
      </c>
      <c r="I68" s="24">
        <f>(C14+4)</f>
        <v>2027</v>
      </c>
      <c r="J68" s="1"/>
      <c r="K68" s="79"/>
      <c r="L68" s="79"/>
      <c r="M68" s="1"/>
    </row>
    <row r="69" spans="1:13" ht="15">
      <c r="A69" s="1"/>
      <c r="B69" s="25" t="s">
        <v>25</v>
      </c>
      <c r="C69" s="25" t="s">
        <v>26</v>
      </c>
      <c r="D69" s="1"/>
      <c r="E69" s="25" t="s">
        <v>25</v>
      </c>
      <c r="F69" s="25" t="s">
        <v>26</v>
      </c>
      <c r="G69" s="1"/>
      <c r="H69" s="25" t="s">
        <v>25</v>
      </c>
      <c r="I69" s="25" t="s">
        <v>26</v>
      </c>
      <c r="J69" s="1"/>
      <c r="K69" s="79"/>
      <c r="L69" s="79"/>
      <c r="M69" s="1"/>
    </row>
    <row r="70" spans="1:13" ht="15">
      <c r="A70" s="1"/>
      <c r="B70" s="26"/>
      <c r="C70" s="27"/>
      <c r="D70" s="28"/>
      <c r="E70" s="27"/>
      <c r="F70" s="27"/>
      <c r="G70" s="1"/>
      <c r="H70" s="29"/>
      <c r="I70" s="29"/>
      <c r="J70" s="1"/>
      <c r="K70" s="79"/>
      <c r="L70" s="79"/>
      <c r="M70" s="1"/>
    </row>
    <row r="71" spans="1:13" ht="15">
      <c r="A71" s="1"/>
      <c r="B71" s="32"/>
      <c r="C71" s="30"/>
      <c r="D71" s="28"/>
      <c r="E71" s="30"/>
      <c r="F71" s="30"/>
      <c r="G71" s="1"/>
      <c r="H71" s="31"/>
      <c r="I71" s="31"/>
      <c r="J71" s="1"/>
      <c r="K71" s="79"/>
      <c r="L71" s="79"/>
      <c r="M71" s="1"/>
    </row>
    <row r="72" spans="1:13" ht="15">
      <c r="A72" s="1"/>
      <c r="B72" s="32"/>
      <c r="C72" s="30"/>
      <c r="D72" s="28"/>
      <c r="E72" s="30"/>
      <c r="F72" s="30"/>
      <c r="G72" s="1"/>
      <c r="H72" s="31"/>
      <c r="I72" s="31"/>
      <c r="J72" s="1"/>
      <c r="K72" s="79"/>
      <c r="L72" s="79"/>
      <c r="M72" s="1"/>
    </row>
    <row r="73" spans="1:13" ht="15">
      <c r="A73" s="1"/>
      <c r="B73" s="32"/>
      <c r="C73" s="30"/>
      <c r="D73" s="28"/>
      <c r="E73" s="30"/>
      <c r="F73" s="30"/>
      <c r="G73" s="1"/>
      <c r="H73" s="31"/>
      <c r="I73" s="31"/>
      <c r="J73" s="1"/>
      <c r="K73" s="79"/>
      <c r="L73" s="79"/>
      <c r="M73" s="1"/>
    </row>
    <row r="74" spans="1:13" ht="15">
      <c r="A74" s="1"/>
      <c r="B74" s="32"/>
      <c r="C74" s="30"/>
      <c r="D74" s="28"/>
      <c r="E74" s="30"/>
      <c r="F74" s="30"/>
      <c r="G74" s="1"/>
      <c r="H74" s="31"/>
      <c r="I74" s="31"/>
      <c r="J74" s="1"/>
      <c r="K74" s="79"/>
      <c r="L74" s="79"/>
      <c r="M74" s="1"/>
    </row>
    <row r="75" spans="1:13" ht="15">
      <c r="A75" s="1"/>
      <c r="B75" s="60"/>
      <c r="C75" s="31"/>
      <c r="D75" s="1"/>
      <c r="E75" s="31"/>
      <c r="F75" s="31"/>
      <c r="G75" s="1"/>
      <c r="H75" s="31"/>
      <c r="I75" s="31"/>
      <c r="J75" s="1"/>
      <c r="K75" s="79"/>
      <c r="L75" s="79"/>
      <c r="M75" s="1"/>
    </row>
    <row r="76" spans="1:13" ht="15">
      <c r="A76" s="1"/>
      <c r="B76" s="61"/>
      <c r="C76" s="33"/>
      <c r="D76" s="1"/>
      <c r="E76" s="33"/>
      <c r="F76" s="33"/>
      <c r="G76" s="1"/>
      <c r="H76" s="33"/>
      <c r="I76" s="33"/>
      <c r="J76" s="1"/>
      <c r="K76" s="79"/>
      <c r="L76" s="79"/>
      <c r="M76" s="1"/>
    </row>
    <row r="77" spans="1:13" ht="15">
      <c r="A77" s="1"/>
      <c r="B77" s="34" t="s">
        <v>27</v>
      </c>
      <c r="C77" s="34">
        <f>SUM(C70:C76)</f>
        <v>0</v>
      </c>
      <c r="D77" s="1"/>
      <c r="E77" s="34" t="s">
        <v>27</v>
      </c>
      <c r="F77" s="34">
        <f>SUM(F70:F76)</f>
        <v>0</v>
      </c>
      <c r="G77" s="1"/>
      <c r="H77" s="34" t="s">
        <v>27</v>
      </c>
      <c r="I77" s="34">
        <f>SUM(I70:I76)</f>
        <v>0</v>
      </c>
      <c r="J77" s="1"/>
      <c r="K77" s="79"/>
      <c r="L77" s="79"/>
      <c r="M77" s="1"/>
    </row>
    <row r="78" spans="1:13" ht="15">
      <c r="A78" s="1"/>
      <c r="B78" s="1"/>
      <c r="C78" s="1"/>
      <c r="D78" s="1"/>
      <c r="E78" s="1"/>
      <c r="F78" s="1"/>
      <c r="G78" s="1"/>
      <c r="H78" s="1"/>
      <c r="I78" s="1"/>
      <c r="J78" s="1"/>
      <c r="K78" s="79"/>
      <c r="L78" s="79"/>
      <c r="M78" s="1"/>
    </row>
    <row r="79" spans="1:13" ht="15">
      <c r="A79" s="1"/>
      <c r="B79" s="35" t="s">
        <v>28</v>
      </c>
      <c r="C79" s="1"/>
      <c r="D79" s="1"/>
      <c r="E79" s="1"/>
      <c r="F79" s="1"/>
      <c r="G79" s="1"/>
      <c r="H79" s="1"/>
      <c r="I79" s="1"/>
      <c r="J79" s="1"/>
      <c r="K79" s="79"/>
      <c r="L79" s="79"/>
      <c r="M79" s="1"/>
    </row>
    <row r="80" spans="1:13" ht="15">
      <c r="A80" s="1"/>
      <c r="B80" s="82" t="s">
        <v>38</v>
      </c>
      <c r="C80" s="83"/>
      <c r="D80" s="83"/>
      <c r="E80" s="83"/>
      <c r="F80" s="83"/>
      <c r="G80" s="83"/>
      <c r="H80" s="83"/>
      <c r="I80" s="84"/>
      <c r="J80" s="1"/>
      <c r="K80" s="79"/>
      <c r="L80" s="79"/>
      <c r="M80" s="1"/>
    </row>
    <row r="81" spans="1:13" ht="15">
      <c r="A81" s="1"/>
      <c r="B81" s="85"/>
      <c r="C81" s="69"/>
      <c r="D81" s="69"/>
      <c r="E81" s="69"/>
      <c r="F81" s="69"/>
      <c r="G81" s="69"/>
      <c r="H81" s="69"/>
      <c r="I81" s="86"/>
      <c r="J81" s="1"/>
      <c r="K81" s="79"/>
      <c r="L81" s="79"/>
      <c r="M81" s="1"/>
    </row>
    <row r="82" spans="1:13" ht="15">
      <c r="A82" s="1"/>
      <c r="B82" s="87"/>
      <c r="C82" s="88"/>
      <c r="D82" s="88"/>
      <c r="E82" s="88"/>
      <c r="F82" s="88"/>
      <c r="G82" s="88"/>
      <c r="H82" s="88"/>
      <c r="I82" s="89"/>
      <c r="J82" s="1"/>
      <c r="K82" s="80"/>
      <c r="L82" s="80"/>
      <c r="M82" s="1"/>
    </row>
    <row r="83" spans="1:13" ht="15">
      <c r="A83" s="1"/>
      <c r="B83" s="1"/>
      <c r="C83" s="1"/>
      <c r="D83" s="1"/>
      <c r="E83" s="1"/>
      <c r="F83" s="1"/>
      <c r="G83" s="1"/>
      <c r="H83" s="1"/>
      <c r="I83" s="1"/>
      <c r="J83" s="1"/>
      <c r="K83" s="1"/>
      <c r="L83" s="1"/>
      <c r="M83" s="1"/>
    </row>
    <row r="84" spans="1:13" ht="17.399999999999999">
      <c r="A84" s="1"/>
      <c r="B84" s="115" t="s">
        <v>39</v>
      </c>
      <c r="C84" s="71"/>
      <c r="D84" s="71"/>
      <c r="E84" s="71"/>
      <c r="F84" s="71"/>
      <c r="G84" s="71"/>
      <c r="H84" s="71"/>
      <c r="I84" s="67"/>
      <c r="J84" s="37"/>
      <c r="K84" s="37"/>
      <c r="L84" s="37"/>
      <c r="M84" s="1"/>
    </row>
    <row r="85" spans="1:13" ht="15">
      <c r="A85" s="1"/>
      <c r="B85" s="37"/>
      <c r="C85" s="37"/>
      <c r="D85" s="37"/>
      <c r="E85" s="37"/>
      <c r="F85" s="37"/>
      <c r="G85" s="37"/>
      <c r="H85" s="37"/>
      <c r="I85" s="37"/>
      <c r="J85" s="37"/>
      <c r="K85" s="37"/>
      <c r="L85" s="37"/>
      <c r="M85" s="1"/>
    </row>
    <row r="86" spans="1:13" ht="15">
      <c r="A86" s="38"/>
      <c r="B86" s="39">
        <f>SUM(C87:C88)</f>
        <v>0</v>
      </c>
      <c r="C86" s="40" t="s">
        <v>40</v>
      </c>
      <c r="D86" s="41"/>
      <c r="E86" s="1"/>
      <c r="F86" s="1"/>
      <c r="G86" s="39">
        <f>SUM(H87:H89)</f>
        <v>0</v>
      </c>
      <c r="H86" s="42" t="s">
        <v>41</v>
      </c>
      <c r="I86" s="41"/>
      <c r="J86" s="1"/>
      <c r="K86" s="1"/>
      <c r="L86" s="1"/>
      <c r="M86" s="1"/>
    </row>
    <row r="87" spans="1:13" ht="15">
      <c r="A87" s="1"/>
      <c r="B87" s="41"/>
      <c r="C87" s="43">
        <f>COUNTIF(B15:I75,"CS 145")</f>
        <v>0</v>
      </c>
      <c r="D87" s="44" t="s">
        <v>42</v>
      </c>
      <c r="E87" s="44"/>
      <c r="F87" s="1"/>
      <c r="G87" s="41"/>
      <c r="H87" s="45">
        <f>COUNTIF(B16:I76,"MATH 220")</f>
        <v>0</v>
      </c>
      <c r="I87" s="46" t="s">
        <v>43</v>
      </c>
      <c r="J87" s="1"/>
      <c r="K87" s="1"/>
      <c r="L87" s="1"/>
      <c r="M87" s="1"/>
    </row>
    <row r="88" spans="1:13" ht="15">
      <c r="A88" s="1"/>
      <c r="B88" s="41"/>
      <c r="C88" s="43">
        <f>COUNTIF(B15:I75,"CS 149")</f>
        <v>0</v>
      </c>
      <c r="D88" s="44" t="s">
        <v>44</v>
      </c>
      <c r="E88" s="44"/>
      <c r="F88" s="1"/>
      <c r="G88" s="41"/>
      <c r="H88" s="47">
        <f>COUNTIF(B16:I76,"MATH 229")</f>
        <v>0</v>
      </c>
      <c r="I88" s="46" t="s">
        <v>45</v>
      </c>
      <c r="J88" s="1"/>
      <c r="K88" s="1"/>
      <c r="L88" s="1"/>
      <c r="M88" s="1"/>
    </row>
    <row r="89" spans="1:13" ht="16.2">
      <c r="A89" s="1"/>
      <c r="E89" s="44"/>
      <c r="F89" s="1"/>
      <c r="G89" s="37"/>
      <c r="H89" s="48">
        <f>COUNTIF(B16:I76,"MATH 318")</f>
        <v>0</v>
      </c>
      <c r="I89" s="46" t="s">
        <v>46</v>
      </c>
      <c r="J89" s="1"/>
      <c r="K89" s="1"/>
      <c r="L89" s="1"/>
      <c r="M89" s="1"/>
    </row>
    <row r="90" spans="1:13" ht="15">
      <c r="A90" s="1"/>
      <c r="B90" s="39">
        <f>SUM(C91:C92)</f>
        <v>0</v>
      </c>
      <c r="C90" s="40" t="s">
        <v>47</v>
      </c>
      <c r="D90" s="41"/>
      <c r="E90" s="44"/>
      <c r="F90" s="1"/>
      <c r="G90" s="39">
        <f>SUM(H91,H94)</f>
        <v>0</v>
      </c>
      <c r="H90" s="40" t="s">
        <v>48</v>
      </c>
      <c r="I90" s="1"/>
      <c r="J90" s="1"/>
      <c r="K90" s="1"/>
      <c r="L90" s="1"/>
      <c r="M90" s="1"/>
    </row>
    <row r="91" spans="1:13" ht="16.2">
      <c r="A91" s="1"/>
      <c r="B91" s="41"/>
      <c r="C91" s="49">
        <f>COUNTIF(B16:I76,"CS 227")</f>
        <v>0</v>
      </c>
      <c r="D91" s="44" t="s">
        <v>49</v>
      </c>
      <c r="E91" s="44"/>
      <c r="F91" s="1"/>
      <c r="G91" s="1"/>
      <c r="H91" s="47">
        <f>COUNTIF(B16:I76,"MATH 235")</f>
        <v>0</v>
      </c>
      <c r="I91" s="44" t="s">
        <v>50</v>
      </c>
      <c r="J91" s="1"/>
      <c r="K91" s="1"/>
      <c r="L91" s="1"/>
      <c r="M91" s="1"/>
    </row>
    <row r="92" spans="1:13" ht="15">
      <c r="A92" s="1"/>
      <c r="B92" s="41"/>
      <c r="C92" s="43">
        <f>COUNTIF(B16:I76,"MATH 227")</f>
        <v>0</v>
      </c>
      <c r="D92" s="44" t="s">
        <v>51</v>
      </c>
      <c r="E92" s="44"/>
      <c r="F92" s="1"/>
      <c r="G92" s="1"/>
      <c r="H92" s="1"/>
      <c r="I92" s="1" t="s">
        <v>52</v>
      </c>
      <c r="J92" s="1"/>
      <c r="K92" s="1"/>
      <c r="L92" s="1"/>
      <c r="M92" s="1"/>
    </row>
    <row r="93" spans="1:13" ht="15">
      <c r="A93" s="1"/>
      <c r="C93" s="50">
        <f>COUNTIF(B16:I76,"MATH 245")</f>
        <v>0</v>
      </c>
      <c r="D93" s="44" t="s">
        <v>53</v>
      </c>
      <c r="E93" s="44"/>
      <c r="F93" s="1"/>
      <c r="G93" s="1"/>
      <c r="H93" s="45">
        <f>COUNTIF(B16:I76,"MATH 231")</f>
        <v>0</v>
      </c>
      <c r="I93" s="46" t="s">
        <v>54</v>
      </c>
      <c r="J93" s="1"/>
      <c r="K93" s="1"/>
      <c r="L93" s="1"/>
      <c r="M93" s="1"/>
    </row>
    <row r="94" spans="1:13" ht="15">
      <c r="A94" s="1"/>
      <c r="E94" s="44"/>
      <c r="F94" s="1"/>
      <c r="G94" s="1"/>
      <c r="H94" s="45">
        <f>COUNTIF(B16:I76,"MATH 232")</f>
        <v>0</v>
      </c>
      <c r="I94" s="46" t="s">
        <v>55</v>
      </c>
      <c r="J94" s="1"/>
      <c r="K94" s="1"/>
      <c r="L94" s="1"/>
      <c r="M94" s="1"/>
    </row>
    <row r="95" spans="1:13" ht="15">
      <c r="A95" s="1"/>
      <c r="B95" s="39">
        <f>IF(SUM(C96:C103)=10, 10,1)</f>
        <v>1</v>
      </c>
      <c r="C95" s="42" t="s">
        <v>56</v>
      </c>
      <c r="D95" s="41"/>
      <c r="E95" s="41"/>
      <c r="F95" s="1"/>
      <c r="G95" s="39">
        <f>SUM(H95:H98)</f>
        <v>0</v>
      </c>
      <c r="H95" s="42" t="s">
        <v>57</v>
      </c>
      <c r="I95" s="41"/>
      <c r="J95" s="1"/>
      <c r="K95" s="1"/>
      <c r="L95" s="1"/>
      <c r="M95" s="1"/>
    </row>
    <row r="96" spans="1:13" ht="15">
      <c r="A96" s="1"/>
      <c r="B96" s="45"/>
      <c r="C96" s="43">
        <f>COUNTIF(B16:I76,"CS 159")</f>
        <v>0</v>
      </c>
      <c r="D96" s="44" t="s">
        <v>58</v>
      </c>
      <c r="E96" s="41"/>
      <c r="F96" s="1"/>
      <c r="G96" s="41"/>
      <c r="H96" s="47">
        <f>COUNTIF(B16:I76,"CS 412")</f>
        <v>0</v>
      </c>
      <c r="I96" s="46" t="s">
        <v>59</v>
      </c>
      <c r="J96" s="1"/>
      <c r="K96" s="1"/>
      <c r="L96" s="1"/>
      <c r="M96" s="1"/>
    </row>
    <row r="97" spans="1:13" ht="15">
      <c r="A97" s="1"/>
      <c r="B97" s="45"/>
      <c r="C97" s="43">
        <f>COUNTIF(B16:I76,"CS 240")</f>
        <v>0</v>
      </c>
      <c r="D97" s="44" t="s">
        <v>60</v>
      </c>
      <c r="E97" s="41"/>
      <c r="F97" s="1"/>
      <c r="G97" s="41"/>
      <c r="H97" s="47">
        <f>COUNTIF(B16:I76,"CS 452")</f>
        <v>0</v>
      </c>
      <c r="I97" s="46" t="s">
        <v>61</v>
      </c>
      <c r="J97" s="1"/>
      <c r="K97" s="1"/>
    </row>
    <row r="98" spans="1:13" ht="15">
      <c r="A98" s="1"/>
      <c r="B98" s="45"/>
      <c r="C98" s="43">
        <f>COUNTIF(B16:I76,"CS 261")</f>
        <v>0</v>
      </c>
      <c r="D98" s="44" t="s">
        <v>62</v>
      </c>
      <c r="E98" s="41"/>
      <c r="F98" s="1"/>
      <c r="G98" s="41"/>
      <c r="H98" s="47">
        <f>COUNTIF(B16:I76,"MATH 452")</f>
        <v>0</v>
      </c>
      <c r="I98" s="46" t="s">
        <v>63</v>
      </c>
      <c r="J98" s="1"/>
      <c r="K98" s="1"/>
    </row>
    <row r="99" spans="1:13" ht="15">
      <c r="A99" s="1"/>
      <c r="B99" s="45"/>
      <c r="C99" s="43">
        <f>COUNTIF(B16:I76,"CS 327")</f>
        <v>0</v>
      </c>
      <c r="D99" s="44" t="s">
        <v>64</v>
      </c>
      <c r="E99" s="41"/>
      <c r="F99" s="1"/>
      <c r="G99" s="39">
        <f>SUM(H100:H103)</f>
        <v>0</v>
      </c>
      <c r="H99" s="42" t="s">
        <v>65</v>
      </c>
      <c r="I99" s="41"/>
      <c r="J99" s="1"/>
      <c r="K99" s="1"/>
    </row>
    <row r="100" spans="1:13" ht="15">
      <c r="A100" s="1"/>
      <c r="B100" s="45"/>
      <c r="C100" s="43">
        <f>COUNTIF(B16:I76,"CS 345")</f>
        <v>0</v>
      </c>
      <c r="D100" s="44" t="s">
        <v>66</v>
      </c>
      <c r="E100" s="41"/>
      <c r="F100" s="1"/>
      <c r="G100" s="41"/>
      <c r="H100" s="47">
        <f>COUNTIF(B16:I76,"CS 432")</f>
        <v>0</v>
      </c>
      <c r="I100" s="46" t="s">
        <v>67</v>
      </c>
      <c r="J100" s="1"/>
      <c r="K100" s="1"/>
    </row>
    <row r="101" spans="1:13" ht="15">
      <c r="A101" s="1"/>
      <c r="B101" s="45"/>
      <c r="C101" s="43">
        <f>COUNTIF(B16:I76,"CS 361")</f>
        <v>0</v>
      </c>
      <c r="D101" s="44" t="s">
        <v>68</v>
      </c>
      <c r="E101" s="41"/>
      <c r="F101" s="1"/>
      <c r="G101" s="41"/>
      <c r="H101" s="47">
        <f>COUNTIF(B16:I76,"CS 450")</f>
        <v>0</v>
      </c>
      <c r="I101" s="46" t="s">
        <v>69</v>
      </c>
      <c r="J101" s="1"/>
      <c r="K101" s="1"/>
    </row>
    <row r="102" spans="1:13" ht="15">
      <c r="A102" s="1"/>
      <c r="B102" s="45"/>
      <c r="C102" s="43">
        <f>COUNTIF(B16:I76,"CS 430")</f>
        <v>0</v>
      </c>
      <c r="D102" s="44" t="s">
        <v>70</v>
      </c>
      <c r="E102" s="1"/>
      <c r="F102" s="1"/>
      <c r="G102" s="41"/>
      <c r="H102" s="47">
        <f>COUNTIF(B16:I76,"CS 455")</f>
        <v>0</v>
      </c>
      <c r="I102" s="46" t="s">
        <v>71</v>
      </c>
      <c r="J102" s="1"/>
      <c r="K102" s="1"/>
    </row>
    <row r="103" spans="1:13" ht="15">
      <c r="A103" s="1"/>
      <c r="B103" s="45"/>
      <c r="C103" s="59" cm="1">
        <f t="array" ref="C103">SUMPRODUCT(COUNTIF(B16:I76,{"CS Elective","CS 330","CS 343","CS 347","CS 349","CS 354","CS 374","CS 442","CS 444","CS 445","CS 446","CS 447","CS 448","CS 449","CS 457","CS 458","CS 480","CS 482","CS 488"}))</f>
        <v>0</v>
      </c>
      <c r="D103" s="44" t="s">
        <v>72</v>
      </c>
      <c r="E103" s="1"/>
      <c r="F103" s="1"/>
      <c r="G103" s="41"/>
      <c r="H103" s="47">
        <f>COUNTIF(B16:I76,"CS 456")</f>
        <v>0</v>
      </c>
      <c r="I103" s="46" t="s">
        <v>73</v>
      </c>
      <c r="J103" s="1"/>
      <c r="K103" s="1"/>
    </row>
    <row r="104" spans="1:13" ht="15">
      <c r="A104" s="1"/>
      <c r="E104" s="37"/>
      <c r="F104" s="37"/>
      <c r="G104" s="1"/>
      <c r="H104" s="51">
        <f>COUNTIF(B16:I76,"CS 470")</f>
        <v>0</v>
      </c>
      <c r="I104" s="46" t="s">
        <v>74</v>
      </c>
      <c r="J104" s="37"/>
      <c r="K104" s="37"/>
      <c r="L104" s="37"/>
      <c r="M104" s="1"/>
    </row>
    <row r="105" spans="1:13" ht="15">
      <c r="A105" s="1"/>
      <c r="E105" s="37"/>
      <c r="F105" s="37"/>
      <c r="G105" s="37"/>
      <c r="H105" s="37"/>
      <c r="I105" s="37"/>
      <c r="J105" s="37"/>
      <c r="K105" s="37"/>
      <c r="L105" s="37"/>
      <c r="M105" s="1"/>
    </row>
    <row r="106" spans="1:13" ht="15">
      <c r="A106" s="1"/>
      <c r="B106" s="37"/>
      <c r="C106" s="37"/>
      <c r="D106" s="37"/>
      <c r="E106" s="37"/>
      <c r="F106" s="37"/>
      <c r="G106" s="37"/>
      <c r="H106" s="37"/>
      <c r="I106" s="37"/>
      <c r="J106" s="37"/>
      <c r="K106" s="37"/>
      <c r="L106" s="37"/>
      <c r="M106" s="1"/>
    </row>
    <row r="107" spans="1:13" ht="17.399999999999999">
      <c r="A107" s="1"/>
      <c r="B107" s="116" t="s">
        <v>75</v>
      </c>
      <c r="C107" s="71"/>
      <c r="D107" s="71"/>
      <c r="E107" s="71"/>
      <c r="F107" s="71"/>
      <c r="G107" s="71"/>
      <c r="H107" s="71"/>
      <c r="I107" s="67"/>
      <c r="J107" s="41"/>
      <c r="K107" s="41"/>
      <c r="L107" s="41"/>
      <c r="M107" s="1"/>
    </row>
    <row r="108" spans="1:13" ht="15">
      <c r="A108" s="1"/>
      <c r="B108" s="41"/>
      <c r="C108" s="41"/>
      <c r="D108" s="41"/>
      <c r="E108" s="41"/>
      <c r="F108" s="41"/>
      <c r="G108" s="41"/>
      <c r="H108" s="45" t="s">
        <v>76</v>
      </c>
      <c r="I108" s="52"/>
      <c r="J108" s="41"/>
      <c r="K108" s="41"/>
      <c r="L108" s="41"/>
      <c r="M108" s="1"/>
    </row>
    <row r="109" spans="1:13" ht="16.2">
      <c r="A109" s="1"/>
      <c r="B109" s="53" t="b">
        <v>0</v>
      </c>
      <c r="C109" s="1" t="s">
        <v>77</v>
      </c>
      <c r="D109" s="54"/>
      <c r="E109" s="55"/>
      <c r="F109" s="56"/>
      <c r="G109" s="41"/>
      <c r="H109" s="57" t="s">
        <v>78</v>
      </c>
      <c r="I109" s="41"/>
      <c r="J109" s="41"/>
      <c r="K109" s="41"/>
      <c r="L109" s="41"/>
      <c r="M109" s="1"/>
    </row>
    <row r="110" spans="1:13" ht="15">
      <c r="A110" s="1"/>
      <c r="B110" s="53" t="b">
        <v>0</v>
      </c>
      <c r="C110" s="1" t="s">
        <v>79</v>
      </c>
      <c r="D110" s="1"/>
      <c r="E110" s="1"/>
      <c r="F110" s="1"/>
      <c r="G110" s="41"/>
      <c r="H110" s="39" t="b">
        <v>0</v>
      </c>
      <c r="I110" s="41" t="s">
        <v>80</v>
      </c>
      <c r="J110" s="41"/>
      <c r="K110" s="41"/>
      <c r="L110" s="41"/>
      <c r="M110" s="1"/>
    </row>
    <row r="111" spans="1:13" ht="15">
      <c r="A111" s="1"/>
      <c r="B111" s="53" t="b">
        <v>0</v>
      </c>
      <c r="C111" s="1" t="s">
        <v>81</v>
      </c>
      <c r="D111" s="1"/>
      <c r="E111" s="41"/>
      <c r="F111" s="41"/>
      <c r="G111" s="41"/>
      <c r="H111" s="39" t="b">
        <v>0</v>
      </c>
      <c r="I111" s="41" t="s">
        <v>82</v>
      </c>
      <c r="J111" s="41"/>
      <c r="K111" s="41"/>
      <c r="L111" s="41"/>
      <c r="M111" s="1"/>
    </row>
    <row r="112" spans="1:13" ht="15">
      <c r="A112" s="1"/>
      <c r="B112" s="53" t="b">
        <v>0</v>
      </c>
      <c r="C112" s="1" t="s">
        <v>83</v>
      </c>
      <c r="D112" s="1"/>
      <c r="E112" s="1"/>
      <c r="F112" s="41"/>
      <c r="G112" s="41"/>
      <c r="H112" s="39" t="b">
        <v>0</v>
      </c>
      <c r="I112" s="41" t="s">
        <v>84</v>
      </c>
      <c r="J112" s="41"/>
      <c r="K112" s="41"/>
      <c r="L112" s="41"/>
      <c r="M112" s="1"/>
    </row>
    <row r="113" spans="1:13" ht="15">
      <c r="A113" s="1"/>
      <c r="B113" s="53" t="b">
        <v>0</v>
      </c>
      <c r="C113" s="1" t="s">
        <v>85</v>
      </c>
      <c r="D113" s="1"/>
      <c r="E113" s="1"/>
      <c r="F113" s="1"/>
      <c r="G113" s="41"/>
      <c r="H113" s="57" t="s">
        <v>86</v>
      </c>
      <c r="I113" s="41"/>
      <c r="J113" s="41"/>
      <c r="K113" s="41"/>
      <c r="L113" s="41"/>
      <c r="M113" s="1"/>
    </row>
    <row r="114" spans="1:13" ht="15">
      <c r="A114" s="1"/>
      <c r="B114" s="39"/>
      <c r="C114" s="1" t="s">
        <v>87</v>
      </c>
      <c r="D114" s="1"/>
      <c r="E114" s="1"/>
      <c r="F114" s="1"/>
      <c r="G114" s="1"/>
      <c r="H114" s="39" t="b">
        <v>0</v>
      </c>
      <c r="I114" s="41" t="s">
        <v>88</v>
      </c>
      <c r="J114" s="41"/>
      <c r="K114" s="41"/>
      <c r="L114" s="41"/>
      <c r="M114" s="1"/>
    </row>
    <row r="115" spans="1:13" ht="15">
      <c r="A115" s="1"/>
      <c r="B115" s="53" t="b">
        <v>0</v>
      </c>
      <c r="C115" s="1" t="s">
        <v>89</v>
      </c>
      <c r="D115" s="1"/>
      <c r="E115" s="1"/>
      <c r="F115" s="1"/>
      <c r="G115" s="41"/>
      <c r="H115" s="39" t="b">
        <v>0</v>
      </c>
      <c r="I115" s="41" t="s">
        <v>90</v>
      </c>
      <c r="J115" s="41"/>
      <c r="K115" s="41"/>
      <c r="L115" s="41"/>
      <c r="M115" s="1"/>
    </row>
    <row r="116" spans="1:13" ht="15">
      <c r="A116" s="1"/>
      <c r="B116" s="53" t="b">
        <v>0</v>
      </c>
      <c r="C116" s="1" t="s">
        <v>91</v>
      </c>
      <c r="D116" s="1"/>
      <c r="E116" s="1"/>
      <c r="F116" s="41"/>
      <c r="G116" s="41"/>
      <c r="H116" s="58" t="s">
        <v>92</v>
      </c>
      <c r="I116" s="41"/>
      <c r="J116" s="41"/>
      <c r="K116" s="41"/>
      <c r="L116" s="41"/>
      <c r="M116" s="1"/>
    </row>
    <row r="117" spans="1:13" ht="15">
      <c r="A117" s="1"/>
      <c r="B117" s="53" t="b">
        <v>0</v>
      </c>
      <c r="C117" s="1" t="s">
        <v>93</v>
      </c>
      <c r="D117" s="1"/>
      <c r="E117" s="1"/>
      <c r="F117" s="41"/>
      <c r="G117" s="41"/>
      <c r="H117" s="39" t="b">
        <v>0</v>
      </c>
      <c r="I117" s="41" t="s">
        <v>94</v>
      </c>
      <c r="J117" s="41"/>
      <c r="K117" s="41"/>
      <c r="L117" s="41"/>
      <c r="M117" s="1"/>
    </row>
    <row r="118" spans="1:13" ht="15">
      <c r="A118" s="1"/>
      <c r="B118" s="53" t="b">
        <v>0</v>
      </c>
      <c r="C118" s="1" t="s">
        <v>95</v>
      </c>
      <c r="D118" s="1"/>
      <c r="E118" s="1"/>
      <c r="F118" s="1"/>
      <c r="G118" s="41"/>
      <c r="H118" s="39" t="b">
        <v>0</v>
      </c>
      <c r="I118" s="41" t="s">
        <v>96</v>
      </c>
      <c r="J118" s="41"/>
      <c r="K118" s="41"/>
      <c r="L118" s="41"/>
      <c r="M118" s="1"/>
    </row>
    <row r="119" spans="1:13" ht="15">
      <c r="A119" s="1"/>
      <c r="B119" s="53" t="b">
        <v>0</v>
      </c>
      <c r="C119" s="1" t="s">
        <v>97</v>
      </c>
      <c r="D119" s="1"/>
      <c r="E119" s="1"/>
      <c r="F119" s="1"/>
      <c r="G119" s="1"/>
      <c r="H119" s="39" t="b">
        <v>0</v>
      </c>
      <c r="I119" s="1" t="s">
        <v>98</v>
      </c>
      <c r="J119" s="1"/>
      <c r="K119" s="1"/>
      <c r="L119" s="1"/>
      <c r="M119" s="1"/>
    </row>
    <row r="120" spans="1:13" ht="15">
      <c r="A120" s="1"/>
      <c r="B120" s="1"/>
      <c r="C120" s="1"/>
      <c r="D120" s="1"/>
      <c r="E120" s="1"/>
      <c r="F120" s="1"/>
      <c r="G120" s="1"/>
      <c r="H120" s="39" t="b">
        <v>0</v>
      </c>
      <c r="I120" s="1" t="s">
        <v>99</v>
      </c>
      <c r="J120" s="1"/>
      <c r="K120" s="1"/>
      <c r="L120" s="1"/>
      <c r="M120" s="1"/>
    </row>
    <row r="121" spans="1:13" ht="15">
      <c r="A121" s="1"/>
      <c r="B121" s="1"/>
      <c r="C121" s="1"/>
      <c r="D121" s="1"/>
      <c r="E121" s="1"/>
      <c r="F121" s="1"/>
      <c r="G121" s="1"/>
      <c r="H121" s="58" t="s">
        <v>100</v>
      </c>
      <c r="I121" s="1"/>
      <c r="J121" s="1"/>
      <c r="K121" s="1"/>
      <c r="L121" s="1"/>
      <c r="M121" s="1"/>
    </row>
    <row r="122" spans="1:13" ht="15">
      <c r="A122" s="1"/>
      <c r="B122" s="1"/>
      <c r="C122" s="1"/>
      <c r="D122" s="1"/>
      <c r="E122" s="1"/>
      <c r="F122" s="1"/>
      <c r="G122" s="1"/>
      <c r="H122" s="39" t="b">
        <v>0</v>
      </c>
      <c r="I122" s="1" t="s">
        <v>101</v>
      </c>
      <c r="J122" s="1"/>
      <c r="K122" s="1"/>
      <c r="L122" s="1"/>
      <c r="M122" s="1"/>
    </row>
    <row r="123" spans="1:13" ht="15">
      <c r="A123" s="1"/>
      <c r="B123" s="1"/>
      <c r="C123" s="1"/>
      <c r="D123" s="1"/>
      <c r="E123" s="1"/>
      <c r="F123" s="1"/>
      <c r="G123" s="1"/>
      <c r="H123" s="39" t="b">
        <v>0</v>
      </c>
      <c r="I123" s="1" t="s">
        <v>102</v>
      </c>
      <c r="J123" s="1"/>
      <c r="K123" s="1"/>
      <c r="L123" s="1"/>
      <c r="M123" s="1"/>
    </row>
    <row r="124" spans="1:13" ht="15">
      <c r="A124" s="1"/>
      <c r="B124" s="1"/>
      <c r="C124" s="1"/>
      <c r="D124" s="1"/>
      <c r="E124" s="1"/>
      <c r="F124" s="1"/>
      <c r="G124" s="1"/>
      <c r="H124" s="58" t="s">
        <v>103</v>
      </c>
      <c r="I124" s="1"/>
      <c r="J124" s="1"/>
      <c r="K124" s="1"/>
      <c r="L124" s="1"/>
      <c r="M124" s="1"/>
    </row>
    <row r="125" spans="1:13" ht="15">
      <c r="A125" s="1"/>
      <c r="B125" s="1"/>
      <c r="C125" s="1"/>
      <c r="D125" s="1"/>
      <c r="E125" s="1"/>
      <c r="F125" s="1"/>
      <c r="G125" s="1"/>
      <c r="H125" s="39" t="b">
        <v>0</v>
      </c>
      <c r="I125" s="1" t="s">
        <v>104</v>
      </c>
      <c r="J125" s="1"/>
      <c r="K125" s="1"/>
      <c r="L125" s="1"/>
      <c r="M125" s="1"/>
    </row>
    <row r="126" spans="1:13" ht="15">
      <c r="A126" s="1"/>
      <c r="B126" s="1"/>
      <c r="C126" s="1"/>
      <c r="D126" s="1"/>
      <c r="E126" s="1"/>
      <c r="F126" s="1"/>
      <c r="G126" s="1"/>
      <c r="H126" s="39" t="b">
        <v>0</v>
      </c>
      <c r="I126" s="1" t="s">
        <v>105</v>
      </c>
      <c r="J126" s="1"/>
      <c r="K126" s="1"/>
      <c r="L126" s="1"/>
      <c r="M126" s="1"/>
    </row>
    <row r="127" spans="1:13" ht="15">
      <c r="A127" s="1"/>
      <c r="B127" s="1"/>
      <c r="C127" s="1"/>
      <c r="D127" s="1"/>
      <c r="E127" s="1"/>
      <c r="F127" s="1"/>
      <c r="G127" s="1"/>
      <c r="H127" s="39" t="b">
        <v>0</v>
      </c>
      <c r="I127" s="1" t="s">
        <v>106</v>
      </c>
      <c r="J127" s="1"/>
      <c r="K127" s="1"/>
      <c r="L127" s="1"/>
      <c r="M127" s="1"/>
    </row>
    <row r="128" spans="1:13" ht="15">
      <c r="A128" s="1"/>
      <c r="B128" s="1"/>
      <c r="C128" s="1"/>
      <c r="D128" s="1"/>
      <c r="E128" s="1"/>
      <c r="F128" s="1"/>
      <c r="G128" s="1"/>
      <c r="H128" s="45"/>
      <c r="I128" s="1"/>
      <c r="J128" s="1"/>
      <c r="K128" s="1"/>
      <c r="L128" s="1"/>
      <c r="M128" s="1"/>
    </row>
    <row r="129" spans="1:13" ht="15">
      <c r="A129" s="1"/>
      <c r="B129" s="1"/>
      <c r="C129" s="1"/>
      <c r="D129" s="1"/>
      <c r="E129" s="1"/>
      <c r="F129" s="1"/>
      <c r="G129" s="1"/>
      <c r="H129" s="45"/>
      <c r="I129" s="1"/>
      <c r="J129" s="1"/>
      <c r="K129" s="1"/>
      <c r="L129" s="1"/>
      <c r="M129" s="1"/>
    </row>
    <row r="130" spans="1:13" ht="15">
      <c r="A130" s="1"/>
      <c r="B130" s="1"/>
      <c r="C130" s="1"/>
      <c r="D130" s="1"/>
      <c r="E130" s="1"/>
      <c r="F130" s="1"/>
      <c r="G130" s="1"/>
      <c r="H130" s="45"/>
      <c r="I130" s="1"/>
      <c r="J130" s="1"/>
      <c r="K130" s="1"/>
      <c r="L130" s="1"/>
      <c r="M130" s="1"/>
    </row>
    <row r="131" spans="1:13" ht="15">
      <c r="A131" s="1"/>
      <c r="B131" s="1"/>
      <c r="C131" s="1"/>
      <c r="D131" s="1"/>
      <c r="E131" s="1"/>
      <c r="F131" s="1"/>
      <c r="G131" s="1"/>
      <c r="H131" s="45"/>
      <c r="I131" s="1"/>
      <c r="J131" s="1"/>
      <c r="K131" s="1"/>
      <c r="L131" s="1"/>
      <c r="M131" s="1"/>
    </row>
  </sheetData>
  <mergeCells count="37">
    <mergeCell ref="K12:K28"/>
    <mergeCell ref="L12:L28"/>
    <mergeCell ref="B26:I28"/>
    <mergeCell ref="B84:I84"/>
    <mergeCell ref="B107:I107"/>
    <mergeCell ref="B48:I48"/>
    <mergeCell ref="K48:K64"/>
    <mergeCell ref="L48:L64"/>
    <mergeCell ref="B62:I64"/>
    <mergeCell ref="B66:I66"/>
    <mergeCell ref="K66:K82"/>
    <mergeCell ref="L66:L82"/>
    <mergeCell ref="B80:I82"/>
    <mergeCell ref="B30:I30"/>
    <mergeCell ref="K30:K46"/>
    <mergeCell ref="L30:L46"/>
    <mergeCell ref="B44:I46"/>
    <mergeCell ref="C5:D5"/>
    <mergeCell ref="E5:F5"/>
    <mergeCell ref="G5:I6"/>
    <mergeCell ref="C6:D6"/>
    <mergeCell ref="E6:F6"/>
    <mergeCell ref="C7:D7"/>
    <mergeCell ref="E7:F7"/>
    <mergeCell ref="G7:I9"/>
    <mergeCell ref="C8:D8"/>
    <mergeCell ref="E8:F8"/>
    <mergeCell ref="B10:I10"/>
    <mergeCell ref="B12:I12"/>
    <mergeCell ref="C4:D4"/>
    <mergeCell ref="E4:F4"/>
    <mergeCell ref="H4:I4"/>
    <mergeCell ref="B1:L1"/>
    <mergeCell ref="B2:I2"/>
    <mergeCell ref="C3:D3"/>
    <mergeCell ref="E3:F3"/>
    <mergeCell ref="H3:I3"/>
  </mergeCells>
  <conditionalFormatting sqref="B16:I76">
    <cfRule type="cellIs" dxfId="21" priority="15" operator="equal">
      <formula>"CS 240"</formula>
    </cfRule>
    <cfRule type="cellIs" dxfId="20" priority="16" operator="equal">
      <formula>"CS 261"</formula>
    </cfRule>
    <cfRule type="cellIs" dxfId="19" priority="17" operator="equal">
      <formula>"CS 361"</formula>
    </cfRule>
    <cfRule type="cellIs" dxfId="18" priority="18" operator="equal">
      <formula>"CS 327"</formula>
    </cfRule>
    <cfRule type="cellIs" dxfId="17" priority="19" operator="equal">
      <formula>"MATH 220"</formula>
    </cfRule>
    <cfRule type="cellIs" dxfId="16" priority="20" operator="equal">
      <formula>"MATH 318"</formula>
    </cfRule>
    <cfRule type="cellIs" dxfId="15" priority="21" operator="equal">
      <formula>"MATH 229"</formula>
    </cfRule>
    <cfRule type="cellIs" dxfId="14" priority="22" operator="equal">
      <formula>"MATH 231"</formula>
    </cfRule>
    <cfRule type="cellIs" dxfId="13" priority="23" operator="equal">
      <formula>"MATH 235"</formula>
    </cfRule>
  </conditionalFormatting>
  <conditionalFormatting sqref="C87">
    <cfRule type="cellIs" dxfId="12" priority="3" operator="equal">
      <formula>1</formula>
    </cfRule>
  </conditionalFormatting>
  <conditionalFormatting sqref="C87:C88">
    <cfRule type="cellIs" dxfId="11" priority="4" operator="equal">
      <formula>1</formula>
    </cfRule>
  </conditionalFormatting>
  <conditionalFormatting sqref="C91">
    <cfRule type="cellIs" dxfId="10" priority="5" operator="equal">
      <formula>1</formula>
    </cfRule>
  </conditionalFormatting>
  <conditionalFormatting sqref="C92">
    <cfRule type="cellIs" dxfId="9" priority="6" operator="equal">
      <formula>1</formula>
    </cfRule>
  </conditionalFormatting>
  <conditionalFormatting sqref="C96:C102">
    <cfRule type="cellIs" dxfId="8" priority="1" operator="equal">
      <formula>1</formula>
    </cfRule>
  </conditionalFormatting>
  <conditionalFormatting sqref="C103">
    <cfRule type="cellIs" dxfId="7" priority="2" operator="equal">
      <formula>3</formula>
    </cfRule>
  </conditionalFormatting>
  <conditionalFormatting sqref="H87:H89">
    <cfRule type="cellIs" dxfId="6" priority="8" operator="equal">
      <formula>1</formula>
    </cfRule>
  </conditionalFormatting>
  <conditionalFormatting sqref="H91">
    <cfRule type="cellIs" dxfId="5" priority="12" operator="equal">
      <formula>1</formula>
    </cfRule>
  </conditionalFormatting>
  <conditionalFormatting sqref="H93:H94">
    <cfRule type="cellIs" dxfId="4" priority="7" operator="equal">
      <formula>1</formula>
    </cfRule>
  </conditionalFormatting>
  <conditionalFormatting sqref="H96:H98">
    <cfRule type="cellIs" dxfId="3" priority="9" operator="equal">
      <formula>1</formula>
    </cfRule>
  </conditionalFormatting>
  <conditionalFormatting sqref="H100:H104">
    <cfRule type="cellIs" dxfId="2" priority="10" operator="equal">
      <formula>1</formula>
    </cfRule>
  </conditionalFormatting>
  <conditionalFormatting sqref="H4:I4">
    <cfRule type="cellIs" dxfId="1" priority="13" operator="greaterThanOrEqual">
      <formula>120</formula>
    </cfRule>
    <cfRule type="cellIs" dxfId="0" priority="14" operator="lessThanOrEqual">
      <formula>119</formula>
    </cfRule>
  </conditionalFormatting>
  <hyperlinks>
    <hyperlink ref="L12" r:id="rId1" xr:uid="{9003C8C1-E79B-4305-8B8E-6A279C24925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Harmon</dc:creator>
  <cp:lastModifiedBy>Cameron Harmon</cp:lastModifiedBy>
  <dcterms:created xsi:type="dcterms:W3CDTF">2024-05-08T23:06:46Z</dcterms:created>
  <dcterms:modified xsi:type="dcterms:W3CDTF">2024-05-09T02:30:34Z</dcterms:modified>
</cp:coreProperties>
</file>