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/>
  <mc:AlternateContent xmlns:mc="http://schemas.openxmlformats.org/markup-compatibility/2006">
    <mc:Choice Requires="x15">
      <x15ac:absPath xmlns:x15ac="http://schemas.microsoft.com/office/spreadsheetml/2010/11/ac" url="E:\kingsum\project\gateway\其他文件\"/>
    </mc:Choice>
  </mc:AlternateContent>
  <bookViews>
    <workbookView xWindow="930" yWindow="0" windowWidth="23040" windowHeight="9360" tabRatio="916"/>
  </bookViews>
  <sheets>
    <sheet name="分析报告" sheetId="13" r:id="rId1"/>
    <sheet name="方案比较" sheetId="6" r:id="rId2"/>
    <sheet name="硬件需求（总）" sheetId="1" r:id="rId3"/>
    <sheet name="硬件需求（主机）" sheetId="3" r:id="rId4"/>
    <sheet name="硬件需求（IO）" sheetId="4" r:id="rId5"/>
    <sheet name="硬件需求（Ang）" sheetId="5" r:id="rId6"/>
    <sheet name="软件需求" sheetId="2" r:id="rId7"/>
    <sheet name="PCB尺寸和成本预估" sheetId="7" r:id="rId8"/>
    <sheet name="GPRS_IOT_1.4" sheetId="9" r:id="rId9"/>
    <sheet name="EXT_IO_CJ_1.3" sheetId="10" r:id="rId10"/>
    <sheet name="ETH_IOT_1.1" sheetId="11" r:id="rId11"/>
    <sheet name="EXT_IO_TX_1.5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7" l="1"/>
  <c r="B61" i="9"/>
  <c r="B46" i="10" l="1"/>
  <c r="F31" i="6"/>
  <c r="G31" i="6"/>
  <c r="E31" i="6"/>
  <c r="C31" i="6"/>
  <c r="D31" i="6"/>
  <c r="B31" i="6"/>
  <c r="F11" i="7" l="1"/>
  <c r="F10" i="7"/>
  <c r="B63" i="9"/>
  <c r="G58" i="12"/>
  <c r="B61" i="12" s="1"/>
  <c r="F4" i="7" s="1"/>
  <c r="F8" i="7"/>
  <c r="B47" i="11"/>
  <c r="F7" i="7"/>
  <c r="F6" i="7"/>
  <c r="F5" i="7"/>
  <c r="B62" i="9"/>
  <c r="F9" i="7" s="1"/>
  <c r="F3" i="7"/>
  <c r="G17" i="6"/>
  <c r="G16" i="6"/>
  <c r="F17" i="6"/>
  <c r="F16" i="6"/>
  <c r="E17" i="6"/>
  <c r="E16" i="6"/>
  <c r="D17" i="6"/>
  <c r="C17" i="6"/>
  <c r="B17" i="6"/>
  <c r="D16" i="6"/>
  <c r="E23" i="6" s="1"/>
  <c r="C16" i="6"/>
  <c r="B16" i="6"/>
  <c r="E13" i="7"/>
  <c r="E12" i="7"/>
  <c r="E4" i="7"/>
  <c r="E11" i="7"/>
  <c r="E10" i="7"/>
  <c r="E9" i="7"/>
  <c r="E8" i="7"/>
  <c r="E7" i="7"/>
  <c r="E6" i="7"/>
  <c r="E5" i="7"/>
  <c r="E3" i="7"/>
  <c r="E2" i="7"/>
  <c r="E17" i="7" l="1"/>
  <c r="E22" i="6" s="1"/>
  <c r="E24" i="6" s="1"/>
  <c r="E16" i="7"/>
  <c r="E18" i="7"/>
  <c r="F22" i="6" s="1"/>
  <c r="F24" i="6" s="1"/>
  <c r="B19" i="7"/>
  <c r="B18" i="7"/>
  <c r="E19" i="7"/>
  <c r="G22" i="6"/>
  <c r="G24" i="6" s="1"/>
  <c r="D22" i="6"/>
  <c r="C22" i="6"/>
  <c r="C24" i="6" s="1"/>
  <c r="B22" i="6"/>
  <c r="B24" i="6" s="1"/>
  <c r="F23" i="6"/>
  <c r="E30" i="6"/>
  <c r="C30" i="6"/>
  <c r="B17" i="7"/>
  <c r="G30" i="6" l="1"/>
  <c r="D24" i="6"/>
  <c r="D30" i="6" s="1"/>
  <c r="B30" i="6"/>
  <c r="B72" i="6" s="1"/>
  <c r="E74" i="6"/>
  <c r="E72" i="6"/>
  <c r="E73" i="6"/>
  <c r="C73" i="6"/>
  <c r="C72" i="6"/>
  <c r="C74" i="6"/>
  <c r="F30" i="6"/>
  <c r="F70" i="6" s="1"/>
  <c r="G73" i="6"/>
  <c r="G74" i="6"/>
  <c r="G72" i="6"/>
  <c r="B74" i="6"/>
  <c r="C68" i="6"/>
  <c r="C70" i="6"/>
  <c r="C69" i="6"/>
  <c r="C71" i="6"/>
  <c r="G68" i="6"/>
  <c r="G69" i="6"/>
  <c r="G71" i="6"/>
  <c r="G70" i="6"/>
  <c r="B70" i="6"/>
  <c r="E70" i="6"/>
  <c r="E71" i="6"/>
  <c r="E68" i="6"/>
  <c r="E69" i="6"/>
  <c r="D73" i="6" l="1"/>
  <c r="D71" i="6"/>
  <c r="D70" i="6"/>
  <c r="D51" i="6" s="1"/>
  <c r="D68" i="6"/>
  <c r="D49" i="6" s="1"/>
  <c r="D72" i="6"/>
  <c r="D74" i="6"/>
  <c r="D69" i="6"/>
  <c r="B71" i="6"/>
  <c r="B52" i="6" s="1"/>
  <c r="B73" i="6"/>
  <c r="B69" i="6"/>
  <c r="B68" i="6"/>
  <c r="B49" i="6" s="1"/>
  <c r="F68" i="6"/>
  <c r="F49" i="6" s="1"/>
  <c r="F71" i="6"/>
  <c r="F69" i="6"/>
  <c r="F60" i="6" s="1"/>
  <c r="F73" i="6"/>
  <c r="F54" i="6" s="1"/>
  <c r="F74" i="6"/>
  <c r="F55" i="6" s="1"/>
  <c r="F72" i="6"/>
  <c r="F50" i="6"/>
  <c r="B54" i="6"/>
  <c r="B64" i="6"/>
  <c r="G50" i="6"/>
  <c r="G60" i="6"/>
  <c r="C50" i="6"/>
  <c r="C60" i="6"/>
  <c r="F59" i="6"/>
  <c r="E50" i="6"/>
  <c r="E60" i="6"/>
  <c r="E55" i="6"/>
  <c r="E65" i="6"/>
  <c r="B53" i="6"/>
  <c r="B63" i="6"/>
  <c r="B62" i="6"/>
  <c r="G51" i="6"/>
  <c r="G61" i="6"/>
  <c r="G49" i="6"/>
  <c r="G59" i="6"/>
  <c r="C55" i="6"/>
  <c r="C65" i="6"/>
  <c r="D54" i="6"/>
  <c r="D64" i="6"/>
  <c r="D55" i="6"/>
  <c r="D65" i="6"/>
  <c r="E52" i="6"/>
  <c r="E62" i="6"/>
  <c r="G53" i="6"/>
  <c r="G63" i="6"/>
  <c r="C49" i="6"/>
  <c r="C59" i="6"/>
  <c r="E49" i="6"/>
  <c r="E59" i="6"/>
  <c r="E53" i="6"/>
  <c r="E63" i="6"/>
  <c r="B51" i="6"/>
  <c r="B61" i="6"/>
  <c r="B50" i="6"/>
  <c r="B60" i="6"/>
  <c r="G54" i="6"/>
  <c r="G64" i="6"/>
  <c r="C54" i="6"/>
  <c r="C64" i="6"/>
  <c r="C53" i="6"/>
  <c r="C63" i="6"/>
  <c r="D52" i="6"/>
  <c r="D62" i="6"/>
  <c r="D53" i="6"/>
  <c r="D63" i="6"/>
  <c r="F51" i="6"/>
  <c r="F61" i="6"/>
  <c r="B55" i="6"/>
  <c r="B65" i="6"/>
  <c r="F53" i="6"/>
  <c r="F63" i="6"/>
  <c r="F52" i="6"/>
  <c r="F62" i="6"/>
  <c r="E54" i="6"/>
  <c r="E64" i="6"/>
  <c r="E51" i="6"/>
  <c r="E61" i="6"/>
  <c r="G55" i="6"/>
  <c r="G65" i="6"/>
  <c r="G52" i="6"/>
  <c r="G62" i="6"/>
  <c r="C52" i="6"/>
  <c r="C62" i="6"/>
  <c r="C51" i="6"/>
  <c r="C61" i="6"/>
  <c r="D50" i="6"/>
  <c r="D60" i="6"/>
  <c r="D61" i="6" l="1"/>
  <c r="B59" i="6"/>
  <c r="F64" i="6"/>
  <c r="D59" i="6"/>
  <c r="F65" i="6"/>
</calcChain>
</file>

<file path=xl/sharedStrings.xml><?xml version="1.0" encoding="utf-8"?>
<sst xmlns="http://schemas.openxmlformats.org/spreadsheetml/2006/main" count="1404" uniqueCount="717">
  <si>
    <t>上发服务器</t>
    <phoneticPr fontId="1" type="noConversion"/>
  </si>
  <si>
    <t>目标要求</t>
    <phoneticPr fontId="1" type="noConversion"/>
  </si>
  <si>
    <t>GSM4频/GPRS远程通信</t>
    <phoneticPr fontId="1" type="noConversion"/>
  </si>
  <si>
    <t>以太网通信</t>
    <phoneticPr fontId="1" type="noConversion"/>
  </si>
  <si>
    <t>Lora</t>
    <phoneticPr fontId="1" type="noConversion"/>
  </si>
  <si>
    <t>消防设备接入</t>
    <phoneticPr fontId="1" type="noConversion"/>
  </si>
  <si>
    <t>2路 232/485</t>
    <phoneticPr fontId="1" type="noConversion"/>
  </si>
  <si>
    <t xml:space="preserve">1路 232/485 </t>
    <phoneticPr fontId="1" type="noConversion"/>
  </si>
  <si>
    <t>消防主机接入（消防主机通信）</t>
    <phoneticPr fontId="1" type="noConversion"/>
  </si>
  <si>
    <t>Lora传感器网络接入</t>
    <phoneticPr fontId="1" type="noConversion"/>
  </si>
  <si>
    <t>采集控制端</t>
    <phoneticPr fontId="1" type="noConversion"/>
  </si>
  <si>
    <t>Flash</t>
    <phoneticPr fontId="1" type="noConversion"/>
  </si>
  <si>
    <t>TF卡</t>
    <phoneticPr fontId="1" type="noConversion"/>
  </si>
  <si>
    <t>后备电池</t>
    <phoneticPr fontId="1" type="noConversion"/>
  </si>
  <si>
    <t>外部电源断电报警10分钟，功能维持8小时</t>
    <phoneticPr fontId="1" type="noConversion"/>
  </si>
  <si>
    <t>AI 3路模拟输入</t>
    <phoneticPr fontId="1" type="noConversion"/>
  </si>
  <si>
    <t>DI 7路开关输入</t>
    <phoneticPr fontId="1" type="noConversion"/>
  </si>
  <si>
    <t>DO 4路继电器输出</t>
    <phoneticPr fontId="1" type="noConversion"/>
  </si>
  <si>
    <t>其他问题</t>
    <phoneticPr fontId="1" type="noConversion"/>
  </si>
  <si>
    <t>产品要求</t>
    <phoneticPr fontId="1" type="noConversion"/>
  </si>
  <si>
    <t>背景需求</t>
    <phoneticPr fontId="1" type="noConversion"/>
  </si>
  <si>
    <t>数据接入（同上），应对GPRS无法覆盖场合</t>
    <phoneticPr fontId="1" type="noConversion"/>
  </si>
  <si>
    <t>默认动态IP地址，可以通过电脑进行静态地址分配，可恢复出厂设置</t>
    <phoneticPr fontId="1" type="noConversion"/>
  </si>
  <si>
    <t>操作</t>
    <phoneticPr fontId="1" type="noConversion"/>
  </si>
  <si>
    <t>数据接入（消防主机，开关状态，传感器数据，控制，接口协议配置和固件更新）</t>
    <phoneticPr fontId="1" type="noConversion"/>
  </si>
  <si>
    <t>支持消防主机协议转译（万达的案子）</t>
    <phoneticPr fontId="1" type="noConversion"/>
  </si>
  <si>
    <t>支持</t>
    <phoneticPr fontId="1" type="noConversion"/>
  </si>
  <si>
    <t>支持</t>
    <phoneticPr fontId="1" type="noConversion"/>
  </si>
  <si>
    <t>支持</t>
    <phoneticPr fontId="1" type="noConversion"/>
  </si>
  <si>
    <t>支持（由于使用场景不冲突，合并消防设备接入功能，软件配置）</t>
    <phoneticPr fontId="1" type="noConversion"/>
  </si>
  <si>
    <t>多楼宇数据汇总（区域内多主机）</t>
    <phoneticPr fontId="1" type="noConversion"/>
  </si>
  <si>
    <t>同时支持两种设备商的接入</t>
    <phoneticPr fontId="1" type="noConversion"/>
  </si>
  <si>
    <t>支持</t>
    <phoneticPr fontId="1" type="noConversion"/>
  </si>
  <si>
    <t>扩展支持（与分别GPRS上报成本接近）</t>
    <phoneticPr fontId="1" type="noConversion"/>
  </si>
  <si>
    <t>预备支持（考察尺寸，功率与散热）</t>
    <phoneticPr fontId="1" type="noConversion"/>
  </si>
  <si>
    <t>一体封装，直接220V输入</t>
    <phoneticPr fontId="1" type="noConversion"/>
  </si>
  <si>
    <t>AC/DC电源集成</t>
    <phoneticPr fontId="1" type="noConversion"/>
  </si>
  <si>
    <t>24W（24V/1A）</t>
    <phoneticPr fontId="1" type="noConversion"/>
  </si>
  <si>
    <t>暂存更新固件，协议配置文件，以及短时掉网数据的保存</t>
    <phoneticPr fontId="1" type="noConversion"/>
  </si>
  <si>
    <t>48h 数据保存（2两天的故障解决门限）</t>
    <phoneticPr fontId="1" type="noConversion"/>
  </si>
  <si>
    <t>GPRS模块损坏</t>
    <phoneticPr fontId="1" type="noConversion"/>
  </si>
  <si>
    <t>支持</t>
    <phoneticPr fontId="1" type="noConversion"/>
  </si>
  <si>
    <t>系统诊断（原始消息记录，诊断消息记录）</t>
    <phoneticPr fontId="1" type="noConversion"/>
  </si>
  <si>
    <t>扩展支持（保留硬件与接口电路）</t>
    <phoneticPr fontId="1" type="noConversion"/>
  </si>
  <si>
    <t>需要确定断电维持时间与断电维持功能（明确断电场景和规范要求）</t>
    <phoneticPr fontId="1" type="noConversion"/>
  </si>
  <si>
    <t>传感器采集</t>
    <phoneticPr fontId="1" type="noConversion"/>
  </si>
  <si>
    <t>2/3线4-20mA数据采集</t>
    <phoneticPr fontId="1" type="noConversion"/>
  </si>
  <si>
    <t>传感器无线接入或控制其他节点板</t>
    <phoneticPr fontId="1" type="noConversion"/>
  </si>
  <si>
    <t>扩展支持（系统接入数量和方式待定）</t>
    <phoneticPr fontId="1" type="noConversion"/>
  </si>
  <si>
    <t>消防主机灯状态检测</t>
    <phoneticPr fontId="1" type="noConversion"/>
  </si>
  <si>
    <t>220V电压输入，隔离 （共零线）</t>
    <phoneticPr fontId="1" type="noConversion"/>
  </si>
  <si>
    <t>220V 2A驱动（是否共线）</t>
    <phoneticPr fontId="1" type="noConversion"/>
  </si>
  <si>
    <t>防系统死机</t>
    <phoneticPr fontId="1" type="noConversion"/>
  </si>
  <si>
    <t>常开，常闭（以及功能）需要再确认</t>
    <phoneticPr fontId="1" type="noConversion"/>
  </si>
  <si>
    <t>内部需求</t>
    <phoneticPr fontId="1" type="noConversion"/>
  </si>
  <si>
    <t>复位电路</t>
    <phoneticPr fontId="1" type="noConversion"/>
  </si>
  <si>
    <t>目前配置文件在外置Flash，烧录工具只支持内部Falsh固件更新，外部Flash需要通过云端配置，当网络配置出问题进入死锁状态。</t>
    <phoneticPr fontId="1" type="noConversion"/>
  </si>
  <si>
    <t>增加一个复位按键，可以恢复出厂设置</t>
    <phoneticPr fontId="1" type="noConversion"/>
  </si>
  <si>
    <t>支持（采用光耦）</t>
    <phoneticPr fontId="1" type="noConversion"/>
  </si>
  <si>
    <t>指示灯</t>
    <phoneticPr fontId="1" type="noConversion"/>
  </si>
  <si>
    <t>方便在故障时候进行一些初步诊断</t>
    <phoneticPr fontId="1" type="noConversion"/>
  </si>
  <si>
    <t>三个LED状态灯，电源，网络，工作状态</t>
    <phoneticPr fontId="1" type="noConversion"/>
  </si>
  <si>
    <t>蓝牙</t>
    <phoneticPr fontId="1" type="noConversion"/>
  </si>
  <si>
    <t>方便本地配置与设置，虚拟控制面板，固件升级</t>
    <phoneticPr fontId="1" type="noConversion"/>
  </si>
  <si>
    <t>扩展支持（保留接口）</t>
    <phoneticPr fontId="1" type="noConversion"/>
  </si>
  <si>
    <t>预备支持（考察尺寸，功率与散热）</t>
    <phoneticPr fontId="1" type="noConversion"/>
  </si>
  <si>
    <t>5W（5V/1A）</t>
    <phoneticPr fontId="1" type="noConversion"/>
  </si>
  <si>
    <t>不支持</t>
    <phoneticPr fontId="1" type="noConversion"/>
  </si>
  <si>
    <t>支持（可选）</t>
    <phoneticPr fontId="1" type="noConversion"/>
  </si>
  <si>
    <t>支持</t>
    <phoneticPr fontId="1" type="noConversion"/>
  </si>
  <si>
    <t>项目</t>
    <phoneticPr fontId="1" type="noConversion"/>
  </si>
  <si>
    <t>总板（全贴）</t>
    <phoneticPr fontId="1" type="noConversion"/>
  </si>
  <si>
    <t>总板（IO）</t>
    <phoneticPr fontId="1" type="noConversion"/>
  </si>
  <si>
    <t>总板（ANG）</t>
    <phoneticPr fontId="1" type="noConversion"/>
  </si>
  <si>
    <t>主机</t>
    <phoneticPr fontId="1" type="noConversion"/>
  </si>
  <si>
    <t>主要功能</t>
    <phoneticPr fontId="1" type="noConversion"/>
  </si>
  <si>
    <t>结构尺寸</t>
    <phoneticPr fontId="1" type="noConversion"/>
  </si>
  <si>
    <t>开关模块（Lora）</t>
    <phoneticPr fontId="1" type="noConversion"/>
  </si>
  <si>
    <t>传感模块（Lora）</t>
    <phoneticPr fontId="1" type="noConversion"/>
  </si>
  <si>
    <t>云接入</t>
    <phoneticPr fontId="1" type="noConversion"/>
  </si>
  <si>
    <t>GPRS/Ethernet</t>
    <phoneticPr fontId="1" type="noConversion"/>
  </si>
  <si>
    <t>-</t>
    <phoneticPr fontId="1" type="noConversion"/>
  </si>
  <si>
    <t>RS232/RS485</t>
    <phoneticPr fontId="1" type="noConversion"/>
  </si>
  <si>
    <t>2路</t>
    <phoneticPr fontId="1" type="noConversion"/>
  </si>
  <si>
    <t>Lora</t>
    <phoneticPr fontId="1" type="noConversion"/>
  </si>
  <si>
    <t>可扩展1路</t>
    <phoneticPr fontId="1" type="noConversion"/>
  </si>
  <si>
    <t>1路</t>
    <phoneticPr fontId="1" type="noConversion"/>
  </si>
  <si>
    <t>电源</t>
    <phoneticPr fontId="1" type="noConversion"/>
  </si>
  <si>
    <t>220V-24V,5V</t>
    <phoneticPr fontId="1" type="noConversion"/>
  </si>
  <si>
    <t>220V-5V</t>
    <phoneticPr fontId="1" type="noConversion"/>
  </si>
  <si>
    <t>不支持</t>
    <phoneticPr fontId="1" type="noConversion"/>
  </si>
  <si>
    <t>本地数据暂存（&gt;48h）</t>
    <phoneticPr fontId="1" type="noConversion"/>
  </si>
  <si>
    <t>诊断数据存储（&gt;7天）</t>
    <phoneticPr fontId="1" type="noConversion"/>
  </si>
  <si>
    <t>后备电源（10min）</t>
    <phoneticPr fontId="1" type="noConversion"/>
  </si>
  <si>
    <t>模拟输入</t>
    <phoneticPr fontId="1" type="noConversion"/>
  </si>
  <si>
    <t>开关输入</t>
    <phoneticPr fontId="1" type="noConversion"/>
  </si>
  <si>
    <t>开关输出</t>
    <phoneticPr fontId="1" type="noConversion"/>
  </si>
  <si>
    <t>长</t>
    <phoneticPr fontId="1" type="noConversion"/>
  </si>
  <si>
    <t>宽</t>
    <phoneticPr fontId="1" type="noConversion"/>
  </si>
  <si>
    <t>高</t>
    <phoneticPr fontId="1" type="noConversion"/>
  </si>
  <si>
    <t>接口数量</t>
    <phoneticPr fontId="1" type="noConversion"/>
  </si>
  <si>
    <t>接口类型</t>
    <phoneticPr fontId="1" type="noConversion"/>
  </si>
  <si>
    <t>BOM成本</t>
    <phoneticPr fontId="1" type="noConversion"/>
  </si>
  <si>
    <t>制板成本</t>
    <phoneticPr fontId="1" type="noConversion"/>
  </si>
  <si>
    <t>模具成本</t>
    <phoneticPr fontId="1" type="noConversion"/>
  </si>
  <si>
    <t>贴片工程费</t>
    <phoneticPr fontId="1" type="noConversion"/>
  </si>
  <si>
    <t>模具工程费</t>
    <phoneticPr fontId="1" type="noConversion"/>
  </si>
  <si>
    <t>单套费用</t>
    <phoneticPr fontId="1" type="noConversion"/>
  </si>
  <si>
    <t>全套工程费用</t>
    <phoneticPr fontId="1" type="noConversion"/>
  </si>
  <si>
    <t>SCH</t>
    <phoneticPr fontId="1" type="noConversion"/>
  </si>
  <si>
    <t>2-3周</t>
    <phoneticPr fontId="1" type="noConversion"/>
  </si>
  <si>
    <t>1周</t>
    <phoneticPr fontId="1" type="noConversion"/>
  </si>
  <si>
    <t>PCB</t>
    <phoneticPr fontId="1" type="noConversion"/>
  </si>
  <si>
    <t>2-3周</t>
    <phoneticPr fontId="1" type="noConversion"/>
  </si>
  <si>
    <t>1-2周</t>
    <phoneticPr fontId="1" type="noConversion"/>
  </si>
  <si>
    <t>模具</t>
    <phoneticPr fontId="1" type="noConversion"/>
  </si>
  <si>
    <t>2-4周</t>
    <phoneticPr fontId="1" type="noConversion"/>
  </si>
  <si>
    <t>2-3周</t>
    <phoneticPr fontId="1" type="noConversion"/>
  </si>
  <si>
    <t>2-3周</t>
    <phoneticPr fontId="1" type="noConversion"/>
  </si>
  <si>
    <t>固件</t>
    <phoneticPr fontId="1" type="noConversion"/>
  </si>
  <si>
    <t>3-4周</t>
    <phoneticPr fontId="1" type="noConversion"/>
  </si>
  <si>
    <t>测试治具开发</t>
    <phoneticPr fontId="1" type="noConversion"/>
  </si>
  <si>
    <t>4周</t>
    <phoneticPr fontId="1" type="noConversion"/>
  </si>
  <si>
    <t>测试治具费</t>
    <phoneticPr fontId="1" type="noConversion"/>
  </si>
  <si>
    <t>3周</t>
    <phoneticPr fontId="1" type="noConversion"/>
  </si>
  <si>
    <t>3周</t>
    <phoneticPr fontId="1" type="noConversion"/>
  </si>
  <si>
    <t>成本</t>
    <phoneticPr fontId="1" type="noConversion"/>
  </si>
  <si>
    <t>认证费用</t>
    <phoneticPr fontId="1" type="noConversion"/>
  </si>
  <si>
    <t>整机可靠性测试</t>
    <phoneticPr fontId="1" type="noConversion"/>
  </si>
  <si>
    <t>安装需求</t>
    <phoneticPr fontId="1" type="noConversion"/>
  </si>
  <si>
    <t>连接器</t>
    <phoneticPr fontId="1" type="noConversion"/>
  </si>
  <si>
    <t>之前拧线方式，安装维护不便</t>
    <phoneticPr fontId="1" type="noConversion"/>
  </si>
  <si>
    <t>占用面积</t>
    <phoneticPr fontId="1" type="noConversion"/>
  </si>
  <si>
    <t>功能模块</t>
    <phoneticPr fontId="1" type="noConversion"/>
  </si>
  <si>
    <t>AC/DC</t>
    <phoneticPr fontId="1" type="noConversion"/>
  </si>
  <si>
    <t>说明</t>
    <phoneticPr fontId="1" type="noConversion"/>
  </si>
  <si>
    <t>注释</t>
    <phoneticPr fontId="1" type="noConversion"/>
  </si>
  <si>
    <t>75*55*2</t>
    <phoneticPr fontId="1" type="noConversion"/>
  </si>
  <si>
    <t>模块尺寸70*48，占用双面，安全隔离</t>
    <phoneticPr fontId="1" type="noConversion"/>
  </si>
  <si>
    <t>40*65</t>
    <phoneticPr fontId="1" type="noConversion"/>
  </si>
  <si>
    <t>MG301/SIM卡/外围</t>
    <phoneticPr fontId="1" type="noConversion"/>
  </si>
  <si>
    <t>可以使用Mini/Micro SIM卡座</t>
    <phoneticPr fontId="1" type="noConversion"/>
  </si>
  <si>
    <t>目前是单路40*50*2，可以采用小封装器件</t>
    <phoneticPr fontId="1" type="noConversion"/>
  </si>
  <si>
    <t>双路RS232/RS485</t>
    <phoneticPr fontId="1" type="noConversion"/>
  </si>
  <si>
    <t>模拟采集</t>
    <phoneticPr fontId="1" type="noConversion"/>
  </si>
  <si>
    <t>50*30</t>
    <phoneticPr fontId="1" type="noConversion"/>
  </si>
  <si>
    <t>三路4-20mA</t>
    <phoneticPr fontId="1" type="noConversion"/>
  </si>
  <si>
    <t>非隔离</t>
    <phoneticPr fontId="1" type="noConversion"/>
  </si>
  <si>
    <t xml:space="preserve">7路 </t>
    <phoneticPr fontId="1" type="noConversion"/>
  </si>
  <si>
    <t>220V开关输入</t>
    <phoneticPr fontId="1" type="noConversion"/>
  </si>
  <si>
    <t>220V开关输出</t>
    <phoneticPr fontId="1" type="noConversion"/>
  </si>
  <si>
    <t>50*30*2</t>
    <phoneticPr fontId="1" type="noConversion"/>
  </si>
  <si>
    <t>50*30*2</t>
    <phoneticPr fontId="1" type="noConversion"/>
  </si>
  <si>
    <t>4路</t>
    <phoneticPr fontId="1" type="noConversion"/>
  </si>
  <si>
    <t>以太网</t>
    <phoneticPr fontId="1" type="noConversion"/>
  </si>
  <si>
    <t>25*25</t>
    <phoneticPr fontId="1" type="noConversion"/>
  </si>
  <si>
    <t>1路</t>
    <phoneticPr fontId="1" type="noConversion"/>
  </si>
  <si>
    <t xml:space="preserve">MCU </t>
    <phoneticPr fontId="1" type="noConversion"/>
  </si>
  <si>
    <t>35*35</t>
    <phoneticPr fontId="1" type="noConversion"/>
  </si>
  <si>
    <t>包括晶体及其他外围电路</t>
    <phoneticPr fontId="1" type="noConversion"/>
  </si>
  <si>
    <t>30*30</t>
    <phoneticPr fontId="1" type="noConversion"/>
  </si>
  <si>
    <t>24-5V,5V-3V8,5V-3V3</t>
    <phoneticPr fontId="1" type="noConversion"/>
  </si>
  <si>
    <t>20*20</t>
    <phoneticPr fontId="1" type="noConversion"/>
  </si>
  <si>
    <t>TF卡座尺寸约15*15</t>
    <phoneticPr fontId="1" type="noConversion"/>
  </si>
  <si>
    <t>连接器</t>
    <phoneticPr fontId="1" type="noConversion"/>
  </si>
  <si>
    <t>https://item.taobao.com/item.htm?spm=a1z10.5-c.w4002-15856793348.35.270cd433vJfEwa&amp;id=521754056197</t>
    <phoneticPr fontId="1" type="noConversion"/>
  </si>
  <si>
    <t>300V/8A</t>
    <phoneticPr fontId="1" type="noConversion"/>
  </si>
  <si>
    <t>计算</t>
    <phoneticPr fontId="1" type="noConversion"/>
  </si>
  <si>
    <t>50*40*2</t>
    <phoneticPr fontId="1" type="noConversion"/>
  </si>
  <si>
    <t>IO/RJ45+SMA+PW</t>
    <phoneticPr fontId="1" type="noConversion"/>
  </si>
  <si>
    <t>35/1/1/2</t>
    <phoneticPr fontId="1" type="noConversion"/>
  </si>
  <si>
    <t>9/1/1/2</t>
    <phoneticPr fontId="1" type="noConversion"/>
  </si>
  <si>
    <t>总尺寸</t>
    <phoneticPr fontId="1" type="noConversion"/>
  </si>
  <si>
    <t>3.5mm*10</t>
    <phoneticPr fontId="1" type="noConversion"/>
  </si>
  <si>
    <t>主机</t>
    <phoneticPr fontId="1" type="noConversion"/>
  </si>
  <si>
    <t>开关模块</t>
    <phoneticPr fontId="1" type="noConversion"/>
  </si>
  <si>
    <t>Lora</t>
    <phoneticPr fontId="1" type="noConversion"/>
  </si>
  <si>
    <t>40*25</t>
    <phoneticPr fontId="1" type="noConversion"/>
  </si>
  <si>
    <t>采集模块</t>
    <phoneticPr fontId="1" type="noConversion"/>
  </si>
  <si>
    <t>估算面积</t>
    <phoneticPr fontId="1" type="noConversion"/>
  </si>
  <si>
    <t>参考建议尺寸</t>
    <phoneticPr fontId="1" type="noConversion"/>
  </si>
  <si>
    <t>10/1/1/2</t>
    <phoneticPr fontId="1" type="noConversion"/>
  </si>
  <si>
    <t>16/1/1/2</t>
    <phoneticPr fontId="1" type="noConversion"/>
  </si>
  <si>
    <t>9/1/1/2</t>
    <phoneticPr fontId="1" type="noConversion"/>
  </si>
  <si>
    <t>项目名称</t>
  </si>
  <si>
    <t>序号</t>
  </si>
  <si>
    <t>规格</t>
  </si>
  <si>
    <t>安装位置</t>
  </si>
  <si>
    <t>封装</t>
  </si>
  <si>
    <t>单板用量</t>
  </si>
  <si>
    <t>编号</t>
  </si>
  <si>
    <t>控器贴片</t>
  </si>
  <si>
    <t>1.1.01</t>
  </si>
  <si>
    <t>贴片铝电解电容[220uF/16V]</t>
  </si>
  <si>
    <t>CE1，CE2，CE4，CE5，CE6</t>
  </si>
  <si>
    <t>6.3*7.7mm</t>
  </si>
  <si>
    <t>C72496</t>
  </si>
  <si>
    <t>1.1.02</t>
  </si>
  <si>
    <t>贴片电容[22uF/6.3V/0805/X5R]</t>
  </si>
  <si>
    <t>C9，C13，C35，C36</t>
  </si>
  <si>
    <t>C5674</t>
  </si>
  <si>
    <t>1.1.03</t>
  </si>
  <si>
    <t>贴片电容[10uF/10V/0805/X5R]</t>
  </si>
  <si>
    <t>C1，C18，C25，C32，C33，C40，C41，C49，C50</t>
  </si>
  <si>
    <t>C17024</t>
  </si>
  <si>
    <t>1.1.04</t>
  </si>
  <si>
    <t>贴片电容[2.2uF/16V/0603/X7R]</t>
  </si>
  <si>
    <t>C51</t>
  </si>
  <si>
    <t>C43922</t>
  </si>
  <si>
    <t>1.1.05</t>
  </si>
  <si>
    <t>贴片电容[1uF/16V/0603/X5R]</t>
  </si>
  <si>
    <t>C10，C14</t>
  </si>
  <si>
    <t>C59782</t>
  </si>
  <si>
    <t>1.1.06</t>
  </si>
  <si>
    <t>贴片电容[100nF/16V/0603/X7R]</t>
  </si>
  <si>
    <t>C2，C11，C15，C17，C21，C22，C23，C24，C26，C27，C37，C38，C39，C42，C44，C52</t>
  </si>
  <si>
    <t>C66501</t>
  </si>
  <si>
    <t>1.1.07</t>
  </si>
  <si>
    <t>贴片电容[10nF/50V/0603]</t>
  </si>
  <si>
    <t>C46，C47，C48</t>
  </si>
  <si>
    <t>C1589</t>
  </si>
  <si>
    <t>1.1.08</t>
  </si>
  <si>
    <t>贴片电容[2.7nF/0603]</t>
  </si>
  <si>
    <t>C34</t>
  </si>
  <si>
    <t>C1609</t>
  </si>
  <si>
    <t>1.1.09</t>
  </si>
  <si>
    <t>贴片电容[330pF/0603]</t>
  </si>
  <si>
    <t>C12，C16</t>
  </si>
  <si>
    <t>C1664</t>
  </si>
  <si>
    <t>1.1.10</t>
  </si>
  <si>
    <t>贴片电容[33pF/0603]</t>
  </si>
  <si>
    <t>C3，C4，C5，C6</t>
  </si>
  <si>
    <t>C1663</t>
  </si>
  <si>
    <t>1.1.11</t>
  </si>
  <si>
    <t>贴片电容[22pF/0603]</t>
  </si>
  <si>
    <t>C7，C8，C30，C31</t>
  </si>
  <si>
    <t>C1653</t>
  </si>
  <si>
    <t>1.1.12</t>
  </si>
  <si>
    <t>贴片电容[10pF/0603]</t>
  </si>
  <si>
    <t>C28，C29</t>
  </si>
  <si>
    <t>C1634</t>
  </si>
  <si>
    <t>1.1.13</t>
  </si>
  <si>
    <t>贴片LED/绿色/0603</t>
  </si>
  <si>
    <t>D1，D5</t>
  </si>
  <si>
    <t>C72042</t>
  </si>
  <si>
    <t>1.1.14</t>
  </si>
  <si>
    <t>贴片LED/红色/0603</t>
  </si>
  <si>
    <t>D2，D4</t>
  </si>
  <si>
    <t>C72045</t>
  </si>
  <si>
    <t>1.1.15</t>
  </si>
  <si>
    <t>贴片磁珠[GZ1608D121TF]</t>
  </si>
  <si>
    <t>L3，L4，L6</t>
  </si>
  <si>
    <t>C18527</t>
  </si>
  <si>
    <t>1.1.16</t>
  </si>
  <si>
    <t>贴片功率电感[4.7uH]</t>
  </si>
  <si>
    <t>C14258</t>
  </si>
  <si>
    <t>1.1.17</t>
  </si>
  <si>
    <t>贴片电阻[1M/0603/±5%]</t>
  </si>
  <si>
    <t>R53</t>
  </si>
  <si>
    <t>C26098</t>
  </si>
  <si>
    <t>1.1.18</t>
  </si>
  <si>
    <t>贴片电阻[470K/0603/±1%]</t>
  </si>
  <si>
    <t>R39，R40</t>
  </si>
  <si>
    <t>C23178</t>
  </si>
  <si>
    <t>1.1.19</t>
  </si>
  <si>
    <t>贴片电阻[180K/0603/±1%]</t>
  </si>
  <si>
    <t>R51</t>
  </si>
  <si>
    <t>C22827</t>
  </si>
  <si>
    <t>1.1.20</t>
  </si>
  <si>
    <t>贴片电阻[100K/0603/±1%]</t>
  </si>
  <si>
    <t>R2，R3，R24，R29，R54</t>
  </si>
  <si>
    <t>C25803</t>
  </si>
  <si>
    <t>1.1.21</t>
  </si>
  <si>
    <t>贴片电阻[91K/0603/±1%]</t>
  </si>
  <si>
    <t>R25</t>
  </si>
  <si>
    <t>C23265</t>
  </si>
  <si>
    <t>1.1.22</t>
  </si>
  <si>
    <t>贴片电阻[47K/0603/±1%]</t>
  </si>
  <si>
    <t>R9，R16，R34，R35，R36，R38</t>
  </si>
  <si>
    <t>C25819</t>
  </si>
  <si>
    <t>1.1.23</t>
  </si>
  <si>
    <t>贴片电阻[24K/0603/±1%]</t>
  </si>
  <si>
    <t>R26</t>
  </si>
  <si>
    <t>C23352</t>
  </si>
  <si>
    <t>1.1.24</t>
  </si>
  <si>
    <t>贴片电阻[16K/0603/±1%]</t>
  </si>
  <si>
    <t>R50</t>
  </si>
  <si>
    <t>C22818</t>
  </si>
  <si>
    <t>1.1.25</t>
  </si>
  <si>
    <t>贴片电阻[10K/0603/±1%]</t>
  </si>
  <si>
    <t>R5，R6，R14，R15，R17，R19，R20，R21，R55，R62</t>
  </si>
  <si>
    <t>C25804</t>
  </si>
  <si>
    <t>1.1.26</t>
  </si>
  <si>
    <t>贴片电阻[5.6K/0603/±1%]</t>
  </si>
  <si>
    <t>R58</t>
  </si>
  <si>
    <t>C23189</t>
  </si>
  <si>
    <t>1.1.27</t>
  </si>
  <si>
    <t>贴片电阻[4.7K/0603/±1%]</t>
  </si>
  <si>
    <t>R10，R11，R22</t>
  </si>
  <si>
    <t>C23162</t>
  </si>
  <si>
    <t>1.1.28</t>
  </si>
  <si>
    <t>贴片电阻[3K/0603/±1%]</t>
  </si>
  <si>
    <t>R8</t>
  </si>
  <si>
    <t>C4211</t>
  </si>
  <si>
    <t>1.1.29</t>
  </si>
  <si>
    <t>贴片电阻[2K/0603/±1%]</t>
  </si>
  <si>
    <t>R61</t>
  </si>
  <si>
    <t>C22975</t>
  </si>
  <si>
    <t>1.1.30</t>
  </si>
  <si>
    <t>贴片电阻[1K/0603/±1%]</t>
  </si>
  <si>
    <t>R23，R27，R28，R52，R59</t>
  </si>
  <si>
    <t>C21190</t>
  </si>
  <si>
    <t>1.1.31</t>
  </si>
  <si>
    <t>贴片电阻[510R/0603/±1%]</t>
  </si>
  <si>
    <t>R60</t>
  </si>
  <si>
    <t>C23193</t>
  </si>
  <si>
    <t>1.1.32</t>
  </si>
  <si>
    <t>贴片电阻[470R/0603/±1%]</t>
  </si>
  <si>
    <t>R1</t>
  </si>
  <si>
    <t>C23179</t>
  </si>
  <si>
    <t>1.1.33</t>
  </si>
  <si>
    <t>贴片电阻[300R/0603/±1%]</t>
  </si>
  <si>
    <t>R7</t>
  </si>
  <si>
    <t>C23025</t>
  </si>
  <si>
    <t>1.1.34</t>
  </si>
  <si>
    <t>贴片自恢复保险丝1.1A</t>
  </si>
  <si>
    <t>F1</t>
  </si>
  <si>
    <t>C69691</t>
  </si>
  <si>
    <t>1.1.35</t>
  </si>
  <si>
    <t>Y1</t>
  </si>
  <si>
    <t>SMD-2*6</t>
  </si>
  <si>
    <t>配单</t>
  </si>
  <si>
    <t xml:space="preserve">https://item.taobao.com/item.htm?spm=a230r.1.14.78.lP9SPV&amp;id=521527550939&amp;ns=1&amp;abbucket=18#detail </t>
  </si>
  <si>
    <t>1.1.36</t>
  </si>
  <si>
    <t>贴片25M无源晶振[4脚/3225]</t>
  </si>
  <si>
    <t>Y2</t>
  </si>
  <si>
    <t>C9006</t>
  </si>
  <si>
    <t>1.1.37</t>
  </si>
  <si>
    <t>贴片四脚轻触按键[ 6*6*5mm]</t>
  </si>
  <si>
    <t>SW1</t>
  </si>
  <si>
    <t>KEY-6*6 SMD</t>
  </si>
  <si>
    <t>C21456</t>
  </si>
  <si>
    <t>1.1.38</t>
  </si>
  <si>
    <t>J7</t>
  </si>
  <si>
    <t>TF-Card</t>
  </si>
  <si>
    <t>C64205</t>
  </si>
  <si>
    <t>1.1.39</t>
  </si>
  <si>
    <t>翻盖式6脚SIM卡座</t>
  </si>
  <si>
    <t>J1</t>
  </si>
  <si>
    <t>SIM_Card</t>
  </si>
  <si>
    <t>1.1.40</t>
  </si>
  <si>
    <t>J2</t>
  </si>
  <si>
    <t>IPEX</t>
  </si>
  <si>
    <t xml:space="preserve">https://detail.tmall.com/item.htm?id=43497770477&amp;ali_refid=a3_430583_1006:1109952213:N:%E5%B0%84%E9%A2%91%E8%BD%AC%20%E6%8E%A5%E5%A4%B4:e7d4de1175c1e061d4b41b17b0cd8ff4&amp;ali_trackid=1_e7d4de1175c1e061d4b41b17b0cd8ff4&amp;spm=a230r.1.14.3.G9d5gP </t>
  </si>
  <si>
    <t>1.1.41</t>
  </si>
  <si>
    <t>Q1，Q2，Q3，Q6</t>
  </si>
  <si>
    <t>SOT-23</t>
  </si>
  <si>
    <t>C8545</t>
  </si>
  <si>
    <t>1.1.42</t>
  </si>
  <si>
    <t>PMOS[AO3401A]</t>
  </si>
  <si>
    <t>Q5</t>
  </si>
  <si>
    <t>C15127</t>
  </si>
  <si>
    <t>1.1.43</t>
  </si>
  <si>
    <t>电压基准[TL431AIDBZR]</t>
  </si>
  <si>
    <t>N1</t>
  </si>
  <si>
    <t>C23892</t>
  </si>
  <si>
    <t>1.1.44</t>
  </si>
  <si>
    <t>肖特基二极管[BAT54C]</t>
  </si>
  <si>
    <t>D3</t>
  </si>
  <si>
    <t>C37704</t>
  </si>
  <si>
    <t>1.1.45</t>
  </si>
  <si>
    <t>肖特基二极管[BAT54A]</t>
  </si>
  <si>
    <t>Q7</t>
  </si>
  <si>
    <t>C8591</t>
  </si>
  <si>
    <t>1.1.46</t>
  </si>
  <si>
    <t>U1</t>
  </si>
  <si>
    <t>SOT-666</t>
  </si>
  <si>
    <t>C7607</t>
  </si>
  <si>
    <t>1.1.47</t>
  </si>
  <si>
    <t>华为GSM&amp;&amp;GPRS模块MG301</t>
  </si>
  <si>
    <t>U2</t>
  </si>
  <si>
    <t>LCC-MG301</t>
  </si>
  <si>
    <t>1.1.48</t>
  </si>
  <si>
    <t>U3</t>
  </si>
  <si>
    <t>TQFP-64</t>
  </si>
  <si>
    <t>C66278</t>
  </si>
  <si>
    <t>1.1.49</t>
  </si>
  <si>
    <t>U4</t>
  </si>
  <si>
    <t>SOIC-8</t>
  </si>
  <si>
    <t>C82344</t>
  </si>
  <si>
    <t>1.1.50</t>
  </si>
  <si>
    <t>U5</t>
  </si>
  <si>
    <t>TSOT-23-8</t>
  </si>
  <si>
    <t>1.1.51</t>
  </si>
  <si>
    <t>U6</t>
  </si>
  <si>
    <t>SOT23-5</t>
  </si>
  <si>
    <t>C15651</t>
  </si>
  <si>
    <t>1.1.52</t>
  </si>
  <si>
    <t>BT1</t>
  </si>
  <si>
    <t>2PIN</t>
  </si>
  <si>
    <t>淘宝</t>
  </si>
  <si>
    <t xml:space="preserve">https://detail.1688.com/offer/521225211041.html?spm=b26110380.sw1688.0.0.zr7LHA </t>
  </si>
  <si>
    <t>控器插件</t>
  </si>
  <si>
    <t>1.2.01</t>
  </si>
  <si>
    <t>2.54mm间距双排针插座2*10P</t>
  </si>
  <si>
    <t>J3，J5</t>
  </si>
  <si>
    <t>HDR2X10</t>
  </si>
  <si>
    <t>C30867</t>
  </si>
  <si>
    <t>GPRS_IOT_1.4</t>
  </si>
  <si>
    <t>价格</t>
  </si>
  <si>
    <t>L5</t>
  </si>
  <si>
    <t>贴片32.768K无源晶振[2脚]</t>
  </si>
  <si>
    <t>TF卡座 翻盖式</t>
  </si>
  <si>
    <t>贴片天线座子[IPEX/IPX接头 U.FL-R-SMT]</t>
  </si>
  <si>
    <t>NMOS[2N7002]</t>
  </si>
  <si>
    <t>ESD保护二极管 [PESD3V3L5UV]</t>
  </si>
  <si>
    <t>32位处理器[STM32F205RET6]</t>
  </si>
  <si>
    <t>FLASH存储器[W25Q32JVSSIQ]</t>
  </si>
  <si>
    <t>DC-DC芯片[RT7272B]</t>
  </si>
  <si>
    <t>LDO[RT9193-33GB]</t>
  </si>
  <si>
    <t>CR927 3V 纽扣电池 卧式 贴片</t>
  </si>
  <si>
    <t>贴片电容[100uF/50V]</t>
  </si>
  <si>
    <t>C2</t>
  </si>
  <si>
    <t>8*10.5</t>
  </si>
  <si>
    <t>C3352</t>
  </si>
  <si>
    <t>贴片电容[100uF/16V]</t>
  </si>
  <si>
    <t>C4</t>
  </si>
  <si>
    <t>6.3*5.4</t>
  </si>
  <si>
    <t>C72475</t>
  </si>
  <si>
    <t>贴片电容[10uF/50V/1206/X5R]</t>
  </si>
  <si>
    <t>C3</t>
  </si>
  <si>
    <t>C13585</t>
  </si>
  <si>
    <t>C5，C6，C11，C12</t>
  </si>
  <si>
    <t>C1，C9，C10，C13</t>
  </si>
  <si>
    <t>C8，C14，C15，C16</t>
  </si>
  <si>
    <t>C7</t>
  </si>
  <si>
    <t>R2</t>
  </si>
  <si>
    <t>贴片电阻[63.4K/0603/±1%]</t>
  </si>
  <si>
    <t>C23093</t>
  </si>
  <si>
    <t>R6</t>
  </si>
  <si>
    <t>贴片电阻[20K/0603/±1%]</t>
  </si>
  <si>
    <t>R3，R16</t>
  </si>
  <si>
    <t>C4184</t>
  </si>
  <si>
    <t>贴片电阻[11.8K/0603/±1%]</t>
  </si>
  <si>
    <t>R5</t>
  </si>
  <si>
    <t>C22861</t>
  </si>
  <si>
    <t>R4，R14</t>
  </si>
  <si>
    <t>贴片电阻[10K/0805/±0.1%]</t>
  </si>
  <si>
    <t>R18，R19</t>
  </si>
  <si>
    <t>C55866</t>
  </si>
  <si>
    <t>R13</t>
  </si>
  <si>
    <t>贴片电阻[2.32K/0603/±1%]</t>
  </si>
  <si>
    <t>R7，R8</t>
  </si>
  <si>
    <t>C22905</t>
  </si>
  <si>
    <t>R9，R10，R11，R12，R15</t>
  </si>
  <si>
    <t>D14</t>
  </si>
  <si>
    <t>D13</t>
  </si>
  <si>
    <t>L1</t>
  </si>
  <si>
    <t>C10121</t>
  </si>
  <si>
    <t>Q1，Q2</t>
  </si>
  <si>
    <t>NPN三极管[S8050]</t>
  </si>
  <si>
    <t>Q3</t>
  </si>
  <si>
    <t>C2146</t>
  </si>
  <si>
    <t>贴片自恢复保险丝500mA</t>
  </si>
  <si>
    <t>F1，F2</t>
  </si>
  <si>
    <t>C20799</t>
  </si>
  <si>
    <t>贴片自恢复保险丝100mA</t>
  </si>
  <si>
    <t>F3，F4</t>
  </si>
  <si>
    <t>C20981</t>
  </si>
  <si>
    <t>肖特基二极管[SS34]</t>
  </si>
  <si>
    <t>D1</t>
  </si>
  <si>
    <t>SMA(DO-214AC)</t>
  </si>
  <si>
    <t>C8678</t>
  </si>
  <si>
    <t>肖特基二极管[SS14]</t>
  </si>
  <si>
    <t>D8，D9</t>
  </si>
  <si>
    <t>SOD-123F</t>
  </si>
  <si>
    <t>C59293</t>
  </si>
  <si>
    <t>D2</t>
  </si>
  <si>
    <t>C56595</t>
  </si>
  <si>
    <t>TVS瞬态[SMAJ7.0CA]</t>
  </si>
  <si>
    <t>D10，D11</t>
  </si>
  <si>
    <t>C34043</t>
  </si>
  <si>
    <t>开关二极管[1N4148]</t>
  </si>
  <si>
    <t>D6</t>
  </si>
  <si>
    <t>D1206</t>
  </si>
  <si>
    <t>C9808</t>
  </si>
  <si>
    <t>D7，D12</t>
  </si>
  <si>
    <t>SOD-123</t>
  </si>
  <si>
    <t>C21512</t>
  </si>
  <si>
    <t>SOP-8</t>
  </si>
  <si>
    <t>C9972</t>
  </si>
  <si>
    <t>LS1</t>
  </si>
  <si>
    <t>G5LA-14-5VDC</t>
  </si>
  <si>
    <t>C27822</t>
  </si>
  <si>
    <t>1.2.02</t>
  </si>
  <si>
    <t>J1，J7</t>
  </si>
  <si>
    <t>5.0-2P</t>
  </si>
  <si>
    <t xml:space="preserve">C8268 </t>
  </si>
  <si>
    <t>1.2.03</t>
  </si>
  <si>
    <t>PCB接线端子[WJ128V-5.0-4P ]</t>
  </si>
  <si>
    <t>J8</t>
  </si>
  <si>
    <t>1.2.04</t>
  </si>
  <si>
    <t>PH连接器/PH-9A/直针</t>
  </si>
  <si>
    <t>J6</t>
  </si>
  <si>
    <t>2MM-9P</t>
  </si>
  <si>
    <t>C8878</t>
  </si>
  <si>
    <t>1.2.05</t>
  </si>
  <si>
    <t>2.54mm间距单排针 21mm高度 10p</t>
  </si>
  <si>
    <t>J2，J3</t>
  </si>
  <si>
    <t>10P</t>
  </si>
  <si>
    <t>C51353</t>
  </si>
  <si>
    <t>1.2.06</t>
  </si>
  <si>
    <t>RJ24高精密金属膜电阻低温票125R/0.1%</t>
  </si>
  <si>
    <t>R17</t>
  </si>
  <si>
    <t>RJ24</t>
  </si>
  <si>
    <t xml:space="preserve">淘宝 </t>
  </si>
  <si>
    <t xml:space="preserve">https://item.taobao.com/item.htm?spm=a230r.1.14.3.Ea6p6h&amp;id=523167336450&amp;ns=1&amp;abbucket=18#detail   </t>
  </si>
  <si>
    <t>EXT_IO_CJ_1.3</t>
  </si>
  <si>
    <t>贴片功率电感/6.8uH ±20%</t>
  </si>
  <si>
    <t>TVS瞬态[SMAJ26CA]</t>
  </si>
  <si>
    <t>稳压二极管3V[MMSZ4683 3V CJ]</t>
  </si>
  <si>
    <t>LDO/XC6206P302MR</t>
  </si>
  <si>
    <t>运放OPA2340UA</t>
  </si>
  <si>
    <t>继电器/G5LA-14-5VDC</t>
  </si>
  <si>
    <t>PCB接线端子[WJ128V-5.0-2P ]</t>
  </si>
  <si>
    <t>备注4Pin的用连个2Ppin拼接</t>
  </si>
  <si>
    <t>ETH_IOT_1.1</t>
  </si>
  <si>
    <t>C5，C7，C17，C18，C21，C22，C29，C34，C41，C43，C44，C57</t>
  </si>
  <si>
    <t>C1，C2，C3，C4，C6，C8，C9，C14，C15，C16，C19，C30，C31，C32，C33，C35，C36，C37，C42</t>
  </si>
  <si>
    <t>C23，C24</t>
  </si>
  <si>
    <t>贴片电容[4.7nF/2KV/1206]</t>
  </si>
  <si>
    <t>C40</t>
  </si>
  <si>
    <t>C41017</t>
  </si>
  <si>
    <t>C12，C13</t>
  </si>
  <si>
    <t>C10，C11，C25，C26，C27，C28</t>
  </si>
  <si>
    <t>D5</t>
  </si>
  <si>
    <t>D3，D4</t>
  </si>
  <si>
    <t>L1，L2，L3</t>
  </si>
  <si>
    <t>R44</t>
  </si>
  <si>
    <t>R29，R30</t>
  </si>
  <si>
    <t>R27，R53</t>
  </si>
  <si>
    <t>R5，R8，R9，R10，R11，R18</t>
  </si>
  <si>
    <t>贴片电阻[12.4K/0603/±1%]</t>
  </si>
  <si>
    <t>R43</t>
  </si>
  <si>
    <t>C22865</t>
  </si>
  <si>
    <t>R3，R4，R12，R14，R15，R16，R25，R31，R32，R42，R45，R46，R47，R48，R49</t>
  </si>
  <si>
    <t>R6，R7，R17</t>
  </si>
  <si>
    <t>R21</t>
  </si>
  <si>
    <t>R20，R22，R24，R52</t>
  </si>
  <si>
    <t>R19，R38，R40，R41</t>
  </si>
  <si>
    <t>贴片电阻[51R/0603/±1%]</t>
  </si>
  <si>
    <t>R33，R34，R35，R36</t>
  </si>
  <si>
    <t>C23197</t>
  </si>
  <si>
    <t>贴片电阻[0R/0603/±1%]</t>
  </si>
  <si>
    <t>R37，R39</t>
  </si>
  <si>
    <t>C21189</t>
  </si>
  <si>
    <t>J3</t>
  </si>
  <si>
    <t>32位处理器[STM32F207VET6]</t>
  </si>
  <si>
    <t>TQFP-100</t>
  </si>
  <si>
    <t>C59126</t>
  </si>
  <si>
    <t>以太网IC[LAN8720A-CP-TR]</t>
  </si>
  <si>
    <t>QFN24</t>
  </si>
  <si>
    <t>C45223</t>
  </si>
  <si>
    <t>U4，U7</t>
  </si>
  <si>
    <t>WIFI模块[WIFI_ESP-08S]</t>
  </si>
  <si>
    <t>ESP-08S</t>
  </si>
  <si>
    <t xml:space="preserve">https://item.taobao.com/item.htm?spm=a230r.1.14.57.CG4CZX&amp;id=536891267753&amp;ns=1&amp;abbucket=18#detail </t>
  </si>
  <si>
    <t>J1，J4</t>
  </si>
  <si>
    <t>RJ45接口/卧式/带变压器[HR911105A]</t>
  </si>
  <si>
    <t>CON12-RJ45</t>
  </si>
  <si>
    <t>C12074</t>
  </si>
  <si>
    <t>EXT_IO_TX_1.5</t>
  </si>
  <si>
    <t>C5</t>
  </si>
  <si>
    <t>8*10.2</t>
  </si>
  <si>
    <t>C6</t>
  </si>
  <si>
    <t>贴片电容[22uF/10V/0805/X5R]</t>
  </si>
  <si>
    <t>C41，C42，C44，C45</t>
  </si>
  <si>
    <t>C29277</t>
  </si>
  <si>
    <t>C3，C4，C10，C16，C52</t>
  </si>
  <si>
    <t>C1，C9，C12，C14，C15，C17，C18，C19，C20，C21，C32，C33，C34，C40，C43，C51，C53</t>
  </si>
  <si>
    <t>C49，C50</t>
  </si>
  <si>
    <t>D5，D12</t>
  </si>
  <si>
    <t>D4，D20</t>
  </si>
  <si>
    <t>贴片电阻[64.9K/0603/±1%]</t>
  </si>
  <si>
    <t>R3</t>
  </si>
  <si>
    <t>C14891</t>
  </si>
  <si>
    <t>R4</t>
  </si>
  <si>
    <t>R13，R30，R50，R51，R55，R56</t>
  </si>
  <si>
    <t>贴片电阻[5.1K/0603/±1%]</t>
  </si>
  <si>
    <t>C4247</t>
  </si>
  <si>
    <t>R11</t>
  </si>
  <si>
    <t>R14</t>
  </si>
  <si>
    <t>贴片电阻[1.5K/0603/±1%]</t>
  </si>
  <si>
    <t>C22843</t>
  </si>
  <si>
    <t>贴片电阻[1K/1206/±1%]</t>
  </si>
  <si>
    <t>R31</t>
  </si>
  <si>
    <t>C4410</t>
  </si>
  <si>
    <t>R8，R9，R10，R12，R17，R18，R20，R22，R27，R29，R34，R52，R54</t>
  </si>
  <si>
    <t>R23，R28</t>
  </si>
  <si>
    <t>贴片电阻[240R/0805/±1%]</t>
  </si>
  <si>
    <t>R15</t>
  </si>
  <si>
    <t>C17572</t>
  </si>
  <si>
    <t>贴片电阻[0R/0603/±5%]</t>
  </si>
  <si>
    <t>R19</t>
  </si>
  <si>
    <t>贴片功率电感/4.7uH ±20%</t>
  </si>
  <si>
    <t>L2</t>
  </si>
  <si>
    <t>D1，D13，D14</t>
  </si>
  <si>
    <t>TVS瞬态[SMBJ18CA]</t>
  </si>
  <si>
    <t>D6，D7，D8，D9</t>
  </si>
  <si>
    <t>SMB(DO-214AA)</t>
  </si>
  <si>
    <t>C8800</t>
  </si>
  <si>
    <t>稳压二极管[MMSZ5242B 12V]</t>
  </si>
  <si>
    <t>C21567</t>
  </si>
  <si>
    <t>二极管[BAT54C]</t>
  </si>
  <si>
    <t>D21</t>
  </si>
  <si>
    <t>二极管[BAT54A]</t>
  </si>
  <si>
    <t>电池管理芯片[TP5410]</t>
  </si>
  <si>
    <t>U25</t>
  </si>
  <si>
    <t>C79927</t>
  </si>
  <si>
    <t>贴片光耦[EL357N(C)(TA)-G]</t>
  </si>
  <si>
    <t>SOP-4</t>
  </si>
  <si>
    <t>C29981</t>
  </si>
  <si>
    <t>U4，U6，U8</t>
  </si>
  <si>
    <t>SMD-8_6.3mm</t>
  </si>
  <si>
    <t>C16496</t>
  </si>
  <si>
    <t>接口芯片[MAX13487EESA]</t>
  </si>
  <si>
    <t>U7</t>
  </si>
  <si>
    <t>C18347</t>
  </si>
  <si>
    <t>接口芯片[MAX202EESE+T]</t>
  </si>
  <si>
    <t>SOP-16</t>
  </si>
  <si>
    <t>C9947</t>
  </si>
  <si>
    <t>XH2.54端子[XH-2A]</t>
  </si>
  <si>
    <t>BT2</t>
  </si>
  <si>
    <t>2.54MM-2</t>
  </si>
  <si>
    <t>C20079</t>
  </si>
  <si>
    <t>PCB接线端子[WJ128V-5.0-3P ]</t>
  </si>
  <si>
    <t>5.0-3P</t>
  </si>
  <si>
    <t>C8270</t>
  </si>
  <si>
    <t>J1，J5，J7</t>
  </si>
  <si>
    <t>J2，J4</t>
  </si>
  <si>
    <t>直插0.12A 250V 自恢复型保险丝</t>
  </si>
  <si>
    <t>F2，F3，F4，F5</t>
  </si>
  <si>
    <t>RL250-120</t>
  </si>
  <si>
    <t>C21035</t>
  </si>
  <si>
    <t>1.2.07</t>
  </si>
  <si>
    <t xml:space="preserve">隔离电源模块/B0505S-1WR2 </t>
  </si>
  <si>
    <t>SIP-4</t>
  </si>
  <si>
    <t>C18424</t>
  </si>
  <si>
    <t>估算BOM价格</t>
    <phoneticPr fontId="1" type="noConversion"/>
  </si>
  <si>
    <t>贴片光耦[6N137S(TA)]</t>
    <phoneticPr fontId="1" type="noConversion"/>
  </si>
  <si>
    <t>GPRS</t>
    <phoneticPr fontId="1" type="noConversion"/>
  </si>
  <si>
    <t xml:space="preserve">https://detail.1688.com/offer/521225211041.html?spm=b26110380.sw1688.0.0.zr7LHA </t>
    <phoneticPr fontId="1" type="noConversion"/>
  </si>
  <si>
    <t>CR927 3V 纽扣电池 卧式 贴片</t>
    <phoneticPr fontId="1" type="noConversion"/>
  </si>
  <si>
    <t>MCU</t>
    <phoneticPr fontId="1" type="noConversion"/>
  </si>
  <si>
    <t>模拟采集</t>
    <phoneticPr fontId="1" type="noConversion"/>
  </si>
  <si>
    <t>隔离，占用两面,常开，常闭,https://item.taobao.com/item.htm?spm=a230r.1.14.79.ebb2eb2bDqwm7&amp;id=531320463072&amp;ns=1&amp;abbucket=3#detail</t>
    <phoneticPr fontId="1" type="noConversion"/>
  </si>
  <si>
    <t>以太网</t>
    <phoneticPr fontId="1" type="noConversion"/>
  </si>
  <si>
    <t>电源</t>
    <phoneticPr fontId="1" type="noConversion"/>
  </si>
  <si>
    <t>估算BOM价格</t>
    <phoneticPr fontId="1" type="noConversion"/>
  </si>
  <si>
    <t>开发时间(单轮)</t>
    <phoneticPr fontId="1" type="noConversion"/>
  </si>
  <si>
    <t>4周</t>
    <phoneticPr fontId="1" type="noConversion"/>
  </si>
  <si>
    <t>物联网网关</t>
    <phoneticPr fontId="1" type="noConversion"/>
  </si>
  <si>
    <t>方案一</t>
    <phoneticPr fontId="1" type="noConversion"/>
  </si>
  <si>
    <t>方案二*</t>
    <phoneticPr fontId="1" type="noConversion"/>
  </si>
  <si>
    <t>* 方案二 还可以采用通信电源主板+三类接口板的叠板设计（类似目前的设计）， 尺寸约为100*80*50</t>
    <phoneticPr fontId="1" type="noConversion"/>
  </si>
  <si>
    <t>3-4月**</t>
    <phoneticPr fontId="1" type="noConversion"/>
  </si>
  <si>
    <t>** 设计到网络规划和系统设计，如果采用GPRS可以缩短为3-4周</t>
    <phoneticPr fontId="1" type="noConversion"/>
  </si>
  <si>
    <t>估算单价/出货数量（套）</t>
    <phoneticPr fontId="1" type="noConversion"/>
  </si>
  <si>
    <t>不带认证</t>
    <phoneticPr fontId="1" type="noConversion"/>
  </si>
  <si>
    <t>带认证</t>
    <phoneticPr fontId="1" type="noConversion"/>
  </si>
  <si>
    <t>不计固定支出</t>
    <phoneticPr fontId="1" type="noConversion"/>
  </si>
  <si>
    <t>开发时长</t>
    <phoneticPr fontId="1" type="noConversion"/>
  </si>
  <si>
    <t>累计开发投入</t>
    <phoneticPr fontId="1" type="noConversion"/>
  </si>
  <si>
    <t>1.5-2月</t>
    <phoneticPr fontId="1" type="noConversion"/>
  </si>
  <si>
    <t>4-6月</t>
    <phoneticPr fontId="1" type="noConversion"/>
  </si>
  <si>
    <t>5月/人</t>
    <phoneticPr fontId="1" type="noConversion"/>
  </si>
  <si>
    <t>10月/人</t>
    <phoneticPr fontId="1" type="noConversion"/>
  </si>
  <si>
    <t>方案一</t>
    <phoneticPr fontId="1" type="noConversion"/>
  </si>
  <si>
    <t>不贴控制与信号输入</t>
    <phoneticPr fontId="1" type="noConversion"/>
  </si>
  <si>
    <t>方案二</t>
    <phoneticPr fontId="1" type="noConversion"/>
  </si>
  <si>
    <t>单价/出货量（不计人工，1k 90%,5k 85%,10k 80%）</t>
    <phoneticPr fontId="1" type="noConversion"/>
  </si>
  <si>
    <t xml:space="preserve">1k </t>
    <phoneticPr fontId="1" type="noConversion"/>
  </si>
  <si>
    <t>5k</t>
    <phoneticPr fontId="1" type="noConversion"/>
  </si>
  <si>
    <t>10k</t>
    <phoneticPr fontId="1" type="noConversion"/>
  </si>
  <si>
    <t>注：</t>
    <phoneticPr fontId="1" type="noConversion"/>
  </si>
  <si>
    <t>不带认证，500pcs以上方案二成本更低（但非常有限，到达10k单件成本差别10-50元）</t>
    <phoneticPr fontId="1" type="noConversion"/>
  </si>
  <si>
    <t>带认证，5000pcs以上方案二成本更低（到达10k，成本相差5-50元）</t>
    <phoneticPr fontId="1" type="noConversion"/>
  </si>
  <si>
    <t>研发投入</t>
    <phoneticPr fontId="1" type="noConversion"/>
  </si>
  <si>
    <t>方案一：单板开发，周期约1.5-2月，累计开发投入5月人</t>
    <phoneticPr fontId="1" type="noConversion"/>
  </si>
  <si>
    <t>方案二：三板或四板开发，周期约4-6月，累计开发投入10月人</t>
    <phoneticPr fontId="1" type="noConversion"/>
  </si>
  <si>
    <t>方案二（GPRS）：三板或四板开发，周期约4-5月，累计开发投入7-8月人</t>
    <phoneticPr fontId="1" type="noConversion"/>
  </si>
  <si>
    <t>方案建议</t>
    <phoneticPr fontId="1" type="noConversion"/>
  </si>
  <si>
    <t>制板工程费+钢网</t>
    <phoneticPr fontId="1" type="noConversion"/>
  </si>
  <si>
    <t>贴片成本/测试/包装</t>
    <phoneticPr fontId="1" type="noConversion"/>
  </si>
  <si>
    <t>380V</t>
    <phoneticPr fontId="1" type="noConversion"/>
  </si>
  <si>
    <t>散热评估</t>
    <phoneticPr fontId="1" type="noConversion"/>
  </si>
  <si>
    <t>徐军</t>
    <phoneticPr fontId="1" type="noConversion"/>
  </si>
  <si>
    <t>本地数据存储功能</t>
    <phoneticPr fontId="1" type="noConversion"/>
  </si>
  <si>
    <t>当因网络通信或其他接入故障，保存数据用于一些需要连续监测的应用场合，比如水压水位</t>
    <phoneticPr fontId="1" type="noConversion"/>
  </si>
  <si>
    <t>初定2天数据存储（48小时故障修复）</t>
    <phoneticPr fontId="1" type="noConversion"/>
  </si>
  <si>
    <t>诊断存储功能</t>
    <phoneticPr fontId="1" type="noConversion"/>
  </si>
  <si>
    <t>针对一些不便人现场长期值守的偶发异常问题的诊断和排查，以及底层大数据的采集分析</t>
    <phoneticPr fontId="1" type="noConversion"/>
  </si>
  <si>
    <t>支持TF卡</t>
    <phoneticPr fontId="1" type="noConversion"/>
  </si>
  <si>
    <t>支持</t>
    <phoneticPr fontId="1" type="noConversion"/>
  </si>
  <si>
    <t>支持</t>
    <phoneticPr fontId="1" type="noConversion"/>
  </si>
  <si>
    <t>后备电源</t>
    <phoneticPr fontId="1" type="noConversion"/>
  </si>
  <si>
    <t>在网关掉电的情况下，进行现场数据保存和掉电消息上报</t>
    <phoneticPr fontId="1" type="noConversion"/>
  </si>
  <si>
    <t>10分钟</t>
    <phoneticPr fontId="1" type="noConversion"/>
  </si>
  <si>
    <t>支持（传感器功能支持需要再讨论，功耗较大且需要升压）</t>
    <phoneticPr fontId="1" type="noConversion"/>
  </si>
  <si>
    <t>防MCU异常或死机导致系统故障</t>
    <phoneticPr fontId="1" type="noConversion"/>
  </si>
  <si>
    <t>仍然采用工业接口确保连接可靠，但采用连接器方便施工和维护</t>
    <phoneticPr fontId="1" type="noConversion"/>
  </si>
  <si>
    <t>支持</t>
    <phoneticPr fontId="1" type="noConversion"/>
  </si>
  <si>
    <t>隔离，占用两面，817</t>
    <phoneticPr fontId="1" type="noConversion"/>
  </si>
  <si>
    <t>TF卡</t>
    <phoneticPr fontId="1" type="noConversion"/>
  </si>
  <si>
    <t>LH20-13B24</t>
    <phoneticPr fontId="1" type="noConversion"/>
  </si>
  <si>
    <t>不贴模拟采集与通信</t>
  </si>
  <si>
    <t>全功能板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</si>
</sst>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 tint="-0.34998626667073579"/>
      <name val="宋体"/>
      <family val="2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0" fillId="0" borderId="0" xfId="0" applyFont="1">
      <alignment vertical="center"/>
    </xf>
    <xf numFmtId="0" fontId="5" fillId="0" borderId="0" xfId="0" applyFont="1" applyAlignment="1">
      <alignment vertical="top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2">
      <alignment vertical="center"/>
    </xf>
    <xf numFmtId="0" fontId="8" fillId="0" borderId="1" xfId="2" applyBorder="1">
      <alignment vertical="center"/>
    </xf>
    <xf numFmtId="0" fontId="0" fillId="0" borderId="1" xfId="0" applyFill="1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0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3" fontId="6" fillId="0" borderId="3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4">
    <cellStyle name="常规" xfId="0" builtinId="0"/>
    <cellStyle name="常规 6" xfId="3"/>
    <cellStyle name="超链接" xfId="2" builtinId="8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不带认证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方案比较!$B$48</c:f>
              <c:strCache>
                <c:ptCount val="1"/>
                <c:pt idx="0">
                  <c:v>总板（全贴）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方案比较!$A$49:$A$55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方案比较!$B$49:$B$55</c:f>
              <c:numCache>
                <c:formatCode>General</c:formatCode>
                <c:ptCount val="7"/>
                <c:pt idx="0">
                  <c:v>1366.8200000000002</c:v>
                </c:pt>
                <c:pt idx="1">
                  <c:v>566.82000000000005</c:v>
                </c:pt>
                <c:pt idx="2">
                  <c:v>466.82</c:v>
                </c:pt>
                <c:pt idx="3">
                  <c:v>386.82</c:v>
                </c:pt>
                <c:pt idx="4">
                  <c:v>340.13799999999998</c:v>
                </c:pt>
                <c:pt idx="5">
                  <c:v>313.79700000000003</c:v>
                </c:pt>
                <c:pt idx="6">
                  <c:v>294.45600000000002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5-49BE-B71F-CC4347DE7074}"/>
            </c:ext>
          </c:extLst>
        </c:ser>
        <c:ser>
          <c:idx val="1"/>
          <c:order val="1"/>
          <c:tx>
            <c:strRef>
              <c:f>方案比较!$C$48</c:f>
              <c:strCache>
                <c:ptCount val="1"/>
                <c:pt idx="0">
                  <c:v>总板（IO）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方案比较!$A$49:$A$55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方案比较!$C$49:$C$55</c:f>
              <c:numCache>
                <c:formatCode>General</c:formatCode>
                <c:ptCount val="7"/>
                <c:pt idx="0">
                  <c:v>472.39</c:v>
                </c:pt>
                <c:pt idx="1">
                  <c:v>272.39</c:v>
                </c:pt>
                <c:pt idx="2">
                  <c:v>247.39</c:v>
                </c:pt>
                <c:pt idx="3">
                  <c:v>227.39000000000004</c:v>
                </c:pt>
                <c:pt idx="4">
                  <c:v>202.65100000000004</c:v>
                </c:pt>
                <c:pt idx="5">
                  <c:v>189.53149999999999</c:v>
                </c:pt>
                <c:pt idx="6">
                  <c:v>178.16200000000001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5-49BE-B71F-CC4347DE7074}"/>
            </c:ext>
          </c:extLst>
        </c:ser>
        <c:ser>
          <c:idx val="2"/>
          <c:order val="2"/>
          <c:tx>
            <c:strRef>
              <c:f>方案比较!$D$48</c:f>
              <c:strCache>
                <c:ptCount val="1"/>
                <c:pt idx="0">
                  <c:v>总板（ANG）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方案比较!$A$49:$A$55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方案比较!$D$49:$D$55</c:f>
              <c:numCache>
                <c:formatCode>General</c:formatCode>
                <c:ptCount val="7"/>
                <c:pt idx="0">
                  <c:v>490.07</c:v>
                </c:pt>
                <c:pt idx="1">
                  <c:v>290.07</c:v>
                </c:pt>
                <c:pt idx="2">
                  <c:v>265.07</c:v>
                </c:pt>
                <c:pt idx="3">
                  <c:v>245.07</c:v>
                </c:pt>
                <c:pt idx="4">
                  <c:v>218.56299999999999</c:v>
                </c:pt>
                <c:pt idx="5">
                  <c:v>204.55950000000001</c:v>
                </c:pt>
                <c:pt idx="6">
                  <c:v>192.30600000000001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A5-49BE-B71F-CC4347DE7074}"/>
            </c:ext>
          </c:extLst>
        </c:ser>
        <c:ser>
          <c:idx val="3"/>
          <c:order val="3"/>
          <c:tx>
            <c:strRef>
              <c:f>方案比较!$E$48</c:f>
              <c:strCache>
                <c:ptCount val="1"/>
                <c:pt idx="0">
                  <c:v>主机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方案比较!$A$49:$A$55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方案比较!$E$49:$E$55</c:f>
              <c:numCache>
                <c:formatCode>General</c:formatCode>
                <c:ptCount val="7"/>
                <c:pt idx="0">
                  <c:v>1261.8400000000001</c:v>
                </c:pt>
                <c:pt idx="1">
                  <c:v>477.84</c:v>
                </c:pt>
                <c:pt idx="2">
                  <c:v>379.84</c:v>
                </c:pt>
                <c:pt idx="3">
                  <c:v>301.44000000000005</c:v>
                </c:pt>
                <c:pt idx="4">
                  <c:v>263.45600000000007</c:v>
                </c:pt>
                <c:pt idx="5">
                  <c:v>241.52400000000006</c:v>
                </c:pt>
                <c:pt idx="6">
                  <c:v>226.45200000000006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A5-49BE-B71F-CC4347DE7074}"/>
            </c:ext>
          </c:extLst>
        </c:ser>
        <c:ser>
          <c:idx val="4"/>
          <c:order val="4"/>
          <c:tx>
            <c:strRef>
              <c:f>方案比较!$F$48</c:f>
              <c:strCache>
                <c:ptCount val="1"/>
                <c:pt idx="0">
                  <c:v>开关模块（Lora）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方案比较!$A$49:$A$55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方案比较!$F$49:$F$55</c:f>
              <c:numCache>
                <c:formatCode>General</c:formatCode>
                <c:ptCount val="7"/>
                <c:pt idx="0">
                  <c:v>1188.3899999999999</c:v>
                </c:pt>
                <c:pt idx="1">
                  <c:v>404.39</c:v>
                </c:pt>
                <c:pt idx="2">
                  <c:v>306.39</c:v>
                </c:pt>
                <c:pt idx="3">
                  <c:v>227.99000000000004</c:v>
                </c:pt>
                <c:pt idx="4">
                  <c:v>197.35100000000003</c:v>
                </c:pt>
                <c:pt idx="5">
                  <c:v>179.09150000000002</c:v>
                </c:pt>
                <c:pt idx="6">
                  <c:v>167.69200000000004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A5-49BE-B71F-CC4347DE7074}"/>
            </c:ext>
          </c:extLst>
        </c:ser>
        <c:ser>
          <c:idx val="5"/>
          <c:order val="5"/>
          <c:tx>
            <c:strRef>
              <c:f>方案比较!$G$48</c:f>
              <c:strCache>
                <c:ptCount val="1"/>
                <c:pt idx="0">
                  <c:v>传感模块（Lora）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方案比较!$A$49:$A$55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方案比较!$G$49:$G$55</c:f>
              <c:numCache>
                <c:formatCode>General</c:formatCode>
                <c:ptCount val="7"/>
                <c:pt idx="0">
                  <c:v>1200.0700000000002</c:v>
                </c:pt>
                <c:pt idx="1">
                  <c:v>416.07</c:v>
                </c:pt>
                <c:pt idx="2">
                  <c:v>318.07</c:v>
                </c:pt>
                <c:pt idx="3">
                  <c:v>239.67</c:v>
                </c:pt>
                <c:pt idx="4">
                  <c:v>207.863</c:v>
                </c:pt>
                <c:pt idx="5">
                  <c:v>189.01949999999999</c:v>
                </c:pt>
                <c:pt idx="6">
                  <c:v>177.036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A5-49BE-B71F-CC4347DE7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300496"/>
        <c:axId val="867301040"/>
      </c:lineChart>
      <c:catAx>
        <c:axId val="86730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出货数量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301040"/>
        <c:crosses val="autoZero"/>
        <c:auto val="1"/>
        <c:lblAlgn val="ctr"/>
        <c:lblOffset val="100"/>
        <c:noMultiLvlLbl val="0"/>
      </c:catAx>
      <c:valAx>
        <c:axId val="8673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单价（人民币）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30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带认证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方案比较!$B$48</c:f>
              <c:strCache>
                <c:ptCount val="1"/>
                <c:pt idx="0">
                  <c:v>总板（全贴）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方案比较!$A$62:$A$65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方案比较!$B$62:$B$65</c:f>
              <c:numCache>
                <c:formatCode>General</c:formatCode>
                <c:ptCount val="4"/>
                <c:pt idx="0">
                  <c:v>686.82</c:v>
                </c:pt>
                <c:pt idx="1">
                  <c:v>490.13799999999998</c:v>
                </c:pt>
                <c:pt idx="2">
                  <c:v>343.79700000000003</c:v>
                </c:pt>
                <c:pt idx="3">
                  <c:v>309.45600000000002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0A-46B6-9B7C-5E0394FA9248}"/>
            </c:ext>
          </c:extLst>
        </c:ser>
        <c:ser>
          <c:idx val="1"/>
          <c:order val="1"/>
          <c:tx>
            <c:strRef>
              <c:f>方案比较!$C$48</c:f>
              <c:strCache>
                <c:ptCount val="1"/>
                <c:pt idx="0">
                  <c:v>总板（IO）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方案比较!$A$62:$A$65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方案比较!$C$62:$C$65</c:f>
              <c:numCache>
                <c:formatCode>General</c:formatCode>
                <c:ptCount val="4"/>
                <c:pt idx="0">
                  <c:v>227.39000000000004</c:v>
                </c:pt>
                <c:pt idx="1">
                  <c:v>202.65100000000004</c:v>
                </c:pt>
                <c:pt idx="2">
                  <c:v>189.53149999999999</c:v>
                </c:pt>
                <c:pt idx="3">
                  <c:v>178.16200000000001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0A-46B6-9B7C-5E0394FA9248}"/>
            </c:ext>
          </c:extLst>
        </c:ser>
        <c:ser>
          <c:idx val="2"/>
          <c:order val="2"/>
          <c:tx>
            <c:strRef>
              <c:f>方案比较!$D$48</c:f>
              <c:strCache>
                <c:ptCount val="1"/>
                <c:pt idx="0">
                  <c:v>总板（ANG）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方案比较!$A$62:$A$65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方案比较!$D$62:$D$65</c:f>
              <c:numCache>
                <c:formatCode>General</c:formatCode>
                <c:ptCount val="4"/>
                <c:pt idx="0">
                  <c:v>245.07</c:v>
                </c:pt>
                <c:pt idx="1">
                  <c:v>218.56299999999999</c:v>
                </c:pt>
                <c:pt idx="2">
                  <c:v>204.55950000000001</c:v>
                </c:pt>
                <c:pt idx="3">
                  <c:v>192.30600000000001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0A-46B6-9B7C-5E0394FA9248}"/>
            </c:ext>
          </c:extLst>
        </c:ser>
        <c:ser>
          <c:idx val="3"/>
          <c:order val="3"/>
          <c:tx>
            <c:strRef>
              <c:f>方案比较!$E$48</c:f>
              <c:strCache>
                <c:ptCount val="1"/>
                <c:pt idx="0">
                  <c:v>主机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方案比较!$A$62:$A$65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方案比较!$E$62:$E$65</c:f>
              <c:numCache>
                <c:formatCode>General</c:formatCode>
                <c:ptCount val="4"/>
                <c:pt idx="0">
                  <c:v>601.44000000000005</c:v>
                </c:pt>
                <c:pt idx="1">
                  <c:v>413.45600000000007</c:v>
                </c:pt>
                <c:pt idx="2">
                  <c:v>271.52400000000006</c:v>
                </c:pt>
                <c:pt idx="3">
                  <c:v>241.45200000000006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0A-46B6-9B7C-5E0394FA9248}"/>
            </c:ext>
          </c:extLst>
        </c:ser>
        <c:ser>
          <c:idx val="4"/>
          <c:order val="4"/>
          <c:tx>
            <c:strRef>
              <c:f>方案比较!$F$48</c:f>
              <c:strCache>
                <c:ptCount val="1"/>
                <c:pt idx="0">
                  <c:v>开关模块（Lora）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方案比较!$A$62:$A$65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方案比较!$F$62:$F$65</c:f>
              <c:numCache>
                <c:formatCode>General</c:formatCode>
                <c:ptCount val="4"/>
                <c:pt idx="0">
                  <c:v>527.99</c:v>
                </c:pt>
                <c:pt idx="1">
                  <c:v>347.351</c:v>
                </c:pt>
                <c:pt idx="2">
                  <c:v>209.09150000000002</c:v>
                </c:pt>
                <c:pt idx="3">
                  <c:v>182.69200000000004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0A-46B6-9B7C-5E0394FA9248}"/>
            </c:ext>
          </c:extLst>
        </c:ser>
        <c:ser>
          <c:idx val="5"/>
          <c:order val="5"/>
          <c:tx>
            <c:strRef>
              <c:f>方案比较!$G$48</c:f>
              <c:strCache>
                <c:ptCount val="1"/>
                <c:pt idx="0">
                  <c:v>传感模块（Lora）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方案比较!$A$62:$A$65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方案比较!$G$62:$G$65</c:f>
              <c:numCache>
                <c:formatCode>General</c:formatCode>
                <c:ptCount val="4"/>
                <c:pt idx="0">
                  <c:v>539.66999999999996</c:v>
                </c:pt>
                <c:pt idx="1">
                  <c:v>357.863</c:v>
                </c:pt>
                <c:pt idx="2">
                  <c:v>219.01949999999999</c:v>
                </c:pt>
                <c:pt idx="3">
                  <c:v>192.036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00A-46B6-9B7C-5E0394FA9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7305392"/>
        <c:axId val="867307024"/>
      </c:lineChart>
      <c:catAx>
        <c:axId val="86730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出货数量</a:t>
                </a:r>
              </a:p>
            </c:rich>
          </c:tx>
          <c:layout>
            <c:manualLayout>
              <c:xMode val="edge"/>
              <c:yMode val="edge"/>
              <c:x val="0.47284596920131861"/>
              <c:y val="0.72115283666464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307024"/>
        <c:crosses val="autoZero"/>
        <c:auto val="1"/>
        <c:lblAlgn val="ctr"/>
        <c:lblOffset val="100"/>
        <c:noMultiLvlLbl val="0"/>
      </c:catAx>
      <c:valAx>
        <c:axId val="86730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单价（人民币）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73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不带认证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方案比较!$B$48</c:f>
              <c:strCache>
                <c:ptCount val="1"/>
                <c:pt idx="0">
                  <c:v>总板（全贴）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方案比较!$A$49:$A$55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方案比较!$B$49:$B$55</c:f>
              <c:numCache>
                <c:formatCode>General</c:formatCode>
                <c:ptCount val="7"/>
                <c:pt idx="0">
                  <c:v>1366.8200000000002</c:v>
                </c:pt>
                <c:pt idx="1">
                  <c:v>566.82000000000005</c:v>
                </c:pt>
                <c:pt idx="2">
                  <c:v>466.82</c:v>
                </c:pt>
                <c:pt idx="3">
                  <c:v>386.82</c:v>
                </c:pt>
                <c:pt idx="4">
                  <c:v>340.13799999999998</c:v>
                </c:pt>
                <c:pt idx="5">
                  <c:v>313.79700000000003</c:v>
                </c:pt>
                <c:pt idx="6">
                  <c:v>294.45600000000002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63-4BB2-992E-8F8E80BC4958}"/>
            </c:ext>
          </c:extLst>
        </c:ser>
        <c:ser>
          <c:idx val="1"/>
          <c:order val="1"/>
          <c:tx>
            <c:strRef>
              <c:f>方案比较!$C$48</c:f>
              <c:strCache>
                <c:ptCount val="1"/>
                <c:pt idx="0">
                  <c:v>总板（IO）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方案比较!$A$49:$A$55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方案比较!$C$49:$C$55</c:f>
              <c:numCache>
                <c:formatCode>General</c:formatCode>
                <c:ptCount val="7"/>
                <c:pt idx="0">
                  <c:v>472.39</c:v>
                </c:pt>
                <c:pt idx="1">
                  <c:v>272.39</c:v>
                </c:pt>
                <c:pt idx="2">
                  <c:v>247.39</c:v>
                </c:pt>
                <c:pt idx="3">
                  <c:v>227.39000000000004</c:v>
                </c:pt>
                <c:pt idx="4">
                  <c:v>202.65100000000004</c:v>
                </c:pt>
                <c:pt idx="5">
                  <c:v>189.53149999999999</c:v>
                </c:pt>
                <c:pt idx="6">
                  <c:v>178.16200000000001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63-4BB2-992E-8F8E80BC4958}"/>
            </c:ext>
          </c:extLst>
        </c:ser>
        <c:ser>
          <c:idx val="2"/>
          <c:order val="2"/>
          <c:tx>
            <c:strRef>
              <c:f>方案比较!$D$48</c:f>
              <c:strCache>
                <c:ptCount val="1"/>
                <c:pt idx="0">
                  <c:v>总板（ANG）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方案比较!$A$49:$A$55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方案比较!$D$49:$D$55</c:f>
              <c:numCache>
                <c:formatCode>General</c:formatCode>
                <c:ptCount val="7"/>
                <c:pt idx="0">
                  <c:v>490.07</c:v>
                </c:pt>
                <c:pt idx="1">
                  <c:v>290.07</c:v>
                </c:pt>
                <c:pt idx="2">
                  <c:v>265.07</c:v>
                </c:pt>
                <c:pt idx="3">
                  <c:v>245.07</c:v>
                </c:pt>
                <c:pt idx="4">
                  <c:v>218.56299999999999</c:v>
                </c:pt>
                <c:pt idx="5">
                  <c:v>204.55950000000001</c:v>
                </c:pt>
                <c:pt idx="6">
                  <c:v>192.30600000000001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63-4BB2-992E-8F8E80BC4958}"/>
            </c:ext>
          </c:extLst>
        </c:ser>
        <c:ser>
          <c:idx val="3"/>
          <c:order val="3"/>
          <c:tx>
            <c:strRef>
              <c:f>方案比较!$E$48</c:f>
              <c:strCache>
                <c:ptCount val="1"/>
                <c:pt idx="0">
                  <c:v>主机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方案比较!$A$49:$A$55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方案比较!$E$49:$E$55</c:f>
              <c:numCache>
                <c:formatCode>General</c:formatCode>
                <c:ptCount val="7"/>
                <c:pt idx="0">
                  <c:v>1261.8400000000001</c:v>
                </c:pt>
                <c:pt idx="1">
                  <c:v>477.84</c:v>
                </c:pt>
                <c:pt idx="2">
                  <c:v>379.84</c:v>
                </c:pt>
                <c:pt idx="3">
                  <c:v>301.44000000000005</c:v>
                </c:pt>
                <c:pt idx="4">
                  <c:v>263.45600000000007</c:v>
                </c:pt>
                <c:pt idx="5">
                  <c:v>241.52400000000006</c:v>
                </c:pt>
                <c:pt idx="6">
                  <c:v>226.45200000000006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63-4BB2-992E-8F8E80BC4958}"/>
            </c:ext>
          </c:extLst>
        </c:ser>
        <c:ser>
          <c:idx val="4"/>
          <c:order val="4"/>
          <c:tx>
            <c:strRef>
              <c:f>方案比较!$F$48</c:f>
              <c:strCache>
                <c:ptCount val="1"/>
                <c:pt idx="0">
                  <c:v>开关模块（Lora）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方案比较!$A$49:$A$55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方案比较!$F$49:$F$55</c:f>
              <c:numCache>
                <c:formatCode>General</c:formatCode>
                <c:ptCount val="7"/>
                <c:pt idx="0">
                  <c:v>1188.3899999999999</c:v>
                </c:pt>
                <c:pt idx="1">
                  <c:v>404.39</c:v>
                </c:pt>
                <c:pt idx="2">
                  <c:v>306.39</c:v>
                </c:pt>
                <c:pt idx="3">
                  <c:v>227.99000000000004</c:v>
                </c:pt>
                <c:pt idx="4">
                  <c:v>197.35100000000003</c:v>
                </c:pt>
                <c:pt idx="5">
                  <c:v>179.09150000000002</c:v>
                </c:pt>
                <c:pt idx="6">
                  <c:v>167.69200000000004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63-4BB2-992E-8F8E80BC4958}"/>
            </c:ext>
          </c:extLst>
        </c:ser>
        <c:ser>
          <c:idx val="5"/>
          <c:order val="5"/>
          <c:tx>
            <c:strRef>
              <c:f>方案比较!$G$48</c:f>
              <c:strCache>
                <c:ptCount val="1"/>
                <c:pt idx="0">
                  <c:v>传感模块（Lora）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方案比较!$A$49:$A$55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</c:numCache>
            </c:numRef>
          </c:cat>
          <c:val>
            <c:numRef>
              <c:f>方案比较!$G$49:$G$55</c:f>
              <c:numCache>
                <c:formatCode>General</c:formatCode>
                <c:ptCount val="7"/>
                <c:pt idx="0">
                  <c:v>1200.0700000000002</c:v>
                </c:pt>
                <c:pt idx="1">
                  <c:v>416.07</c:v>
                </c:pt>
                <c:pt idx="2">
                  <c:v>318.07</c:v>
                </c:pt>
                <c:pt idx="3">
                  <c:v>239.67</c:v>
                </c:pt>
                <c:pt idx="4">
                  <c:v>207.863</c:v>
                </c:pt>
                <c:pt idx="5">
                  <c:v>189.01949999999999</c:v>
                </c:pt>
                <c:pt idx="6">
                  <c:v>177.036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63-4BB2-992E-8F8E80BC4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918256"/>
        <c:axId val="837905200"/>
      </c:lineChart>
      <c:catAx>
        <c:axId val="83791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905200"/>
        <c:crosses val="autoZero"/>
        <c:auto val="1"/>
        <c:lblAlgn val="ctr"/>
        <c:lblOffset val="100"/>
        <c:noMultiLvlLbl val="0"/>
      </c:catAx>
      <c:valAx>
        <c:axId val="8379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791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不带认证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方案比较!$B$48</c:f>
              <c:strCache>
                <c:ptCount val="1"/>
                <c:pt idx="0">
                  <c:v>总板（全贴）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方案比较!$A$62:$A$65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方案比较!$B$62:$B$65</c:f>
              <c:numCache>
                <c:formatCode>General</c:formatCode>
                <c:ptCount val="4"/>
                <c:pt idx="0">
                  <c:v>686.82</c:v>
                </c:pt>
                <c:pt idx="1">
                  <c:v>490.13799999999998</c:v>
                </c:pt>
                <c:pt idx="2">
                  <c:v>343.79700000000003</c:v>
                </c:pt>
                <c:pt idx="3">
                  <c:v>309.45600000000002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9-4B62-9596-6DD84811C8E0}"/>
            </c:ext>
          </c:extLst>
        </c:ser>
        <c:ser>
          <c:idx val="1"/>
          <c:order val="1"/>
          <c:tx>
            <c:strRef>
              <c:f>方案比较!$C$48</c:f>
              <c:strCache>
                <c:ptCount val="1"/>
                <c:pt idx="0">
                  <c:v>总板（IO）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方案比较!$A$62:$A$65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方案比较!$C$62:$C$65</c:f>
              <c:numCache>
                <c:formatCode>General</c:formatCode>
                <c:ptCount val="4"/>
                <c:pt idx="0">
                  <c:v>227.39000000000004</c:v>
                </c:pt>
                <c:pt idx="1">
                  <c:v>202.65100000000004</c:v>
                </c:pt>
                <c:pt idx="2">
                  <c:v>189.53149999999999</c:v>
                </c:pt>
                <c:pt idx="3">
                  <c:v>178.16200000000001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9-4B62-9596-6DD84811C8E0}"/>
            </c:ext>
          </c:extLst>
        </c:ser>
        <c:ser>
          <c:idx val="2"/>
          <c:order val="2"/>
          <c:tx>
            <c:strRef>
              <c:f>方案比较!$D$48</c:f>
              <c:strCache>
                <c:ptCount val="1"/>
                <c:pt idx="0">
                  <c:v>总板（ANG）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方案比较!$A$62:$A$65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方案比较!$D$62:$D$65</c:f>
              <c:numCache>
                <c:formatCode>General</c:formatCode>
                <c:ptCount val="4"/>
                <c:pt idx="0">
                  <c:v>245.07</c:v>
                </c:pt>
                <c:pt idx="1">
                  <c:v>218.56299999999999</c:v>
                </c:pt>
                <c:pt idx="2">
                  <c:v>204.55950000000001</c:v>
                </c:pt>
                <c:pt idx="3">
                  <c:v>192.30600000000001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9-4B62-9596-6DD84811C8E0}"/>
            </c:ext>
          </c:extLst>
        </c:ser>
        <c:ser>
          <c:idx val="3"/>
          <c:order val="3"/>
          <c:tx>
            <c:strRef>
              <c:f>方案比较!$E$48</c:f>
              <c:strCache>
                <c:ptCount val="1"/>
                <c:pt idx="0">
                  <c:v>主机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方案比较!$A$62:$A$65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方案比较!$E$62:$E$65</c:f>
              <c:numCache>
                <c:formatCode>General</c:formatCode>
                <c:ptCount val="4"/>
                <c:pt idx="0">
                  <c:v>601.44000000000005</c:v>
                </c:pt>
                <c:pt idx="1">
                  <c:v>413.45600000000007</c:v>
                </c:pt>
                <c:pt idx="2">
                  <c:v>271.52400000000006</c:v>
                </c:pt>
                <c:pt idx="3">
                  <c:v>241.45200000000006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9-4B62-9596-6DD84811C8E0}"/>
            </c:ext>
          </c:extLst>
        </c:ser>
        <c:ser>
          <c:idx val="4"/>
          <c:order val="4"/>
          <c:tx>
            <c:strRef>
              <c:f>方案比较!$F$48</c:f>
              <c:strCache>
                <c:ptCount val="1"/>
                <c:pt idx="0">
                  <c:v>开关模块（Lora）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方案比较!$A$62:$A$65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方案比较!$F$62:$F$65</c:f>
              <c:numCache>
                <c:formatCode>General</c:formatCode>
                <c:ptCount val="4"/>
                <c:pt idx="0">
                  <c:v>527.99</c:v>
                </c:pt>
                <c:pt idx="1">
                  <c:v>347.351</c:v>
                </c:pt>
                <c:pt idx="2">
                  <c:v>209.09150000000002</c:v>
                </c:pt>
                <c:pt idx="3">
                  <c:v>182.69200000000004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99-4B62-9596-6DD84811C8E0}"/>
            </c:ext>
          </c:extLst>
        </c:ser>
        <c:ser>
          <c:idx val="5"/>
          <c:order val="5"/>
          <c:tx>
            <c:strRef>
              <c:f>方案比较!$G$48</c:f>
              <c:strCache>
                <c:ptCount val="1"/>
                <c:pt idx="0">
                  <c:v>传感模块（Lora）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方案比较!$A$62:$A$65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方案比较!$G$62:$G$65</c:f>
              <c:numCache>
                <c:formatCode>General</c:formatCode>
                <c:ptCount val="4"/>
                <c:pt idx="0">
                  <c:v>539.66999999999996</c:v>
                </c:pt>
                <c:pt idx="1">
                  <c:v>357.863</c:v>
                </c:pt>
                <c:pt idx="2">
                  <c:v>219.01949999999999</c:v>
                </c:pt>
                <c:pt idx="3">
                  <c:v>192.036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99-4B62-9596-6DD84811C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1268784"/>
        <c:axId val="1321265520"/>
      </c:lineChart>
      <c:catAx>
        <c:axId val="13212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265520"/>
        <c:crosses val="autoZero"/>
        <c:auto val="1"/>
        <c:lblAlgn val="ctr"/>
        <c:lblOffset val="100"/>
        <c:noMultiLvlLbl val="0"/>
      </c:catAx>
      <c:valAx>
        <c:axId val="132126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26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28</xdr:row>
      <xdr:rowOff>137160</xdr:rowOff>
    </xdr:from>
    <xdr:to>
      <xdr:col>13</xdr:col>
      <xdr:colOff>251460</xdr:colOff>
      <xdr:row>32</xdr:row>
      <xdr:rowOff>91440</xdr:rowOff>
    </xdr:to>
    <xdr:sp macro="" textlink="">
      <xdr:nvSpPr>
        <xdr:cNvPr id="101" name="圆角矩形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7505700" y="4343400"/>
          <a:ext cx="670560" cy="68580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ADC</a:t>
          </a:r>
          <a:endParaRPr lang="zh-CN" altLang="en-US" sz="1100"/>
        </a:p>
      </xdr:txBody>
    </xdr:sp>
    <xdr:clientData/>
  </xdr:twoCellAnchor>
  <xdr:twoCellAnchor>
    <xdr:from>
      <xdr:col>0</xdr:col>
      <xdr:colOff>0</xdr:colOff>
      <xdr:row>38</xdr:row>
      <xdr:rowOff>0</xdr:rowOff>
    </xdr:from>
    <xdr:to>
      <xdr:col>7</xdr:col>
      <xdr:colOff>519953</xdr:colOff>
      <xdr:row>54</xdr:row>
      <xdr:rowOff>45720</xdr:rowOff>
    </xdr:to>
    <xdr:grpSp>
      <xdr:nvGrpSpPr>
        <xdr:cNvPr id="102" name="组合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GrpSpPr/>
      </xdr:nvGrpSpPr>
      <xdr:grpSpPr>
        <a:xfrm>
          <a:off x="0" y="6387353"/>
          <a:ext cx="5304865" cy="2735132"/>
          <a:chOff x="9986681" y="7736541"/>
          <a:chExt cx="4787153" cy="2971800"/>
        </a:xfrm>
      </xdr:grpSpPr>
      <xdr:graphicFrame macro="">
        <xdr:nvGraphicFramePr>
          <xdr:cNvPr id="103" name="图表 102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GraphicFramePr/>
        </xdr:nvGraphicFramePr>
        <xdr:xfrm>
          <a:off x="9986681" y="7736541"/>
          <a:ext cx="4787153" cy="2971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104" name="直接连接符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CxnSpPr/>
        </xdr:nvCxnSpPr>
        <xdr:spPr>
          <a:xfrm flipV="1">
            <a:off x="12487836" y="8346142"/>
            <a:ext cx="0" cy="1497105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0</xdr:colOff>
      <xdr:row>38</xdr:row>
      <xdr:rowOff>0</xdr:rowOff>
    </xdr:from>
    <xdr:to>
      <xdr:col>16</xdr:col>
      <xdr:colOff>519953</xdr:colOff>
      <xdr:row>54</xdr:row>
      <xdr:rowOff>45720</xdr:rowOff>
    </xdr:to>
    <xdr:grpSp>
      <xdr:nvGrpSpPr>
        <xdr:cNvPr id="105" name="组合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GrpSpPr/>
      </xdr:nvGrpSpPr>
      <xdr:grpSpPr>
        <a:xfrm>
          <a:off x="6152029" y="6387353"/>
          <a:ext cx="5304865" cy="2735132"/>
          <a:chOff x="9932894" y="10668000"/>
          <a:chExt cx="4787153" cy="2971800"/>
        </a:xfrm>
      </xdr:grpSpPr>
      <xdr:graphicFrame macro="">
        <xdr:nvGraphicFramePr>
          <xdr:cNvPr id="106" name="图表 105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GraphicFramePr>
            <a:graphicFrameLocks/>
          </xdr:cNvGraphicFramePr>
        </xdr:nvGraphicFramePr>
        <xdr:xfrm>
          <a:off x="9932894" y="10668000"/>
          <a:ext cx="4787153" cy="2971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107" name="直接连接符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CxnSpPr/>
        </xdr:nvCxnSpPr>
        <xdr:spPr>
          <a:xfrm flipV="1">
            <a:off x="12943243" y="11325113"/>
            <a:ext cx="0" cy="1497105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7620</xdr:colOff>
      <xdr:row>63</xdr:row>
      <xdr:rowOff>15240</xdr:rowOff>
    </xdr:from>
    <xdr:to>
      <xdr:col>13</xdr:col>
      <xdr:colOff>266700</xdr:colOff>
      <xdr:row>79</xdr:row>
      <xdr:rowOff>7620</xdr:rowOff>
    </xdr:to>
    <xdr:grpSp>
      <xdr:nvGrpSpPr>
        <xdr:cNvPr id="212" name="组合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GrpSpPr/>
      </xdr:nvGrpSpPr>
      <xdr:grpSpPr>
        <a:xfrm>
          <a:off x="691179" y="10604799"/>
          <a:ext cx="8461786" cy="2681792"/>
          <a:chOff x="617220" y="10972800"/>
          <a:chExt cx="7574280" cy="2918460"/>
        </a:xfrm>
      </xdr:grpSpPr>
      <xdr:sp macro="" textlink="">
        <xdr:nvSpPr>
          <xdr:cNvPr id="108" name="矩形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/>
        </xdr:nvSpPr>
        <xdr:spPr>
          <a:xfrm>
            <a:off x="617220" y="10972800"/>
            <a:ext cx="7574280" cy="291846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cxnSp macro="">
        <xdr:nvCxnSpPr>
          <xdr:cNvPr id="110" name="直接连接符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CxnSpPr/>
        </xdr:nvCxnSpPr>
        <xdr:spPr>
          <a:xfrm>
            <a:off x="891540" y="11041380"/>
            <a:ext cx="0" cy="2781300"/>
          </a:xfrm>
          <a:prstGeom prst="line">
            <a:avLst/>
          </a:prstGeom>
          <a:ln>
            <a:head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2" name="直接箭头连接符 111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CxnSpPr/>
        </xdr:nvCxnSpPr>
        <xdr:spPr>
          <a:xfrm>
            <a:off x="784860" y="13548360"/>
            <a:ext cx="726948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3" name="圆角矩形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135380" y="12702540"/>
            <a:ext cx="1234440" cy="2971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方案一（总板）</a:t>
            </a:r>
          </a:p>
        </xdr:txBody>
      </xdr:sp>
      <xdr:sp macro="" textlink="">
        <xdr:nvSpPr>
          <xdr:cNvPr id="114" name="圆角矩形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/>
        </xdr:nvSpPr>
        <xdr:spPr>
          <a:xfrm>
            <a:off x="2887980" y="12275820"/>
            <a:ext cx="1356360" cy="2971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方案一（通信）</a:t>
            </a:r>
          </a:p>
        </xdr:txBody>
      </xdr:sp>
      <xdr:sp macro="" textlink="">
        <xdr:nvSpPr>
          <xdr:cNvPr id="115" name="圆角矩形 114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/>
        </xdr:nvSpPr>
        <xdr:spPr>
          <a:xfrm>
            <a:off x="2887980" y="12679680"/>
            <a:ext cx="1341120" cy="30480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方案一（</a:t>
            </a:r>
            <a:r>
              <a:rPr lang="en-US" altLang="zh-CN" sz="1100"/>
              <a:t>IO</a:t>
            </a:r>
            <a:r>
              <a:rPr lang="zh-CN" altLang="en-US" sz="1100"/>
              <a:t>）</a:t>
            </a:r>
          </a:p>
        </xdr:txBody>
      </xdr:sp>
      <xdr:sp macro="" textlink="">
        <xdr:nvSpPr>
          <xdr:cNvPr id="116" name="圆角矩形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2887980" y="13091160"/>
            <a:ext cx="1356360" cy="2971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方案一 （</a:t>
            </a:r>
            <a:r>
              <a:rPr lang="en-US" altLang="zh-CN" sz="1100"/>
              <a:t>ANG</a:t>
            </a:r>
            <a:r>
              <a:rPr lang="zh-CN" altLang="en-US" sz="1100"/>
              <a:t>）</a:t>
            </a:r>
          </a:p>
        </xdr:txBody>
      </xdr:sp>
      <xdr:cxnSp macro="">
        <xdr:nvCxnSpPr>
          <xdr:cNvPr id="117" name="直接连接符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CxnSpPr/>
        </xdr:nvCxnSpPr>
        <xdr:spPr>
          <a:xfrm>
            <a:off x="2636520" y="11231880"/>
            <a:ext cx="0" cy="2316480"/>
          </a:xfrm>
          <a:prstGeom prst="line">
            <a:avLst/>
          </a:prstGeom>
          <a:ln>
            <a:prstDash val="dash"/>
            <a:head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直接连接符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CxnSpPr/>
        </xdr:nvCxnSpPr>
        <xdr:spPr>
          <a:xfrm>
            <a:off x="5204460" y="11224260"/>
            <a:ext cx="0" cy="2316480"/>
          </a:xfrm>
          <a:prstGeom prst="line">
            <a:avLst/>
          </a:prstGeom>
          <a:ln>
            <a:prstDash val="dash"/>
            <a:head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0" name="圆角矩形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/>
        </xdr:nvSpPr>
        <xdr:spPr>
          <a:xfrm>
            <a:off x="5318760" y="12275820"/>
            <a:ext cx="1242060" cy="2819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方案二（主机）</a:t>
            </a:r>
          </a:p>
        </xdr:txBody>
      </xdr:sp>
      <xdr:sp macro="" textlink="">
        <xdr:nvSpPr>
          <xdr:cNvPr id="121" name="圆角矩形 120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/>
        </xdr:nvSpPr>
        <xdr:spPr>
          <a:xfrm>
            <a:off x="5326380" y="12702540"/>
            <a:ext cx="1234440" cy="28194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方案二（开关）</a:t>
            </a:r>
          </a:p>
        </xdr:txBody>
      </xdr:sp>
      <xdr:sp macro="" textlink="">
        <xdr:nvSpPr>
          <xdr:cNvPr id="122" name="圆角矩形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5326380" y="13106400"/>
            <a:ext cx="1249680" cy="28956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zh-CN" altLang="en-US" sz="1100"/>
              <a:t>方案二（</a:t>
            </a:r>
            <a:r>
              <a:rPr lang="en-US" altLang="zh-CN" sz="1100"/>
              <a:t>ANG</a:t>
            </a:r>
            <a:r>
              <a:rPr lang="zh-CN" altLang="en-US" sz="1100"/>
              <a:t>）</a:t>
            </a:r>
          </a:p>
        </xdr:txBody>
      </xdr:sp>
      <xdr:sp macro="" textlink="">
        <xdr:nvSpPr>
          <xdr:cNvPr id="123" name="文本框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>
            <a:off x="1021080" y="11209020"/>
            <a:ext cx="1648656" cy="11703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阶段一：产品开发</a:t>
            </a:r>
            <a:endParaRPr lang="en-US" altLang="zh-CN" sz="1100"/>
          </a:p>
          <a:p>
            <a:r>
              <a:rPr lang="en-US" altLang="zh-CN" sz="1100"/>
              <a:t>1. </a:t>
            </a:r>
            <a:r>
              <a:rPr lang="zh-CN" altLang="en-US" sz="1100"/>
              <a:t>平台设计</a:t>
            </a:r>
            <a:endParaRPr lang="en-US" altLang="zh-CN" sz="1100"/>
          </a:p>
          <a:p>
            <a:r>
              <a:rPr lang="en-US" altLang="zh-CN" sz="1100"/>
              <a:t>2. </a:t>
            </a:r>
            <a:r>
              <a:rPr lang="zh-CN" altLang="en-US" sz="1100"/>
              <a:t>量产设计</a:t>
            </a:r>
            <a:r>
              <a:rPr lang="en-US" altLang="zh-CN" sz="1100"/>
              <a:t>(FEMA,</a:t>
            </a:r>
            <a:r>
              <a:rPr lang="en-US" altLang="zh-CN" sz="1100" baseline="0"/>
              <a:t> DFM)</a:t>
            </a:r>
          </a:p>
          <a:p>
            <a:r>
              <a:rPr lang="en-US" altLang="zh-CN" sz="1100" baseline="0"/>
              <a:t>3. </a:t>
            </a:r>
            <a:r>
              <a:rPr lang="zh-CN" altLang="en-US" sz="1100" baseline="0"/>
              <a:t>工业化设计</a:t>
            </a:r>
            <a:endParaRPr lang="en-US" altLang="zh-CN" sz="1100" baseline="0"/>
          </a:p>
          <a:p>
            <a:r>
              <a:rPr lang="en-US" altLang="zh-CN" sz="1100" baseline="0"/>
              <a:t>4. </a:t>
            </a:r>
            <a:r>
              <a:rPr lang="zh-CN" altLang="en-US" sz="1100" baseline="0"/>
              <a:t>熟悉和了解行业需求</a:t>
            </a:r>
            <a:endParaRPr lang="en-US" altLang="zh-CN" sz="1100" baseline="0"/>
          </a:p>
          <a:p>
            <a:endParaRPr lang="zh-CN" altLang="en-US" sz="1100"/>
          </a:p>
        </xdr:txBody>
      </xdr:sp>
      <xdr:sp macro="" textlink="">
        <xdr:nvSpPr>
          <xdr:cNvPr id="124" name="文本框 123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 txBox="1"/>
        </xdr:nvSpPr>
        <xdr:spPr>
          <a:xfrm>
            <a:off x="3154680" y="11087100"/>
            <a:ext cx="2042160" cy="119263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zh-CN" altLang="en-US" sz="1100"/>
              <a:t>阶段二：产品交付</a:t>
            </a:r>
            <a:endParaRPr lang="en-US" altLang="zh-CN" sz="1100"/>
          </a:p>
          <a:p>
            <a:r>
              <a:rPr lang="en-US" altLang="zh-CN" sz="1100"/>
              <a:t>1. </a:t>
            </a:r>
            <a:r>
              <a:rPr lang="zh-CN" altLang="en-US" sz="1100"/>
              <a:t>降低成本</a:t>
            </a:r>
            <a:endParaRPr lang="en-US" altLang="zh-CN" sz="1100"/>
          </a:p>
          <a:p>
            <a:r>
              <a:rPr lang="en-US" altLang="zh-CN" sz="1100"/>
              <a:t>2. </a:t>
            </a:r>
            <a:r>
              <a:rPr lang="zh-CN" altLang="en-US" sz="1100"/>
              <a:t>功能需求反馈</a:t>
            </a:r>
            <a:endParaRPr lang="en-US" altLang="zh-CN" sz="1100"/>
          </a:p>
          <a:p>
            <a:r>
              <a:rPr lang="en-US" altLang="zh-CN" sz="1100"/>
              <a:t>3. </a:t>
            </a:r>
            <a:r>
              <a:rPr lang="zh-CN" altLang="en-US" sz="1100"/>
              <a:t>安装需求反馈</a:t>
            </a:r>
            <a:endParaRPr lang="en-US" altLang="zh-CN" sz="1100"/>
          </a:p>
          <a:p>
            <a:r>
              <a:rPr lang="en-US" altLang="zh-CN" sz="1100"/>
              <a:t>4. </a:t>
            </a:r>
            <a:r>
              <a:rPr lang="zh-CN" altLang="en-US" sz="1100"/>
              <a:t>成本需求反馈</a:t>
            </a:r>
            <a:endParaRPr lang="en-US" altLang="zh-CN" sz="1100"/>
          </a:p>
          <a:p>
            <a:r>
              <a:rPr lang="en-US" altLang="zh-CN" sz="1100"/>
              <a:t>5. </a:t>
            </a:r>
            <a:r>
              <a:rPr lang="zh-CN" altLang="en-US" sz="1100"/>
              <a:t>性能需求反馈</a:t>
            </a:r>
          </a:p>
        </xdr:txBody>
      </xdr:sp>
      <xdr:sp macro="" textlink="">
        <xdr:nvSpPr>
          <xdr:cNvPr id="125" name="文本框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 txBox="1"/>
        </xdr:nvSpPr>
        <xdr:spPr>
          <a:xfrm>
            <a:off x="5349240" y="11087100"/>
            <a:ext cx="1734257" cy="135370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阶段三：产品优化</a:t>
            </a:r>
            <a:endParaRPr lang="en-US" altLang="zh-CN" sz="1100"/>
          </a:p>
          <a:p>
            <a:r>
              <a:rPr lang="en-US" altLang="zh-CN" sz="1100"/>
              <a:t>1. </a:t>
            </a:r>
            <a:r>
              <a:rPr lang="zh-CN" altLang="en-US" sz="1100"/>
              <a:t>性价比优化</a:t>
            </a:r>
            <a:endParaRPr lang="en-US" altLang="zh-CN" sz="1100"/>
          </a:p>
          <a:p>
            <a:r>
              <a:rPr lang="en-US" altLang="zh-CN" sz="1100"/>
              <a:t>2. </a:t>
            </a:r>
            <a:r>
              <a:rPr lang="zh-CN" altLang="en-US" sz="1100"/>
              <a:t>功能优化</a:t>
            </a:r>
            <a:endParaRPr lang="en-US" altLang="zh-CN" sz="1100"/>
          </a:p>
          <a:p>
            <a:r>
              <a:rPr lang="en-US" altLang="zh-CN" sz="1100"/>
              <a:t>3. </a:t>
            </a:r>
            <a:r>
              <a:rPr lang="zh-CN" altLang="en-US" sz="1100"/>
              <a:t>更紧凑的产品尺寸</a:t>
            </a:r>
            <a:endParaRPr lang="en-US" altLang="zh-CN" sz="1100"/>
          </a:p>
          <a:p>
            <a:r>
              <a:rPr lang="en-US" altLang="zh-CN" sz="1100"/>
              <a:t>4. </a:t>
            </a:r>
            <a:r>
              <a:rPr lang="zh-CN" altLang="en-US" sz="1100"/>
              <a:t>新型传感器的接入支持</a:t>
            </a:r>
            <a:endParaRPr lang="en-US" altLang="zh-CN" sz="1100"/>
          </a:p>
          <a:p>
            <a:r>
              <a:rPr lang="en-US" altLang="zh-CN" sz="1100"/>
              <a:t>5. </a:t>
            </a:r>
            <a:r>
              <a:rPr lang="zh-CN" altLang="en-US" sz="1100"/>
              <a:t>更具竞争力和技术优势</a:t>
            </a:r>
            <a:endParaRPr lang="en-US" altLang="zh-CN" sz="1100"/>
          </a:p>
          <a:p>
            <a:endParaRPr lang="zh-CN" altLang="en-US" sz="1100"/>
          </a:p>
        </xdr:txBody>
      </xdr:sp>
      <xdr:cxnSp macro="">
        <xdr:nvCxnSpPr>
          <xdr:cNvPr id="128" name="直接箭头连接符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CxnSpPr/>
        </xdr:nvCxnSpPr>
        <xdr:spPr>
          <a:xfrm flipV="1">
            <a:off x="2446020" y="12534900"/>
            <a:ext cx="342900" cy="29718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直接箭头连接符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CxnSpPr/>
        </xdr:nvCxnSpPr>
        <xdr:spPr>
          <a:xfrm flipV="1">
            <a:off x="2438400" y="12877800"/>
            <a:ext cx="365760" cy="152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直接箭头连接符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CxnSpPr/>
        </xdr:nvCxnSpPr>
        <xdr:spPr>
          <a:xfrm>
            <a:off x="2446020" y="12976860"/>
            <a:ext cx="365760" cy="24384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直接箭头连接符 132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CxnSpPr/>
        </xdr:nvCxnSpPr>
        <xdr:spPr>
          <a:xfrm>
            <a:off x="4297680" y="12435840"/>
            <a:ext cx="96774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" name="直接箭头连接符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CxnSpPr/>
        </xdr:nvCxnSpPr>
        <xdr:spPr>
          <a:xfrm>
            <a:off x="4297680" y="12824460"/>
            <a:ext cx="96774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直接箭头连接符 135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CxnSpPr/>
        </xdr:nvCxnSpPr>
        <xdr:spPr>
          <a:xfrm>
            <a:off x="4297680" y="13243560"/>
            <a:ext cx="967740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217170</xdr:colOff>
      <xdr:row>28</xdr:row>
      <xdr:rowOff>91440</xdr:rowOff>
    </xdr:from>
    <xdr:to>
      <xdr:col>13</xdr:col>
      <xdr:colOff>278130</xdr:colOff>
      <xdr:row>32</xdr:row>
      <xdr:rowOff>45720</xdr:rowOff>
    </xdr:to>
    <xdr:sp macro="" textlink="">
      <xdr:nvSpPr>
        <xdr:cNvPr id="214" name="圆角矩形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8446770" y="4206240"/>
          <a:ext cx="746760" cy="64008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ADC</a:t>
          </a:r>
          <a:endParaRPr lang="zh-CN" altLang="en-US" sz="1100"/>
        </a:p>
      </xdr:txBody>
    </xdr:sp>
    <xdr:clientData/>
  </xdr:twoCellAnchor>
  <xdr:twoCellAnchor>
    <xdr:from>
      <xdr:col>12</xdr:col>
      <xdr:colOff>7620</xdr:colOff>
      <xdr:row>2</xdr:row>
      <xdr:rowOff>15240</xdr:rowOff>
    </xdr:from>
    <xdr:to>
      <xdr:col>17</xdr:col>
      <xdr:colOff>289560</xdr:colOff>
      <xdr:row>14</xdr:row>
      <xdr:rowOff>15240</xdr:rowOff>
    </xdr:to>
    <xdr:grpSp>
      <xdr:nvGrpSpPr>
        <xdr:cNvPr id="18" name="组合 17">
          <a:extLst>
            <a:ext uri="{FF2B5EF4-FFF2-40B4-BE49-F238E27FC236}">
              <a16:creationId xmlns:a16="http://schemas.microsoft.com/office/drawing/2014/main" id="{52FCBAFC-3FF2-498F-A580-06888F84F2A7}"/>
            </a:ext>
          </a:extLst>
        </xdr:cNvPr>
        <xdr:cNvGrpSpPr/>
      </xdr:nvGrpSpPr>
      <xdr:grpSpPr>
        <a:xfrm>
          <a:off x="8210326" y="351416"/>
          <a:ext cx="3699734" cy="2017059"/>
          <a:chOff x="8237220" y="358140"/>
          <a:chExt cx="3710940" cy="2057400"/>
        </a:xfrm>
      </xdr:grpSpPr>
      <xdr:grpSp>
        <xdr:nvGrpSpPr>
          <xdr:cNvPr id="170" name="组合 169">
            <a:extLst>
              <a:ext uri="{FF2B5EF4-FFF2-40B4-BE49-F238E27FC236}">
                <a16:creationId xmlns:a16="http://schemas.microsoft.com/office/drawing/2014/main" id="{00000000-0008-0000-0000-0000AA000000}"/>
              </a:ext>
            </a:extLst>
          </xdr:cNvPr>
          <xdr:cNvGrpSpPr/>
        </xdr:nvGrpSpPr>
        <xdr:grpSpPr>
          <a:xfrm>
            <a:off x="8237220" y="358140"/>
            <a:ext cx="3710940" cy="2057400"/>
            <a:chOff x="30480" y="388620"/>
            <a:chExt cx="3329940" cy="2194560"/>
          </a:xfrm>
        </xdr:grpSpPr>
        <xdr:grpSp>
          <xdr:nvGrpSpPr>
            <xdr:cNvPr id="171" name="组合 170">
              <a:extLst>
                <a:ext uri="{FF2B5EF4-FFF2-40B4-BE49-F238E27FC236}">
                  <a16:creationId xmlns:a16="http://schemas.microsoft.com/office/drawing/2014/main" id="{00000000-0008-0000-0000-0000AB000000}"/>
                </a:ext>
              </a:extLst>
            </xdr:cNvPr>
            <xdr:cNvGrpSpPr/>
          </xdr:nvGrpSpPr>
          <xdr:grpSpPr>
            <a:xfrm>
              <a:off x="30480" y="388620"/>
              <a:ext cx="3329940" cy="2194560"/>
              <a:chOff x="6309360" y="426720"/>
              <a:chExt cx="3329940" cy="2194560"/>
            </a:xfrm>
          </xdr:grpSpPr>
          <xdr:sp macro="" textlink="">
            <xdr:nvSpPr>
              <xdr:cNvPr id="176" name="矩形 175">
                <a:extLst>
                  <a:ext uri="{FF2B5EF4-FFF2-40B4-BE49-F238E27FC236}">
                    <a16:creationId xmlns:a16="http://schemas.microsoft.com/office/drawing/2014/main" id="{00000000-0008-0000-0000-0000B0000000}"/>
                  </a:ext>
                </a:extLst>
              </xdr:cNvPr>
              <xdr:cNvSpPr/>
            </xdr:nvSpPr>
            <xdr:spPr>
              <a:xfrm>
                <a:off x="6309360" y="426720"/>
                <a:ext cx="3329940" cy="2194560"/>
              </a:xfrm>
              <a:prstGeom prst="rect">
                <a:avLst/>
              </a:prstGeom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177" name="圆角矩形 176">
                <a:extLst>
                  <a:ext uri="{FF2B5EF4-FFF2-40B4-BE49-F238E27FC236}">
                    <a16:creationId xmlns:a16="http://schemas.microsoft.com/office/drawing/2014/main" id="{00000000-0008-0000-0000-0000B1000000}"/>
                  </a:ext>
                </a:extLst>
              </xdr:cNvPr>
              <xdr:cNvSpPr/>
            </xdr:nvSpPr>
            <xdr:spPr>
              <a:xfrm>
                <a:off x="6416040" y="525780"/>
                <a:ext cx="612984" cy="81534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1100"/>
                  <a:t>AC/DC </a:t>
                </a:r>
                <a:endParaRPr lang="zh-CN" altLang="en-US" sz="1100"/>
              </a:p>
            </xdr:txBody>
          </xdr:sp>
          <xdr:sp macro="" textlink="">
            <xdr:nvSpPr>
              <xdr:cNvPr id="178" name="圆角矩形 177">
                <a:extLst>
                  <a:ext uri="{FF2B5EF4-FFF2-40B4-BE49-F238E27FC236}">
                    <a16:creationId xmlns:a16="http://schemas.microsoft.com/office/drawing/2014/main" id="{00000000-0008-0000-0000-0000B2000000}"/>
                  </a:ext>
                </a:extLst>
              </xdr:cNvPr>
              <xdr:cNvSpPr/>
            </xdr:nvSpPr>
            <xdr:spPr>
              <a:xfrm>
                <a:off x="6431280" y="1440180"/>
                <a:ext cx="670560" cy="685800"/>
              </a:xfrm>
              <a:prstGeom prst="roundRect">
                <a:avLst/>
              </a:prstGeom>
            </xdr:spPr>
            <xdr:style>
              <a:lnRef idx="2">
                <a:schemeClr val="accent2">
                  <a:shade val="50000"/>
                </a:schemeClr>
              </a:lnRef>
              <a:fillRef idx="1">
                <a:schemeClr val="accent2"/>
              </a:fillRef>
              <a:effectRef idx="0">
                <a:schemeClr val="accent2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1100"/>
                  <a:t>ADC</a:t>
                </a:r>
                <a:endParaRPr lang="zh-CN" altLang="en-US" sz="1100"/>
              </a:p>
            </xdr:txBody>
          </xdr:sp>
          <xdr:sp macro="" textlink="">
            <xdr:nvSpPr>
              <xdr:cNvPr id="179" name="圆角矩形 178">
                <a:extLst>
                  <a:ext uri="{FF2B5EF4-FFF2-40B4-BE49-F238E27FC236}">
                    <a16:creationId xmlns:a16="http://schemas.microsoft.com/office/drawing/2014/main" id="{00000000-0008-0000-0000-0000B3000000}"/>
                  </a:ext>
                </a:extLst>
              </xdr:cNvPr>
              <xdr:cNvSpPr/>
            </xdr:nvSpPr>
            <xdr:spPr>
              <a:xfrm>
                <a:off x="7193280" y="1440180"/>
                <a:ext cx="670560" cy="685800"/>
              </a:xfrm>
              <a:prstGeom prst="roundRect">
                <a:avLst/>
              </a:prstGeom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1100"/>
                  <a:t>DI</a:t>
                </a:r>
                <a:endParaRPr lang="zh-CN" altLang="en-US" sz="1100"/>
              </a:p>
            </xdr:txBody>
          </xdr:sp>
          <xdr:sp macro="" textlink="">
            <xdr:nvSpPr>
              <xdr:cNvPr id="180" name="圆角矩形 179">
                <a:extLst>
                  <a:ext uri="{FF2B5EF4-FFF2-40B4-BE49-F238E27FC236}">
                    <a16:creationId xmlns:a16="http://schemas.microsoft.com/office/drawing/2014/main" id="{00000000-0008-0000-0000-0000B4000000}"/>
                  </a:ext>
                </a:extLst>
              </xdr:cNvPr>
              <xdr:cNvSpPr/>
            </xdr:nvSpPr>
            <xdr:spPr>
              <a:xfrm>
                <a:off x="7970520" y="1447800"/>
                <a:ext cx="670560" cy="685800"/>
              </a:xfrm>
              <a:prstGeom prst="roundRect">
                <a:avLst/>
              </a:prstGeom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1100"/>
                  <a:t>DO</a:t>
                </a:r>
                <a:endParaRPr lang="zh-CN" altLang="en-US" sz="1100"/>
              </a:p>
            </xdr:txBody>
          </xdr:sp>
          <xdr:sp macro="" textlink="">
            <xdr:nvSpPr>
              <xdr:cNvPr id="181" name="圆角矩形 180">
                <a:extLst>
                  <a:ext uri="{FF2B5EF4-FFF2-40B4-BE49-F238E27FC236}">
                    <a16:creationId xmlns:a16="http://schemas.microsoft.com/office/drawing/2014/main" id="{00000000-0008-0000-0000-0000B5000000}"/>
                  </a:ext>
                </a:extLst>
              </xdr:cNvPr>
              <xdr:cNvSpPr/>
            </xdr:nvSpPr>
            <xdr:spPr>
              <a:xfrm>
                <a:off x="8740140" y="1432560"/>
                <a:ext cx="670560" cy="685800"/>
              </a:xfrm>
              <a:prstGeom prst="roundRect">
                <a:avLst/>
              </a:prstGeom>
            </xdr:spPr>
            <xdr:style>
              <a:lnRef idx="2">
                <a:schemeClr val="accent3">
                  <a:shade val="50000"/>
                </a:schemeClr>
              </a:lnRef>
              <a:fillRef idx="1">
                <a:schemeClr val="accent3"/>
              </a:fillRef>
              <a:effectRef idx="0">
                <a:schemeClr val="accent3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1100"/>
                  <a:t>RS232/RS485</a:t>
                </a:r>
                <a:endParaRPr lang="zh-CN" altLang="en-US" sz="1100"/>
              </a:p>
            </xdr:txBody>
          </xdr:sp>
          <xdr:sp macro="" textlink="">
            <xdr:nvSpPr>
              <xdr:cNvPr id="182" name="圆角矩形 181">
                <a:extLst>
                  <a:ext uri="{FF2B5EF4-FFF2-40B4-BE49-F238E27FC236}">
                    <a16:creationId xmlns:a16="http://schemas.microsoft.com/office/drawing/2014/main" id="{00000000-0008-0000-0000-0000B6000000}"/>
                  </a:ext>
                </a:extLst>
              </xdr:cNvPr>
              <xdr:cNvSpPr/>
            </xdr:nvSpPr>
            <xdr:spPr>
              <a:xfrm>
                <a:off x="7068872" y="502921"/>
                <a:ext cx="601182" cy="807721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1100"/>
                  <a:t>GPRS</a:t>
                </a:r>
              </a:p>
            </xdr:txBody>
          </xdr:sp>
          <xdr:sp macro="" textlink="">
            <xdr:nvSpPr>
              <xdr:cNvPr id="183" name="圆角矩形 182">
                <a:extLst>
                  <a:ext uri="{FF2B5EF4-FFF2-40B4-BE49-F238E27FC236}">
                    <a16:creationId xmlns:a16="http://schemas.microsoft.com/office/drawing/2014/main" id="{00000000-0008-0000-0000-0000B7000000}"/>
                  </a:ext>
                </a:extLst>
              </xdr:cNvPr>
              <xdr:cNvSpPr/>
            </xdr:nvSpPr>
            <xdr:spPr>
              <a:xfrm rot="5400000">
                <a:off x="8808720" y="750570"/>
                <a:ext cx="819150" cy="39243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1100"/>
                  <a:t>Ethernet</a:t>
                </a:r>
              </a:p>
            </xdr:txBody>
          </xdr:sp>
          <xdr:sp macro="" textlink="">
            <xdr:nvSpPr>
              <xdr:cNvPr id="184" name="圆角矩形 183">
                <a:extLst>
                  <a:ext uri="{FF2B5EF4-FFF2-40B4-BE49-F238E27FC236}">
                    <a16:creationId xmlns:a16="http://schemas.microsoft.com/office/drawing/2014/main" id="{00000000-0008-0000-0000-0000B8000000}"/>
                  </a:ext>
                </a:extLst>
              </xdr:cNvPr>
              <xdr:cNvSpPr/>
            </xdr:nvSpPr>
            <xdr:spPr>
              <a:xfrm>
                <a:off x="8282940" y="541020"/>
                <a:ext cx="670560" cy="44196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1100"/>
                  <a:t>MCU</a:t>
                </a:r>
              </a:p>
            </xdr:txBody>
          </xdr:sp>
          <xdr:sp macro="" textlink="">
            <xdr:nvSpPr>
              <xdr:cNvPr id="185" name="圆角矩形 184">
                <a:extLst>
                  <a:ext uri="{FF2B5EF4-FFF2-40B4-BE49-F238E27FC236}">
                    <a16:creationId xmlns:a16="http://schemas.microsoft.com/office/drawing/2014/main" id="{00000000-0008-0000-0000-0000B9000000}"/>
                  </a:ext>
                </a:extLst>
              </xdr:cNvPr>
              <xdr:cNvSpPr/>
            </xdr:nvSpPr>
            <xdr:spPr>
              <a:xfrm>
                <a:off x="8282940" y="1051560"/>
                <a:ext cx="670560" cy="29718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1100"/>
                  <a:t>Extend</a:t>
                </a:r>
              </a:p>
            </xdr:txBody>
          </xdr:sp>
          <xdr:sp macro="" textlink="">
            <xdr:nvSpPr>
              <xdr:cNvPr id="186" name="圆角矩形 185">
                <a:extLst>
                  <a:ext uri="{FF2B5EF4-FFF2-40B4-BE49-F238E27FC236}">
                    <a16:creationId xmlns:a16="http://schemas.microsoft.com/office/drawing/2014/main" id="{00000000-0008-0000-0000-0000BA000000}"/>
                  </a:ext>
                </a:extLst>
              </xdr:cNvPr>
              <xdr:cNvSpPr/>
            </xdr:nvSpPr>
            <xdr:spPr>
              <a:xfrm>
                <a:off x="6431280" y="2179320"/>
                <a:ext cx="2964180" cy="259080"/>
              </a:xfrm>
              <a:prstGeom prst="roundRect">
                <a:avLst/>
              </a:prstGeom>
            </xdr:spPr>
            <xdr:style>
              <a:lnRef idx="2">
                <a:schemeClr val="accent6">
                  <a:shade val="50000"/>
                </a:schemeClr>
              </a:lnRef>
              <a:fillRef idx="1">
                <a:schemeClr val="accent6"/>
              </a:fillRef>
              <a:effectRef idx="0">
                <a:schemeClr val="accent6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altLang="zh-CN" sz="1100"/>
                  <a:t>Interface</a:t>
                </a:r>
                <a:endParaRPr lang="zh-CN" altLang="en-US" sz="1100"/>
              </a:p>
            </xdr:txBody>
          </xdr:sp>
        </xdr:grpSp>
        <xdr:cxnSp macro="">
          <xdr:nvCxnSpPr>
            <xdr:cNvPr id="172" name="直接箭头连接符 171">
              <a:extLst>
                <a:ext uri="{FF2B5EF4-FFF2-40B4-BE49-F238E27FC236}">
                  <a16:creationId xmlns:a16="http://schemas.microsoft.com/office/drawing/2014/main" id="{00000000-0008-0000-0000-0000AC000000}"/>
                </a:ext>
              </a:extLst>
            </xdr:cNvPr>
            <xdr:cNvCxnSpPr/>
          </xdr:nvCxnSpPr>
          <xdr:spPr>
            <a:xfrm>
              <a:off x="3276600" y="419100"/>
              <a:ext cx="0" cy="214122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73" name="文本框 172">
              <a:extLst>
                <a:ext uri="{FF2B5EF4-FFF2-40B4-BE49-F238E27FC236}">
                  <a16:creationId xmlns:a16="http://schemas.microsoft.com/office/drawing/2014/main" id="{00000000-0008-0000-0000-0000AD000000}"/>
                </a:ext>
              </a:extLst>
            </xdr:cNvPr>
            <xdr:cNvSpPr txBox="1"/>
          </xdr:nvSpPr>
          <xdr:spPr>
            <a:xfrm rot="16200000">
              <a:off x="3033653" y="1394906"/>
              <a:ext cx="439800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/>
                <a:t>130mm</a:t>
              </a:r>
              <a:endParaRPr lang="zh-CN" altLang="en-US" sz="1100"/>
            </a:p>
          </xdr:txBody>
        </xdr:sp>
        <xdr:cxnSp macro="">
          <xdr:nvCxnSpPr>
            <xdr:cNvPr id="174" name="直接箭头连接符 173">
              <a:extLst>
                <a:ext uri="{FF2B5EF4-FFF2-40B4-BE49-F238E27FC236}">
                  <a16:creationId xmlns:a16="http://schemas.microsoft.com/office/drawing/2014/main" id="{00000000-0008-0000-0000-0000AE000000}"/>
                </a:ext>
              </a:extLst>
            </xdr:cNvPr>
            <xdr:cNvCxnSpPr/>
          </xdr:nvCxnSpPr>
          <xdr:spPr>
            <a:xfrm>
              <a:off x="53340" y="2491740"/>
              <a:ext cx="3284220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75" name="文本框 174">
              <a:extLst>
                <a:ext uri="{FF2B5EF4-FFF2-40B4-BE49-F238E27FC236}">
                  <a16:creationId xmlns:a16="http://schemas.microsoft.com/office/drawing/2014/main" id="{00000000-0008-0000-0000-0000AF000000}"/>
                </a:ext>
              </a:extLst>
            </xdr:cNvPr>
            <xdr:cNvSpPr txBox="1"/>
          </xdr:nvSpPr>
          <xdr:spPr>
            <a:xfrm>
              <a:off x="1443554" y="2404546"/>
              <a:ext cx="439800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zh-CN" sz="1100"/>
                <a:t>200mm</a:t>
              </a:r>
              <a:endParaRPr lang="zh-CN" altLang="en-US" sz="1100"/>
            </a:p>
          </xdr:txBody>
        </xdr:sp>
      </xdr:grpSp>
      <xdr:sp macro="" textlink="">
        <xdr:nvSpPr>
          <xdr:cNvPr id="127" name="矩形: 圆角 126">
            <a:extLst>
              <a:ext uri="{FF2B5EF4-FFF2-40B4-BE49-F238E27FC236}">
                <a16:creationId xmlns:a16="http://schemas.microsoft.com/office/drawing/2014/main" id="{8956BBDF-B6EE-4107-9827-CA1409407B9F}"/>
              </a:ext>
            </a:extLst>
          </xdr:cNvPr>
          <xdr:cNvSpPr/>
        </xdr:nvSpPr>
        <xdr:spPr>
          <a:xfrm>
            <a:off x="9810750" y="447676"/>
            <a:ext cx="609600" cy="78105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/>
              <a:t>SDIO</a:t>
            </a:r>
          </a:p>
          <a:p>
            <a:pPr algn="ctr"/>
            <a:r>
              <a:rPr lang="en-US" altLang="zh-CN" sz="1100"/>
              <a:t>Flash</a:t>
            </a:r>
            <a:endParaRPr lang="zh-CN" altLang="en-US" sz="1100"/>
          </a:p>
        </xdr:txBody>
      </xdr:sp>
    </xdr:grpSp>
    <xdr:clientData/>
  </xdr:twoCellAnchor>
  <xdr:twoCellAnchor>
    <xdr:from>
      <xdr:col>0</xdr:col>
      <xdr:colOff>15240</xdr:colOff>
      <xdr:row>23</xdr:row>
      <xdr:rowOff>7620</xdr:rowOff>
    </xdr:from>
    <xdr:to>
      <xdr:col>4</xdr:col>
      <xdr:colOff>646044</xdr:colOff>
      <xdr:row>35</xdr:row>
      <xdr:rowOff>22860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id="{62B2DDE7-12E0-44C6-9683-8E18BF84DB90}"/>
            </a:ext>
          </a:extLst>
        </xdr:cNvPr>
        <xdr:cNvGrpSpPr/>
      </xdr:nvGrpSpPr>
      <xdr:grpSpPr>
        <a:xfrm>
          <a:off x="15240" y="3873649"/>
          <a:ext cx="3365039" cy="2032299"/>
          <a:chOff x="15240" y="3265170"/>
          <a:chExt cx="3374004" cy="2072640"/>
        </a:xfrm>
      </xdr:grpSpPr>
      <xdr:grpSp>
        <xdr:nvGrpSpPr>
          <xdr:cNvPr id="204" name="组合 203">
            <a:extLst>
              <a:ext uri="{FF2B5EF4-FFF2-40B4-BE49-F238E27FC236}">
                <a16:creationId xmlns:a16="http://schemas.microsoft.com/office/drawing/2014/main" id="{00000000-0008-0000-0000-0000CC000000}"/>
              </a:ext>
            </a:extLst>
          </xdr:cNvPr>
          <xdr:cNvGrpSpPr/>
        </xdr:nvGrpSpPr>
        <xdr:grpSpPr>
          <a:xfrm>
            <a:off x="15240" y="3265170"/>
            <a:ext cx="3374004" cy="2072640"/>
            <a:chOff x="53340" y="3484245"/>
            <a:chExt cx="2636520" cy="2186940"/>
          </a:xfrm>
        </xdr:grpSpPr>
        <xdr:grpSp>
          <xdr:nvGrpSpPr>
            <xdr:cNvPr id="53" name="组合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GrpSpPr/>
          </xdr:nvGrpSpPr>
          <xdr:grpSpPr>
            <a:xfrm>
              <a:off x="53340" y="3484245"/>
              <a:ext cx="2636520" cy="2186940"/>
              <a:chOff x="6309360" y="426720"/>
              <a:chExt cx="2636520" cy="2209800"/>
            </a:xfrm>
          </xdr:grpSpPr>
          <xdr:sp macro="" textlink="">
            <xdr:nvSpPr>
              <xdr:cNvPr id="54" name="矩形 53">
                <a:extLst>
                  <a:ext uri="{FF2B5EF4-FFF2-40B4-BE49-F238E27FC236}">
                    <a16:creationId xmlns:a16="http://schemas.microsoft.com/office/drawing/2014/main" id="{00000000-0008-0000-0000-000036000000}"/>
                  </a:ext>
                </a:extLst>
              </xdr:cNvPr>
              <xdr:cNvSpPr/>
            </xdr:nvSpPr>
            <xdr:spPr>
              <a:xfrm>
                <a:off x="6309360" y="426720"/>
                <a:ext cx="2636520" cy="2209800"/>
              </a:xfrm>
              <a:prstGeom prst="rect">
                <a:avLst/>
              </a:prstGeom>
            </xdr:spPr>
            <xdr:style>
              <a:lnRef idx="2">
                <a:schemeClr val="accent5"/>
              </a:lnRef>
              <a:fillRef idx="1">
                <a:schemeClr val="lt1"/>
              </a:fillRef>
              <a:effectRef idx="0">
                <a:schemeClr val="accent5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55" name="圆角矩形 54">
                <a:extLst>
                  <a:ext uri="{FF2B5EF4-FFF2-40B4-BE49-F238E27FC236}">
                    <a16:creationId xmlns:a16="http://schemas.microsoft.com/office/drawing/2014/main" id="{00000000-0008-0000-0000-000037000000}"/>
                  </a:ext>
                </a:extLst>
              </xdr:cNvPr>
              <xdr:cNvSpPr/>
            </xdr:nvSpPr>
            <xdr:spPr>
              <a:xfrm>
                <a:off x="6416040" y="525780"/>
                <a:ext cx="701794" cy="81534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1100"/>
                  <a:t>AC/DC </a:t>
                </a:r>
                <a:endParaRPr lang="zh-CN" altLang="en-US" sz="1100"/>
              </a:p>
            </xdr:txBody>
          </xdr:sp>
          <xdr:sp macro="" textlink="">
            <xdr:nvSpPr>
              <xdr:cNvPr id="59" name="圆角矩形 58">
                <a:extLst>
                  <a:ext uri="{FF2B5EF4-FFF2-40B4-BE49-F238E27FC236}">
                    <a16:creationId xmlns:a16="http://schemas.microsoft.com/office/drawing/2014/main" id="{00000000-0008-0000-0000-00003B000000}"/>
                  </a:ext>
                </a:extLst>
              </xdr:cNvPr>
              <xdr:cNvSpPr/>
            </xdr:nvSpPr>
            <xdr:spPr>
              <a:xfrm>
                <a:off x="6416040" y="1402080"/>
                <a:ext cx="670560" cy="685800"/>
              </a:xfrm>
              <a:prstGeom prst="roundRect">
                <a:avLst/>
              </a:prstGeom>
            </xdr:spPr>
            <xdr:style>
              <a:lnRef idx="2">
                <a:schemeClr val="accent5">
                  <a:shade val="50000"/>
                </a:schemeClr>
              </a:lnRef>
              <a:fillRef idx="1">
                <a:schemeClr val="accent5"/>
              </a:fillRef>
              <a:effectRef idx="0">
                <a:schemeClr val="accent5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1100"/>
                  <a:t>RS232/RS485</a:t>
                </a:r>
                <a:endParaRPr lang="zh-CN" altLang="en-US" sz="1100"/>
              </a:p>
            </xdr:txBody>
          </xdr:sp>
          <xdr:sp macro="" textlink="">
            <xdr:nvSpPr>
              <xdr:cNvPr id="60" name="圆角矩形 59">
                <a:extLst>
                  <a:ext uri="{FF2B5EF4-FFF2-40B4-BE49-F238E27FC236}">
                    <a16:creationId xmlns:a16="http://schemas.microsoft.com/office/drawing/2014/main" id="{00000000-0008-0000-0000-00003C000000}"/>
                  </a:ext>
                </a:extLst>
              </xdr:cNvPr>
              <xdr:cNvSpPr/>
            </xdr:nvSpPr>
            <xdr:spPr>
              <a:xfrm>
                <a:off x="7142652" y="560602"/>
                <a:ext cx="670560" cy="80772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1100"/>
                  <a:t>GPRS</a:t>
                </a:r>
              </a:p>
            </xdr:txBody>
          </xdr:sp>
          <xdr:sp macro="" textlink="">
            <xdr:nvSpPr>
              <xdr:cNvPr id="61" name="圆角矩形 60">
                <a:extLst>
                  <a:ext uri="{FF2B5EF4-FFF2-40B4-BE49-F238E27FC236}">
                    <a16:creationId xmlns:a16="http://schemas.microsoft.com/office/drawing/2014/main" id="{00000000-0008-0000-0000-00003D000000}"/>
                  </a:ext>
                </a:extLst>
              </xdr:cNvPr>
              <xdr:cNvSpPr/>
            </xdr:nvSpPr>
            <xdr:spPr>
              <a:xfrm rot="5400000">
                <a:off x="8180070" y="773430"/>
                <a:ext cx="731520" cy="32766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1100"/>
                  <a:t>Ethernet</a:t>
                </a:r>
              </a:p>
            </xdr:txBody>
          </xdr:sp>
          <xdr:sp macro="" textlink="">
            <xdr:nvSpPr>
              <xdr:cNvPr id="62" name="圆角矩形 61">
                <a:extLst>
                  <a:ext uri="{FF2B5EF4-FFF2-40B4-BE49-F238E27FC236}">
                    <a16:creationId xmlns:a16="http://schemas.microsoft.com/office/drawing/2014/main" id="{00000000-0008-0000-0000-00003E000000}"/>
                  </a:ext>
                </a:extLst>
              </xdr:cNvPr>
              <xdr:cNvSpPr/>
            </xdr:nvSpPr>
            <xdr:spPr>
              <a:xfrm>
                <a:off x="7193280" y="1508760"/>
                <a:ext cx="670560" cy="44196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1100"/>
                  <a:t>MCU</a:t>
                </a:r>
              </a:p>
            </xdr:txBody>
          </xdr:sp>
          <xdr:sp macro="" textlink="">
            <xdr:nvSpPr>
              <xdr:cNvPr id="63" name="圆角矩形 62">
                <a:extLst>
                  <a:ext uri="{FF2B5EF4-FFF2-40B4-BE49-F238E27FC236}">
                    <a16:creationId xmlns:a16="http://schemas.microsoft.com/office/drawing/2014/main" id="{00000000-0008-0000-0000-00003F000000}"/>
                  </a:ext>
                </a:extLst>
              </xdr:cNvPr>
              <xdr:cNvSpPr/>
            </xdr:nvSpPr>
            <xdr:spPr>
              <a:xfrm>
                <a:off x="8008620" y="1508760"/>
                <a:ext cx="670560" cy="44958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1100"/>
                  <a:t>Lora</a:t>
                </a:r>
              </a:p>
            </xdr:txBody>
          </xdr:sp>
          <xdr:sp macro="" textlink="">
            <xdr:nvSpPr>
              <xdr:cNvPr id="64" name="圆角矩形 63">
                <a:extLst>
                  <a:ext uri="{FF2B5EF4-FFF2-40B4-BE49-F238E27FC236}">
                    <a16:creationId xmlns:a16="http://schemas.microsoft.com/office/drawing/2014/main" id="{00000000-0008-0000-0000-000040000000}"/>
                  </a:ext>
                </a:extLst>
              </xdr:cNvPr>
              <xdr:cNvSpPr/>
            </xdr:nvSpPr>
            <xdr:spPr>
              <a:xfrm>
                <a:off x="6431280" y="2179320"/>
                <a:ext cx="2240280" cy="259080"/>
              </a:xfrm>
              <a:prstGeom prst="roundRect">
                <a:avLst/>
              </a:prstGeom>
            </xdr:spPr>
            <xdr:style>
              <a:lnRef idx="2">
                <a:schemeClr val="accent6">
                  <a:shade val="50000"/>
                </a:schemeClr>
              </a:lnRef>
              <a:fillRef idx="1">
                <a:schemeClr val="accent6"/>
              </a:fillRef>
              <a:effectRef idx="0">
                <a:schemeClr val="accent6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ctr"/>
                <a:r>
                  <a:rPr lang="en-US" altLang="zh-CN" sz="1100"/>
                  <a:t>Interface</a:t>
                </a:r>
                <a:endParaRPr lang="zh-CN" altLang="en-US" sz="1100"/>
              </a:p>
            </xdr:txBody>
          </xdr:sp>
        </xdr:grpSp>
        <xdr:cxnSp macro="">
          <xdr:nvCxnSpPr>
            <xdr:cNvPr id="187" name="直接箭头连接符 186">
              <a:extLst>
                <a:ext uri="{FF2B5EF4-FFF2-40B4-BE49-F238E27FC236}">
                  <a16:creationId xmlns:a16="http://schemas.microsoft.com/office/drawing/2014/main" id="{00000000-0008-0000-0000-0000BB000000}"/>
                </a:ext>
              </a:extLst>
            </xdr:cNvPr>
            <xdr:cNvCxnSpPr/>
          </xdr:nvCxnSpPr>
          <xdr:spPr>
            <a:xfrm flipV="1">
              <a:off x="68580" y="5581650"/>
              <a:ext cx="2594409" cy="3374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88" name="文本框 187">
              <a:extLst>
                <a:ext uri="{FF2B5EF4-FFF2-40B4-BE49-F238E27FC236}">
                  <a16:creationId xmlns:a16="http://schemas.microsoft.com/office/drawing/2014/main" id="{00000000-0008-0000-0000-0000BC000000}"/>
                </a:ext>
              </a:extLst>
            </xdr:cNvPr>
            <xdr:cNvSpPr txBox="1"/>
          </xdr:nvSpPr>
          <xdr:spPr>
            <a:xfrm>
              <a:off x="1125920" y="5489809"/>
              <a:ext cx="439800" cy="17032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zh-CN" sz="1100"/>
                <a:t>130mm</a:t>
              </a:r>
              <a:endParaRPr lang="zh-CN" altLang="en-US" sz="1100"/>
            </a:p>
          </xdr:txBody>
        </xdr:sp>
        <xdr:cxnSp macro="">
          <xdr:nvCxnSpPr>
            <xdr:cNvPr id="196" name="直接箭头连接符 195">
              <a:extLst>
                <a:ext uri="{FF2B5EF4-FFF2-40B4-BE49-F238E27FC236}">
                  <a16:creationId xmlns:a16="http://schemas.microsoft.com/office/drawing/2014/main" id="{00000000-0008-0000-0000-0000C4000000}"/>
                </a:ext>
              </a:extLst>
            </xdr:cNvPr>
            <xdr:cNvCxnSpPr/>
          </xdr:nvCxnSpPr>
          <xdr:spPr>
            <a:xfrm>
              <a:off x="2603852" y="3501278"/>
              <a:ext cx="1236" cy="2142285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97" name="文本框 196">
              <a:extLst>
                <a:ext uri="{FF2B5EF4-FFF2-40B4-BE49-F238E27FC236}">
                  <a16:creationId xmlns:a16="http://schemas.microsoft.com/office/drawing/2014/main" id="{00000000-0008-0000-0000-0000C5000000}"/>
                </a:ext>
              </a:extLst>
            </xdr:cNvPr>
            <xdr:cNvSpPr txBox="1"/>
          </xdr:nvSpPr>
          <xdr:spPr>
            <a:xfrm rot="16200000">
              <a:off x="2355604" y="4521402"/>
              <a:ext cx="453420" cy="19215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zh-CN" sz="1100"/>
                <a:t>130mm</a:t>
              </a:r>
              <a:endParaRPr lang="zh-CN" altLang="en-US" sz="1100"/>
            </a:p>
          </xdr:txBody>
        </xdr:sp>
      </xdr:grpSp>
      <xdr:sp macro="" textlink="">
        <xdr:nvSpPr>
          <xdr:cNvPr id="130" name="矩形: 圆角 129">
            <a:extLst>
              <a:ext uri="{FF2B5EF4-FFF2-40B4-BE49-F238E27FC236}">
                <a16:creationId xmlns:a16="http://schemas.microsoft.com/office/drawing/2014/main" id="{89A35E8B-0223-4115-AE5F-C22CCF5B1A91}"/>
              </a:ext>
            </a:extLst>
          </xdr:cNvPr>
          <xdr:cNvSpPr/>
        </xdr:nvSpPr>
        <xdr:spPr>
          <a:xfrm>
            <a:off x="1991470" y="3405974"/>
            <a:ext cx="609600" cy="78104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/>
              <a:t>SDIO</a:t>
            </a:r>
          </a:p>
          <a:p>
            <a:pPr algn="ctr"/>
            <a:r>
              <a:rPr lang="en-US" altLang="zh-CN" sz="1100"/>
              <a:t>Flash</a:t>
            </a:r>
            <a:endParaRPr lang="zh-CN" altLang="en-US" sz="1100"/>
          </a:p>
        </xdr:txBody>
      </xdr:sp>
    </xdr:grpSp>
    <xdr:clientData/>
  </xdr:twoCellAnchor>
  <xdr:twoCellAnchor>
    <xdr:from>
      <xdr:col>6</xdr:col>
      <xdr:colOff>39234</xdr:colOff>
      <xdr:row>23</xdr:row>
      <xdr:rowOff>69373</xdr:rowOff>
    </xdr:from>
    <xdr:to>
      <xdr:col>10</xdr:col>
      <xdr:colOff>302703</xdr:colOff>
      <xdr:row>35</xdr:row>
      <xdr:rowOff>109703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id="{ED8BF016-4FC4-4D9B-9A75-9204FA42AA5B}"/>
            </a:ext>
          </a:extLst>
        </xdr:cNvPr>
        <xdr:cNvGrpSpPr/>
      </xdr:nvGrpSpPr>
      <xdr:grpSpPr>
        <a:xfrm>
          <a:off x="4140587" y="3935402"/>
          <a:ext cx="2997704" cy="2057389"/>
          <a:chOff x="4176480" y="3270234"/>
          <a:chExt cx="3006669" cy="2097774"/>
        </a:xfrm>
      </xdr:grpSpPr>
      <xdr:grpSp>
        <xdr:nvGrpSpPr>
          <xdr:cNvPr id="3" name="组合 2">
            <a:extLst>
              <a:ext uri="{FF2B5EF4-FFF2-40B4-BE49-F238E27FC236}">
                <a16:creationId xmlns:a16="http://schemas.microsoft.com/office/drawing/2014/main" id="{7FFCCA4A-E5FB-48A0-9E87-7594486ABAE2}"/>
              </a:ext>
            </a:extLst>
          </xdr:cNvPr>
          <xdr:cNvGrpSpPr/>
        </xdr:nvGrpSpPr>
        <xdr:grpSpPr>
          <a:xfrm>
            <a:off x="4176480" y="3270234"/>
            <a:ext cx="3006669" cy="2097774"/>
            <a:chOff x="4138380" y="3279759"/>
            <a:chExt cx="3006669" cy="2097774"/>
          </a:xfrm>
        </xdr:grpSpPr>
        <xdr:grpSp>
          <xdr:nvGrpSpPr>
            <xdr:cNvPr id="91" name="组合 90">
              <a:extLst>
                <a:ext uri="{FF2B5EF4-FFF2-40B4-BE49-F238E27FC236}">
                  <a16:creationId xmlns:a16="http://schemas.microsoft.com/office/drawing/2014/main" id="{00000000-0008-0000-0000-00005B000000}"/>
                </a:ext>
              </a:extLst>
            </xdr:cNvPr>
            <xdr:cNvGrpSpPr/>
          </xdr:nvGrpSpPr>
          <xdr:grpSpPr>
            <a:xfrm>
              <a:off x="4138380" y="3279759"/>
              <a:ext cx="3006669" cy="2095500"/>
              <a:chOff x="3697850" y="3293418"/>
              <a:chExt cx="2613660" cy="2232660"/>
            </a:xfrm>
          </xdr:grpSpPr>
          <xdr:grpSp>
            <xdr:nvGrpSpPr>
              <xdr:cNvPr id="74" name="组合 73">
                <a:extLst>
                  <a:ext uri="{FF2B5EF4-FFF2-40B4-BE49-F238E27FC236}">
                    <a16:creationId xmlns:a16="http://schemas.microsoft.com/office/drawing/2014/main" id="{00000000-0008-0000-0000-00004A000000}"/>
                  </a:ext>
                </a:extLst>
              </xdr:cNvPr>
              <xdr:cNvGrpSpPr/>
            </xdr:nvGrpSpPr>
            <xdr:grpSpPr>
              <a:xfrm>
                <a:off x="3697850" y="3293418"/>
                <a:ext cx="2613660" cy="2232660"/>
                <a:chOff x="6319130" y="390198"/>
                <a:chExt cx="2613660" cy="2232660"/>
              </a:xfrm>
            </xdr:grpSpPr>
            <xdr:sp macro="" textlink="">
              <xdr:nvSpPr>
                <xdr:cNvPr id="75" name="矩形 74">
                  <a:extLst>
                    <a:ext uri="{FF2B5EF4-FFF2-40B4-BE49-F238E27FC236}">
                      <a16:creationId xmlns:a16="http://schemas.microsoft.com/office/drawing/2014/main" id="{00000000-0008-0000-0000-00004B000000}"/>
                    </a:ext>
                  </a:extLst>
                </xdr:cNvPr>
                <xdr:cNvSpPr/>
              </xdr:nvSpPr>
              <xdr:spPr>
                <a:xfrm>
                  <a:off x="6319130" y="390198"/>
                  <a:ext cx="2613660" cy="2232660"/>
                </a:xfrm>
                <a:prstGeom prst="rect">
                  <a:avLst/>
                </a:prstGeom>
              </xdr:spPr>
              <xdr:style>
                <a:lnRef idx="2">
                  <a:schemeClr val="accent5"/>
                </a:lnRef>
                <a:fillRef idx="1">
                  <a:schemeClr val="lt1"/>
                </a:fillRef>
                <a:effectRef idx="0">
                  <a:schemeClr val="accent5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76" name="圆角矩形 75">
                  <a:extLst>
                    <a:ext uri="{FF2B5EF4-FFF2-40B4-BE49-F238E27FC236}">
                      <a16:creationId xmlns:a16="http://schemas.microsoft.com/office/drawing/2014/main" id="{00000000-0008-0000-0000-00004C000000}"/>
                    </a:ext>
                  </a:extLst>
                </xdr:cNvPr>
                <xdr:cNvSpPr/>
              </xdr:nvSpPr>
              <xdr:spPr>
                <a:xfrm>
                  <a:off x="6474662" y="501432"/>
                  <a:ext cx="648273" cy="815340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altLang="zh-CN" sz="1100"/>
                    <a:t>AC/DC </a:t>
                  </a:r>
                  <a:endParaRPr lang="zh-CN" altLang="en-US" sz="1100"/>
                </a:p>
              </xdr:txBody>
            </xdr:sp>
            <xdr:sp macro="" textlink="">
              <xdr:nvSpPr>
                <xdr:cNvPr id="80" name="圆角矩形 79">
                  <a:extLst>
                    <a:ext uri="{FF2B5EF4-FFF2-40B4-BE49-F238E27FC236}">
                      <a16:creationId xmlns:a16="http://schemas.microsoft.com/office/drawing/2014/main" id="{00000000-0008-0000-0000-000050000000}"/>
                    </a:ext>
                  </a:extLst>
                </xdr:cNvPr>
                <xdr:cNvSpPr/>
              </xdr:nvSpPr>
              <xdr:spPr>
                <a:xfrm>
                  <a:off x="7921290" y="482275"/>
                  <a:ext cx="670560" cy="441960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altLang="zh-CN" sz="1100"/>
                    <a:t>MCU</a:t>
                  </a:r>
                </a:p>
              </xdr:txBody>
            </xdr:sp>
            <xdr:sp macro="" textlink="">
              <xdr:nvSpPr>
                <xdr:cNvPr id="81" name="圆角矩形 80">
                  <a:extLst>
                    <a:ext uri="{FF2B5EF4-FFF2-40B4-BE49-F238E27FC236}">
                      <a16:creationId xmlns:a16="http://schemas.microsoft.com/office/drawing/2014/main" id="{00000000-0008-0000-0000-000051000000}"/>
                    </a:ext>
                  </a:extLst>
                </xdr:cNvPr>
                <xdr:cNvSpPr/>
              </xdr:nvSpPr>
              <xdr:spPr>
                <a:xfrm>
                  <a:off x="7936309" y="997139"/>
                  <a:ext cx="670560" cy="381000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altLang="zh-CN" sz="1100"/>
                    <a:t>Lora</a:t>
                  </a:r>
                </a:p>
              </xdr:txBody>
            </xdr:sp>
            <xdr:sp macro="" textlink="">
              <xdr:nvSpPr>
                <xdr:cNvPr id="82" name="圆角矩形 81">
                  <a:extLst>
                    <a:ext uri="{FF2B5EF4-FFF2-40B4-BE49-F238E27FC236}">
                      <a16:creationId xmlns:a16="http://schemas.microsoft.com/office/drawing/2014/main" id="{00000000-0008-0000-0000-000052000000}"/>
                    </a:ext>
                  </a:extLst>
                </xdr:cNvPr>
                <xdr:cNvSpPr/>
              </xdr:nvSpPr>
              <xdr:spPr>
                <a:xfrm>
                  <a:off x="6431280" y="2179320"/>
                  <a:ext cx="2240280" cy="259080"/>
                </a:xfrm>
                <a:prstGeom prst="roundRect">
                  <a:avLst/>
                </a:prstGeom>
              </xdr:spPr>
              <xdr:style>
                <a:lnRef idx="2">
                  <a:schemeClr val="accent6">
                    <a:shade val="50000"/>
                  </a:schemeClr>
                </a:lnRef>
                <a:fillRef idx="1">
                  <a:schemeClr val="accent6"/>
                </a:fillRef>
                <a:effectRef idx="0">
                  <a:schemeClr val="accent6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altLang="zh-CN" sz="1100"/>
                    <a:t>Interface</a:t>
                  </a:r>
                  <a:endParaRPr lang="zh-CN" altLang="en-US" sz="1100"/>
                </a:p>
              </xdr:txBody>
            </xdr:sp>
          </xdr:grpSp>
          <xdr:sp macro="" textlink="">
            <xdr:nvSpPr>
              <xdr:cNvPr id="83" name="圆角矩形 82">
                <a:extLst>
                  <a:ext uri="{FF2B5EF4-FFF2-40B4-BE49-F238E27FC236}">
                    <a16:creationId xmlns:a16="http://schemas.microsoft.com/office/drawing/2014/main" id="{00000000-0008-0000-0000-000053000000}"/>
                  </a:ext>
                </a:extLst>
              </xdr:cNvPr>
              <xdr:cNvSpPr/>
            </xdr:nvSpPr>
            <xdr:spPr>
              <a:xfrm>
                <a:off x="3783080" y="4343400"/>
                <a:ext cx="670560" cy="685800"/>
              </a:xfrm>
              <a:prstGeom prst="roundRect">
                <a:avLst/>
              </a:prstGeom>
            </xdr:spPr>
            <xdr:style>
              <a:lnRef idx="2">
                <a:schemeClr val="accent4">
                  <a:shade val="50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1100"/>
                  <a:t>DI</a:t>
                </a:r>
                <a:endParaRPr lang="zh-CN" altLang="en-US" sz="1100"/>
              </a:p>
            </xdr:txBody>
          </xdr:sp>
          <xdr:sp macro="" textlink="">
            <xdr:nvSpPr>
              <xdr:cNvPr id="84" name="圆角矩形 83">
                <a:extLst>
                  <a:ext uri="{FF2B5EF4-FFF2-40B4-BE49-F238E27FC236}">
                    <a16:creationId xmlns:a16="http://schemas.microsoft.com/office/drawing/2014/main" id="{00000000-0008-0000-0000-000054000000}"/>
                  </a:ext>
                </a:extLst>
              </xdr:cNvPr>
              <xdr:cNvSpPr/>
            </xdr:nvSpPr>
            <xdr:spPr>
              <a:xfrm>
                <a:off x="4587564" y="4369503"/>
                <a:ext cx="670560" cy="685800"/>
              </a:xfrm>
              <a:prstGeom prst="roundRect">
                <a:avLst/>
              </a:prstGeom>
            </xdr:spPr>
            <xdr:style>
              <a:lnRef idx="2">
                <a:schemeClr val="accent4">
                  <a:shade val="50000"/>
                </a:schemeClr>
              </a:lnRef>
              <a:fillRef idx="1">
                <a:schemeClr val="accent4"/>
              </a:fillRef>
              <a:effectRef idx="0">
                <a:schemeClr val="accent4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1100"/>
                  <a:t>DO</a:t>
                </a:r>
                <a:endParaRPr lang="zh-CN" altLang="en-US" sz="1100"/>
              </a:p>
            </xdr:txBody>
          </xdr:sp>
        </xdr:grpSp>
        <xdr:cxnSp macro="">
          <xdr:nvCxnSpPr>
            <xdr:cNvPr id="191" name="直接箭头连接符 190">
              <a:extLst>
                <a:ext uri="{FF2B5EF4-FFF2-40B4-BE49-F238E27FC236}">
                  <a16:creationId xmlns:a16="http://schemas.microsoft.com/office/drawing/2014/main" id="{00000000-0008-0000-0000-0000BF000000}"/>
                </a:ext>
              </a:extLst>
            </xdr:cNvPr>
            <xdr:cNvCxnSpPr/>
          </xdr:nvCxnSpPr>
          <xdr:spPr>
            <a:xfrm flipV="1">
              <a:off x="4139279" y="5302085"/>
              <a:ext cx="2984523" cy="3167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92" name="文本框 191">
              <a:extLst>
                <a:ext uri="{FF2B5EF4-FFF2-40B4-BE49-F238E27FC236}">
                  <a16:creationId xmlns:a16="http://schemas.microsoft.com/office/drawing/2014/main" id="{00000000-0008-0000-0000-0000C0000000}"/>
                </a:ext>
              </a:extLst>
            </xdr:cNvPr>
            <xdr:cNvSpPr txBox="1"/>
          </xdr:nvSpPr>
          <xdr:spPr>
            <a:xfrm>
              <a:off x="5355608" y="5215886"/>
              <a:ext cx="505932" cy="16164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zh-CN" sz="1100"/>
                <a:t>130mm</a:t>
              </a:r>
              <a:endParaRPr lang="zh-CN" altLang="en-US" sz="1100"/>
            </a:p>
          </xdr:txBody>
        </xdr:sp>
        <xdr:cxnSp macro="">
          <xdr:nvCxnSpPr>
            <xdr:cNvPr id="205" name="直接箭头连接符 204">
              <a:extLst>
                <a:ext uri="{FF2B5EF4-FFF2-40B4-BE49-F238E27FC236}">
                  <a16:creationId xmlns:a16="http://schemas.microsoft.com/office/drawing/2014/main" id="{00000000-0008-0000-0000-0000CD000000}"/>
                </a:ext>
              </a:extLst>
            </xdr:cNvPr>
            <xdr:cNvCxnSpPr/>
          </xdr:nvCxnSpPr>
          <xdr:spPr>
            <a:xfrm>
              <a:off x="7018280" y="3318506"/>
              <a:ext cx="1422" cy="2032133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06" name="文本框 205">
              <a:extLst>
                <a:ext uri="{FF2B5EF4-FFF2-40B4-BE49-F238E27FC236}">
                  <a16:creationId xmlns:a16="http://schemas.microsoft.com/office/drawing/2014/main" id="{00000000-0008-0000-0000-0000CE000000}"/>
                </a:ext>
              </a:extLst>
            </xdr:cNvPr>
            <xdr:cNvSpPr txBox="1"/>
          </xdr:nvSpPr>
          <xdr:spPr>
            <a:xfrm rot="16200000">
              <a:off x="6778109" y="4231391"/>
              <a:ext cx="413368" cy="17531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altLang="zh-CN" sz="1100"/>
                <a:t>130mm</a:t>
              </a:r>
              <a:endParaRPr lang="zh-CN" altLang="en-US" sz="1100"/>
            </a:p>
          </xdr:txBody>
        </xdr:sp>
      </xdr:grpSp>
      <xdr:sp macro="" textlink="">
        <xdr:nvSpPr>
          <xdr:cNvPr id="132" name="矩形: 圆角 131">
            <a:extLst>
              <a:ext uri="{FF2B5EF4-FFF2-40B4-BE49-F238E27FC236}">
                <a16:creationId xmlns:a16="http://schemas.microsoft.com/office/drawing/2014/main" id="{6EBBA90E-7031-48F6-B19D-EB16DECE5D18}"/>
              </a:ext>
            </a:extLst>
          </xdr:cNvPr>
          <xdr:cNvSpPr/>
        </xdr:nvSpPr>
        <xdr:spPr>
          <a:xfrm>
            <a:off x="5222930" y="3420470"/>
            <a:ext cx="609601" cy="78104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/>
              <a:t>SDIO</a:t>
            </a:r>
          </a:p>
          <a:p>
            <a:pPr algn="ctr"/>
            <a:r>
              <a:rPr lang="en-US" altLang="zh-CN" sz="1100"/>
              <a:t>Flash</a:t>
            </a:r>
            <a:endParaRPr lang="zh-CN" altLang="en-US" sz="1100"/>
          </a:p>
        </xdr:txBody>
      </xdr:sp>
    </xdr:grpSp>
    <xdr:clientData/>
  </xdr:twoCellAnchor>
  <xdr:twoCellAnchor>
    <xdr:from>
      <xdr:col>0</xdr:col>
      <xdr:colOff>0</xdr:colOff>
      <xdr:row>2</xdr:row>
      <xdr:rowOff>0</xdr:rowOff>
    </xdr:from>
    <xdr:to>
      <xdr:col>16</xdr:col>
      <xdr:colOff>121921</xdr:colOff>
      <xdr:row>35</xdr:row>
      <xdr:rowOff>74292</xdr:rowOff>
    </xdr:to>
    <xdr:grpSp>
      <xdr:nvGrpSpPr>
        <xdr:cNvPr id="23" name="组合 22">
          <a:extLst>
            <a:ext uri="{FF2B5EF4-FFF2-40B4-BE49-F238E27FC236}">
              <a16:creationId xmlns:a16="http://schemas.microsoft.com/office/drawing/2014/main" id="{B74C8F2E-BD88-4B08-9020-A88345FB894F}"/>
            </a:ext>
          </a:extLst>
        </xdr:cNvPr>
        <xdr:cNvGrpSpPr/>
      </xdr:nvGrpSpPr>
      <xdr:grpSpPr>
        <a:xfrm>
          <a:off x="0" y="336176"/>
          <a:ext cx="11058862" cy="5621204"/>
          <a:chOff x="30480" y="336176"/>
          <a:chExt cx="11058862" cy="5621204"/>
        </a:xfrm>
      </xdr:grpSpPr>
      <xdr:grpSp>
        <xdr:nvGrpSpPr>
          <xdr:cNvPr id="17" name="组合 16">
            <a:extLst>
              <a:ext uri="{FF2B5EF4-FFF2-40B4-BE49-F238E27FC236}">
                <a16:creationId xmlns:a16="http://schemas.microsoft.com/office/drawing/2014/main" id="{C26A94C8-07AB-4778-86D2-3684A9323B44}"/>
              </a:ext>
            </a:extLst>
          </xdr:cNvPr>
          <xdr:cNvGrpSpPr/>
        </xdr:nvGrpSpPr>
        <xdr:grpSpPr>
          <a:xfrm>
            <a:off x="30480" y="336176"/>
            <a:ext cx="11058862" cy="5621204"/>
            <a:chOff x="30480" y="342900"/>
            <a:chExt cx="11094721" cy="5046342"/>
          </a:xfrm>
        </xdr:grpSpPr>
        <xdr:grpSp>
          <xdr:nvGrpSpPr>
            <xdr:cNvPr id="153" name="组合 152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GrpSpPr/>
          </xdr:nvGrpSpPr>
          <xdr:grpSpPr>
            <a:xfrm>
              <a:off x="4140276" y="342900"/>
              <a:ext cx="3723564" cy="2051393"/>
              <a:chOff x="53340" y="388620"/>
              <a:chExt cx="3341268" cy="2188153"/>
            </a:xfrm>
          </xdr:grpSpPr>
          <xdr:grpSp>
            <xdr:nvGrpSpPr>
              <xdr:cNvPr id="154" name="组合 153">
                <a:extLst>
                  <a:ext uri="{FF2B5EF4-FFF2-40B4-BE49-F238E27FC236}">
                    <a16:creationId xmlns:a16="http://schemas.microsoft.com/office/drawing/2014/main" id="{00000000-0008-0000-0000-00009A000000}"/>
                  </a:ext>
                </a:extLst>
              </xdr:cNvPr>
              <xdr:cNvGrpSpPr/>
            </xdr:nvGrpSpPr>
            <xdr:grpSpPr>
              <a:xfrm>
                <a:off x="64668" y="388620"/>
                <a:ext cx="3329940" cy="2182445"/>
                <a:chOff x="6343548" y="426720"/>
                <a:chExt cx="3329940" cy="2182445"/>
              </a:xfrm>
            </xdr:grpSpPr>
            <xdr:sp macro="" textlink="">
              <xdr:nvSpPr>
                <xdr:cNvPr id="159" name="矩形 158">
                  <a:extLst>
                    <a:ext uri="{FF2B5EF4-FFF2-40B4-BE49-F238E27FC236}">
                      <a16:creationId xmlns:a16="http://schemas.microsoft.com/office/drawing/2014/main" id="{00000000-0008-0000-0000-00009F000000}"/>
                    </a:ext>
                  </a:extLst>
                </xdr:cNvPr>
                <xdr:cNvSpPr/>
              </xdr:nvSpPr>
              <xdr:spPr>
                <a:xfrm>
                  <a:off x="6343548" y="426720"/>
                  <a:ext cx="3329940" cy="2182445"/>
                </a:xfrm>
                <a:prstGeom prst="rect">
                  <a:avLst/>
                </a:prstGeom>
              </xdr:spPr>
              <xdr:style>
                <a:lnRef idx="2">
                  <a:schemeClr val="accent5"/>
                </a:lnRef>
                <a:fillRef idx="1">
                  <a:schemeClr val="lt1"/>
                </a:fillRef>
                <a:effectRef idx="0">
                  <a:schemeClr val="accent5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60" name="圆角矩形 159">
                  <a:extLst>
                    <a:ext uri="{FF2B5EF4-FFF2-40B4-BE49-F238E27FC236}">
                      <a16:creationId xmlns:a16="http://schemas.microsoft.com/office/drawing/2014/main" id="{00000000-0008-0000-0000-0000A0000000}"/>
                    </a:ext>
                  </a:extLst>
                </xdr:cNvPr>
                <xdr:cNvSpPr/>
              </xdr:nvSpPr>
              <xdr:spPr>
                <a:xfrm>
                  <a:off x="6416040" y="525780"/>
                  <a:ext cx="594180" cy="815340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altLang="zh-CN" sz="1100"/>
                    <a:t>AC/DC </a:t>
                  </a:r>
                  <a:endParaRPr lang="zh-CN" altLang="en-US" sz="1100"/>
                </a:p>
              </xdr:txBody>
            </xdr:sp>
            <xdr:sp macro="" textlink="">
              <xdr:nvSpPr>
                <xdr:cNvPr id="161" name="圆角矩形 160">
                  <a:extLst>
                    <a:ext uri="{FF2B5EF4-FFF2-40B4-BE49-F238E27FC236}">
                      <a16:creationId xmlns:a16="http://schemas.microsoft.com/office/drawing/2014/main" id="{00000000-0008-0000-0000-0000A1000000}"/>
                    </a:ext>
                  </a:extLst>
                </xdr:cNvPr>
                <xdr:cNvSpPr/>
              </xdr:nvSpPr>
              <xdr:spPr>
                <a:xfrm>
                  <a:off x="6431280" y="1440180"/>
                  <a:ext cx="670560" cy="685800"/>
                </a:xfrm>
                <a:prstGeom prst="roundRect">
                  <a:avLst/>
                </a:prstGeom>
              </xdr:spPr>
              <xdr:style>
                <a:lnRef idx="2">
                  <a:schemeClr val="accent3">
                    <a:shade val="50000"/>
                  </a:schemeClr>
                </a:lnRef>
                <a:fillRef idx="1">
                  <a:schemeClr val="accent3"/>
                </a:fillRef>
                <a:effectRef idx="0">
                  <a:schemeClr val="accent3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altLang="zh-CN" sz="1100"/>
                    <a:t>ADC</a:t>
                  </a:r>
                  <a:endParaRPr lang="zh-CN" altLang="en-US" sz="1100"/>
                </a:p>
              </xdr:txBody>
            </xdr:sp>
            <xdr:sp macro="" textlink="">
              <xdr:nvSpPr>
                <xdr:cNvPr id="162" name="圆角矩形 161">
                  <a:extLst>
                    <a:ext uri="{FF2B5EF4-FFF2-40B4-BE49-F238E27FC236}">
                      <a16:creationId xmlns:a16="http://schemas.microsoft.com/office/drawing/2014/main" id="{00000000-0008-0000-0000-0000A2000000}"/>
                    </a:ext>
                  </a:extLst>
                </xdr:cNvPr>
                <xdr:cNvSpPr/>
              </xdr:nvSpPr>
              <xdr:spPr>
                <a:xfrm>
                  <a:off x="7193280" y="1440180"/>
                  <a:ext cx="670560" cy="685800"/>
                </a:xfrm>
                <a:prstGeom prst="roundRect">
                  <a:avLst/>
                </a:prstGeom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altLang="zh-CN" sz="1100"/>
                    <a:t>DI</a:t>
                  </a:r>
                  <a:endParaRPr lang="zh-CN" altLang="en-US" sz="1100"/>
                </a:p>
              </xdr:txBody>
            </xdr:sp>
            <xdr:sp macro="" textlink="">
              <xdr:nvSpPr>
                <xdr:cNvPr id="163" name="圆角矩形 162">
                  <a:extLst>
                    <a:ext uri="{FF2B5EF4-FFF2-40B4-BE49-F238E27FC236}">
                      <a16:creationId xmlns:a16="http://schemas.microsoft.com/office/drawing/2014/main" id="{00000000-0008-0000-0000-0000A3000000}"/>
                    </a:ext>
                  </a:extLst>
                </xdr:cNvPr>
                <xdr:cNvSpPr/>
              </xdr:nvSpPr>
              <xdr:spPr>
                <a:xfrm>
                  <a:off x="7970520" y="1447800"/>
                  <a:ext cx="670560" cy="685800"/>
                </a:xfrm>
                <a:prstGeom prst="roundRect">
                  <a:avLst/>
                </a:prstGeom>
              </xdr:spPr>
              <xdr:style>
                <a:lnRef idx="2">
                  <a:schemeClr val="accent4">
                    <a:shade val="50000"/>
                  </a:schemeClr>
                </a:lnRef>
                <a:fillRef idx="1">
                  <a:schemeClr val="accent4"/>
                </a:fillRef>
                <a:effectRef idx="0">
                  <a:schemeClr val="accent4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altLang="zh-CN" sz="1100"/>
                    <a:t>DO</a:t>
                  </a:r>
                  <a:endParaRPr lang="zh-CN" altLang="en-US" sz="1100"/>
                </a:p>
              </xdr:txBody>
            </xdr:sp>
            <xdr:sp macro="" textlink="">
              <xdr:nvSpPr>
                <xdr:cNvPr id="164" name="圆角矩形 163">
                  <a:extLst>
                    <a:ext uri="{FF2B5EF4-FFF2-40B4-BE49-F238E27FC236}">
                      <a16:creationId xmlns:a16="http://schemas.microsoft.com/office/drawing/2014/main" id="{00000000-0008-0000-0000-0000A4000000}"/>
                    </a:ext>
                  </a:extLst>
                </xdr:cNvPr>
                <xdr:cNvSpPr/>
              </xdr:nvSpPr>
              <xdr:spPr>
                <a:xfrm>
                  <a:off x="8740140" y="1432560"/>
                  <a:ext cx="670560" cy="685800"/>
                </a:xfrm>
                <a:prstGeom prst="roundRect">
                  <a:avLst/>
                </a:prstGeom>
              </xdr:spPr>
              <xdr:style>
                <a:lnRef idx="2">
                  <a:schemeClr val="accent3">
                    <a:shade val="50000"/>
                  </a:schemeClr>
                </a:lnRef>
                <a:fillRef idx="1">
                  <a:schemeClr val="accent3"/>
                </a:fillRef>
                <a:effectRef idx="0">
                  <a:schemeClr val="accent3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altLang="zh-CN" sz="1100"/>
                    <a:t>RS232/RS485</a:t>
                  </a:r>
                  <a:endParaRPr lang="zh-CN" altLang="en-US" sz="1100"/>
                </a:p>
              </xdr:txBody>
            </xdr:sp>
            <xdr:sp macro="" textlink="">
              <xdr:nvSpPr>
                <xdr:cNvPr id="165" name="圆角矩形 164">
                  <a:extLst>
                    <a:ext uri="{FF2B5EF4-FFF2-40B4-BE49-F238E27FC236}">
                      <a16:creationId xmlns:a16="http://schemas.microsoft.com/office/drawing/2014/main" id="{00000000-0008-0000-0000-0000A5000000}"/>
                    </a:ext>
                  </a:extLst>
                </xdr:cNvPr>
                <xdr:cNvSpPr/>
              </xdr:nvSpPr>
              <xdr:spPr>
                <a:xfrm>
                  <a:off x="7068873" y="502921"/>
                  <a:ext cx="599472" cy="807721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altLang="zh-CN" sz="1100"/>
                    <a:t>GPRS</a:t>
                  </a:r>
                </a:p>
              </xdr:txBody>
            </xdr:sp>
            <xdr:sp macro="" textlink="">
              <xdr:nvSpPr>
                <xdr:cNvPr id="166" name="圆角矩形 165">
                  <a:extLst>
                    <a:ext uri="{FF2B5EF4-FFF2-40B4-BE49-F238E27FC236}">
                      <a16:creationId xmlns:a16="http://schemas.microsoft.com/office/drawing/2014/main" id="{00000000-0008-0000-0000-0000A6000000}"/>
                    </a:ext>
                  </a:extLst>
                </xdr:cNvPr>
                <xdr:cNvSpPr/>
              </xdr:nvSpPr>
              <xdr:spPr>
                <a:xfrm rot="5400000">
                  <a:off x="8808720" y="750570"/>
                  <a:ext cx="819150" cy="392430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altLang="zh-CN" sz="1100"/>
                    <a:t>Ethernet</a:t>
                  </a:r>
                </a:p>
              </xdr:txBody>
            </xdr:sp>
            <xdr:sp macro="" textlink="">
              <xdr:nvSpPr>
                <xdr:cNvPr id="167" name="圆角矩形 166">
                  <a:extLst>
                    <a:ext uri="{FF2B5EF4-FFF2-40B4-BE49-F238E27FC236}">
                      <a16:creationId xmlns:a16="http://schemas.microsoft.com/office/drawing/2014/main" id="{00000000-0008-0000-0000-0000A7000000}"/>
                    </a:ext>
                  </a:extLst>
                </xdr:cNvPr>
                <xdr:cNvSpPr/>
              </xdr:nvSpPr>
              <xdr:spPr>
                <a:xfrm>
                  <a:off x="8282940" y="541020"/>
                  <a:ext cx="670560" cy="441960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altLang="zh-CN" sz="1100"/>
                    <a:t>MCU</a:t>
                  </a:r>
                </a:p>
              </xdr:txBody>
            </xdr:sp>
            <xdr:sp macro="" textlink="">
              <xdr:nvSpPr>
                <xdr:cNvPr id="168" name="圆角矩形 167">
                  <a:extLst>
                    <a:ext uri="{FF2B5EF4-FFF2-40B4-BE49-F238E27FC236}">
                      <a16:creationId xmlns:a16="http://schemas.microsoft.com/office/drawing/2014/main" id="{00000000-0008-0000-0000-0000A8000000}"/>
                    </a:ext>
                  </a:extLst>
                </xdr:cNvPr>
                <xdr:cNvSpPr/>
              </xdr:nvSpPr>
              <xdr:spPr>
                <a:xfrm>
                  <a:off x="8282940" y="1051560"/>
                  <a:ext cx="670560" cy="297180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ctr"/>
                <a:lstStyle/>
                <a:p>
                  <a:pPr algn="ctr"/>
                  <a:r>
                    <a:rPr lang="en-US" altLang="zh-CN" sz="1100"/>
                    <a:t>Extend</a:t>
                  </a:r>
                </a:p>
              </xdr:txBody>
            </xdr:sp>
            <xdr:sp macro="" textlink="">
              <xdr:nvSpPr>
                <xdr:cNvPr id="169" name="圆角矩形 168">
                  <a:extLst>
                    <a:ext uri="{FF2B5EF4-FFF2-40B4-BE49-F238E27FC236}">
                      <a16:creationId xmlns:a16="http://schemas.microsoft.com/office/drawing/2014/main" id="{00000000-0008-0000-0000-0000A9000000}"/>
                    </a:ext>
                  </a:extLst>
                </xdr:cNvPr>
                <xdr:cNvSpPr/>
              </xdr:nvSpPr>
              <xdr:spPr>
                <a:xfrm>
                  <a:off x="6431280" y="2179320"/>
                  <a:ext cx="2964180" cy="259080"/>
                </a:xfrm>
                <a:prstGeom prst="roundRect">
                  <a:avLst/>
                </a:prstGeom>
              </xdr:spPr>
              <xdr:style>
                <a:lnRef idx="2">
                  <a:schemeClr val="accent6">
                    <a:shade val="50000"/>
                  </a:schemeClr>
                </a:lnRef>
                <a:fillRef idx="1">
                  <a:schemeClr val="accent6"/>
                </a:fillRef>
                <a:effectRef idx="0">
                  <a:schemeClr val="accent6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ctr"/>
                  <a:r>
                    <a:rPr lang="en-US" altLang="zh-CN" sz="1100"/>
                    <a:t>Interface</a:t>
                  </a:r>
                  <a:endParaRPr lang="zh-CN" altLang="en-US" sz="1100"/>
                </a:p>
              </xdr:txBody>
            </xdr:sp>
          </xdr:grpSp>
          <xdr:cxnSp macro="">
            <xdr:nvCxnSpPr>
              <xdr:cNvPr id="155" name="直接箭头连接符 154">
                <a:extLst>
                  <a:ext uri="{FF2B5EF4-FFF2-40B4-BE49-F238E27FC236}">
                    <a16:creationId xmlns:a16="http://schemas.microsoft.com/office/drawing/2014/main" id="{00000000-0008-0000-0000-00009B000000}"/>
                  </a:ext>
                </a:extLst>
              </xdr:cNvPr>
              <xdr:cNvCxnSpPr/>
            </xdr:nvCxnSpPr>
            <xdr:spPr>
              <a:xfrm>
                <a:off x="3259506" y="429260"/>
                <a:ext cx="0" cy="2141220"/>
              </a:xfrm>
              <a:prstGeom prst="straightConnector1">
                <a:avLst/>
              </a:prstGeom>
              <a:ln>
                <a:headEnd type="triangl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56" name="文本框 155">
                <a:extLst>
                  <a:ext uri="{FF2B5EF4-FFF2-40B4-BE49-F238E27FC236}">
                    <a16:creationId xmlns:a16="http://schemas.microsoft.com/office/drawing/2014/main" id="{00000000-0008-0000-0000-00009C000000}"/>
                  </a:ext>
                </a:extLst>
              </xdr:cNvPr>
              <xdr:cNvSpPr txBox="1"/>
            </xdr:nvSpPr>
            <xdr:spPr>
              <a:xfrm rot="16200000">
                <a:off x="3033653" y="1394906"/>
                <a:ext cx="439800" cy="17222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altLang="zh-CN" sz="1100"/>
                  <a:t>130mm</a:t>
                </a:r>
                <a:endParaRPr lang="zh-CN" altLang="en-US" sz="1100"/>
              </a:p>
            </xdr:txBody>
          </xdr:sp>
          <xdr:cxnSp macro="">
            <xdr:nvCxnSpPr>
              <xdr:cNvPr id="157" name="直接箭头连接符 156">
                <a:extLst>
                  <a:ext uri="{FF2B5EF4-FFF2-40B4-BE49-F238E27FC236}">
                    <a16:creationId xmlns:a16="http://schemas.microsoft.com/office/drawing/2014/main" id="{00000000-0008-0000-0000-00009D000000}"/>
                  </a:ext>
                </a:extLst>
              </xdr:cNvPr>
              <xdr:cNvCxnSpPr/>
            </xdr:nvCxnSpPr>
            <xdr:spPr>
              <a:xfrm>
                <a:off x="53340" y="2491740"/>
                <a:ext cx="3284220" cy="0"/>
              </a:xfrm>
              <a:prstGeom prst="straightConnector1">
                <a:avLst/>
              </a:prstGeom>
              <a:ln>
                <a:headEnd type="triangle"/>
                <a:tailEnd type="triangle"/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58" name="文本框 157">
                <a:extLst>
                  <a:ext uri="{FF2B5EF4-FFF2-40B4-BE49-F238E27FC236}">
                    <a16:creationId xmlns:a16="http://schemas.microsoft.com/office/drawing/2014/main" id="{00000000-0008-0000-0000-00009E000000}"/>
                  </a:ext>
                </a:extLst>
              </xdr:cNvPr>
              <xdr:cNvSpPr txBox="1"/>
            </xdr:nvSpPr>
            <xdr:spPr>
              <a:xfrm>
                <a:off x="1443554" y="2404546"/>
                <a:ext cx="439800" cy="17222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altLang="zh-CN" sz="1100"/>
                  <a:t>200mm</a:t>
                </a:r>
                <a:endParaRPr lang="zh-CN" altLang="en-US" sz="1100"/>
              </a:p>
            </xdr:txBody>
          </xdr:sp>
        </xdr:grpSp>
        <xdr:grpSp>
          <xdr:nvGrpSpPr>
            <xdr:cNvPr id="12" name="组合 11">
              <a:extLst>
                <a:ext uri="{FF2B5EF4-FFF2-40B4-BE49-F238E27FC236}">
                  <a16:creationId xmlns:a16="http://schemas.microsoft.com/office/drawing/2014/main" id="{1A34D2F5-95AC-4FFF-B280-9E45BBFAD3A7}"/>
                </a:ext>
              </a:extLst>
            </xdr:cNvPr>
            <xdr:cNvGrpSpPr/>
          </xdr:nvGrpSpPr>
          <xdr:grpSpPr>
            <a:xfrm>
              <a:off x="30480" y="365758"/>
              <a:ext cx="11094721" cy="5023484"/>
              <a:chOff x="30480" y="365758"/>
              <a:chExt cx="11094721" cy="5023484"/>
            </a:xfrm>
          </xdr:grpSpPr>
          <xdr:grpSp>
            <xdr:nvGrpSpPr>
              <xdr:cNvPr id="152" name="组合 151">
                <a:extLst>
                  <a:ext uri="{FF2B5EF4-FFF2-40B4-BE49-F238E27FC236}">
                    <a16:creationId xmlns:a16="http://schemas.microsoft.com/office/drawing/2014/main" id="{00000000-0008-0000-0000-000098000000}"/>
                  </a:ext>
                </a:extLst>
              </xdr:cNvPr>
              <xdr:cNvGrpSpPr/>
            </xdr:nvGrpSpPr>
            <xdr:grpSpPr>
              <a:xfrm>
                <a:off x="30480" y="365758"/>
                <a:ext cx="3992970" cy="2569699"/>
                <a:chOff x="30481" y="388619"/>
                <a:chExt cx="3309185" cy="2188154"/>
              </a:xfrm>
            </xdr:grpSpPr>
            <xdr:grpSp>
              <xdr:nvGrpSpPr>
                <xdr:cNvPr id="16" name="组合 15">
                  <a:extLst>
                    <a:ext uri="{FF2B5EF4-FFF2-40B4-BE49-F238E27FC236}">
                      <a16:creationId xmlns:a16="http://schemas.microsoft.com/office/drawing/2014/main" id="{00000000-0008-0000-0000-000010000000}"/>
                    </a:ext>
                  </a:extLst>
                </xdr:cNvPr>
                <xdr:cNvGrpSpPr/>
              </xdr:nvGrpSpPr>
              <xdr:grpSpPr>
                <a:xfrm>
                  <a:off x="30481" y="388619"/>
                  <a:ext cx="3305953" cy="2101223"/>
                  <a:chOff x="6309361" y="426719"/>
                  <a:chExt cx="3305953" cy="2101223"/>
                </a:xfrm>
              </xdr:grpSpPr>
              <xdr:sp macro="" textlink="">
                <xdr:nvSpPr>
                  <xdr:cNvPr id="4" name="矩形 3">
                    <a:extLst>
                      <a:ext uri="{FF2B5EF4-FFF2-40B4-BE49-F238E27FC236}">
                        <a16:creationId xmlns:a16="http://schemas.microsoft.com/office/drawing/2014/main" id="{00000000-0008-0000-0000-000004000000}"/>
                      </a:ext>
                    </a:extLst>
                  </xdr:cNvPr>
                  <xdr:cNvSpPr/>
                </xdr:nvSpPr>
                <xdr:spPr>
                  <a:xfrm>
                    <a:off x="6309361" y="426719"/>
                    <a:ext cx="3305953" cy="2101223"/>
                  </a:xfrm>
                  <a:prstGeom prst="rect">
                    <a:avLst/>
                  </a:prstGeom>
                </xdr:spPr>
                <xdr:style>
                  <a:lnRef idx="2">
                    <a:schemeClr val="accent5"/>
                  </a:lnRef>
                  <a:fillRef idx="1">
                    <a:schemeClr val="lt1"/>
                  </a:fillRef>
                  <a:effectRef idx="0">
                    <a:schemeClr val="accent5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zh-CN" altLang="en-US" sz="1100"/>
                  </a:p>
                </xdr:txBody>
              </xdr:sp>
              <xdr:sp macro="" textlink="">
                <xdr:nvSpPr>
                  <xdr:cNvPr id="5" name="圆角矩形 4">
                    <a:extLst>
                      <a:ext uri="{FF2B5EF4-FFF2-40B4-BE49-F238E27FC236}">
                        <a16:creationId xmlns:a16="http://schemas.microsoft.com/office/drawing/2014/main" id="{00000000-0008-0000-0000-000005000000}"/>
                      </a:ext>
                    </a:extLst>
                  </xdr:cNvPr>
                  <xdr:cNvSpPr/>
                </xdr:nvSpPr>
                <xdr:spPr>
                  <a:xfrm>
                    <a:off x="6416041" y="525780"/>
                    <a:ext cx="602190" cy="815340"/>
                  </a:xfrm>
                  <a:prstGeom prst="round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altLang="zh-CN" sz="1100"/>
                      <a:t>AC/DC </a:t>
                    </a:r>
                    <a:endParaRPr lang="zh-CN" altLang="en-US" sz="1100"/>
                  </a:p>
                </xdr:txBody>
              </xdr:sp>
              <xdr:sp macro="" textlink="">
                <xdr:nvSpPr>
                  <xdr:cNvPr id="6" name="圆角矩形 5">
                    <a:extLst>
                      <a:ext uri="{FF2B5EF4-FFF2-40B4-BE49-F238E27FC236}">
                        <a16:creationId xmlns:a16="http://schemas.microsoft.com/office/drawing/2014/main" id="{00000000-0008-0000-0000-000006000000}"/>
                      </a:ext>
                    </a:extLst>
                  </xdr:cNvPr>
                  <xdr:cNvSpPr/>
                </xdr:nvSpPr>
                <xdr:spPr>
                  <a:xfrm>
                    <a:off x="6431280" y="1440180"/>
                    <a:ext cx="670560" cy="685800"/>
                  </a:xfrm>
                  <a:prstGeom prst="roundRect">
                    <a:avLst/>
                  </a:prstGeom>
                </xdr:spPr>
                <xdr:style>
                  <a:lnRef idx="2">
                    <a:schemeClr val="accent2">
                      <a:shade val="50000"/>
                    </a:schemeClr>
                  </a:lnRef>
                  <a:fillRef idx="1">
                    <a:schemeClr val="accent2"/>
                  </a:fillRef>
                  <a:effectRef idx="0">
                    <a:schemeClr val="accent2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altLang="zh-CN" sz="1100"/>
                      <a:t>ADC</a:t>
                    </a:r>
                    <a:endParaRPr lang="zh-CN" altLang="en-US" sz="1100"/>
                  </a:p>
                </xdr:txBody>
              </xdr:sp>
              <xdr:sp macro="" textlink="">
                <xdr:nvSpPr>
                  <xdr:cNvPr id="7" name="圆角矩形 6">
                    <a:extLst>
                      <a:ext uri="{FF2B5EF4-FFF2-40B4-BE49-F238E27FC236}">
                        <a16:creationId xmlns:a16="http://schemas.microsoft.com/office/drawing/2014/main" id="{00000000-0008-0000-0000-000007000000}"/>
                      </a:ext>
                    </a:extLst>
                  </xdr:cNvPr>
                  <xdr:cNvSpPr/>
                </xdr:nvSpPr>
                <xdr:spPr>
                  <a:xfrm>
                    <a:off x="7193280" y="1440180"/>
                    <a:ext cx="670560" cy="685800"/>
                  </a:xfrm>
                  <a:prstGeom prst="roundRect">
                    <a:avLst/>
                  </a:prstGeom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altLang="zh-CN" sz="1100"/>
                      <a:t>DI</a:t>
                    </a:r>
                    <a:endParaRPr lang="zh-CN" altLang="en-US" sz="1100"/>
                  </a:p>
                </xdr:txBody>
              </xdr:sp>
              <xdr:sp macro="" textlink="">
                <xdr:nvSpPr>
                  <xdr:cNvPr id="8" name="圆角矩形 7">
                    <a:extLst>
                      <a:ext uri="{FF2B5EF4-FFF2-40B4-BE49-F238E27FC236}">
                        <a16:creationId xmlns:a16="http://schemas.microsoft.com/office/drawing/2014/main" id="{00000000-0008-0000-0000-000008000000}"/>
                      </a:ext>
                    </a:extLst>
                  </xdr:cNvPr>
                  <xdr:cNvSpPr/>
                </xdr:nvSpPr>
                <xdr:spPr>
                  <a:xfrm>
                    <a:off x="7970520" y="1447800"/>
                    <a:ext cx="670560" cy="685800"/>
                  </a:xfrm>
                  <a:prstGeom prst="roundRect">
                    <a:avLst/>
                  </a:prstGeom>
                </xdr:spPr>
                <xdr:style>
                  <a:lnRef idx="2">
                    <a:schemeClr val="accent4">
                      <a:shade val="50000"/>
                    </a:schemeClr>
                  </a:lnRef>
                  <a:fillRef idx="1">
                    <a:schemeClr val="accent4"/>
                  </a:fillRef>
                  <a:effectRef idx="0">
                    <a:schemeClr val="accent4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altLang="zh-CN" sz="1100"/>
                      <a:t>DO</a:t>
                    </a:r>
                    <a:endParaRPr lang="zh-CN" altLang="en-US" sz="1100"/>
                  </a:p>
                </xdr:txBody>
              </xdr:sp>
              <xdr:sp macro="" textlink="">
                <xdr:nvSpPr>
                  <xdr:cNvPr id="9" name="圆角矩形 8">
                    <a:extLst>
                      <a:ext uri="{FF2B5EF4-FFF2-40B4-BE49-F238E27FC236}">
                        <a16:creationId xmlns:a16="http://schemas.microsoft.com/office/drawing/2014/main" id="{00000000-0008-0000-0000-000009000000}"/>
                      </a:ext>
                    </a:extLst>
                  </xdr:cNvPr>
                  <xdr:cNvSpPr/>
                </xdr:nvSpPr>
                <xdr:spPr>
                  <a:xfrm>
                    <a:off x="8740140" y="1432560"/>
                    <a:ext cx="670560" cy="685800"/>
                  </a:xfrm>
                  <a:prstGeom prst="roundRect">
                    <a:avLst/>
                  </a:prstGeom>
                </xdr:spPr>
                <xdr:style>
                  <a:lnRef idx="2">
                    <a:schemeClr val="accent5">
                      <a:shade val="50000"/>
                    </a:schemeClr>
                  </a:lnRef>
                  <a:fillRef idx="1">
                    <a:schemeClr val="accent5"/>
                  </a:fillRef>
                  <a:effectRef idx="0">
                    <a:schemeClr val="accent5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altLang="zh-CN" sz="1100"/>
                      <a:t>RS232/RS485</a:t>
                    </a:r>
                    <a:endParaRPr lang="zh-CN" altLang="en-US" sz="1100"/>
                  </a:p>
                </xdr:txBody>
              </xdr:sp>
              <xdr:sp macro="" textlink="">
                <xdr:nvSpPr>
                  <xdr:cNvPr id="10" name="圆角矩形 9">
                    <a:extLst>
                      <a:ext uri="{FF2B5EF4-FFF2-40B4-BE49-F238E27FC236}">
                        <a16:creationId xmlns:a16="http://schemas.microsoft.com/office/drawing/2014/main" id="{00000000-0008-0000-0000-00000A000000}"/>
                      </a:ext>
                    </a:extLst>
                  </xdr:cNvPr>
                  <xdr:cNvSpPr/>
                </xdr:nvSpPr>
                <xdr:spPr>
                  <a:xfrm>
                    <a:off x="7079157" y="533400"/>
                    <a:ext cx="594265" cy="807720"/>
                  </a:xfrm>
                  <a:prstGeom prst="round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altLang="zh-CN" sz="1100"/>
                      <a:t>GPRS</a:t>
                    </a:r>
                  </a:p>
                </xdr:txBody>
              </xdr:sp>
              <xdr:sp macro="" textlink="">
                <xdr:nvSpPr>
                  <xdr:cNvPr id="11" name="圆角矩形 10">
                    <a:extLst>
                      <a:ext uri="{FF2B5EF4-FFF2-40B4-BE49-F238E27FC236}">
                        <a16:creationId xmlns:a16="http://schemas.microsoft.com/office/drawing/2014/main" id="{00000000-0008-0000-0000-00000B000000}"/>
                      </a:ext>
                    </a:extLst>
                  </xdr:cNvPr>
                  <xdr:cNvSpPr/>
                </xdr:nvSpPr>
                <xdr:spPr>
                  <a:xfrm rot="5400000">
                    <a:off x="8808720" y="750570"/>
                    <a:ext cx="819150" cy="392430"/>
                  </a:xfrm>
                  <a:prstGeom prst="round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altLang="zh-CN" sz="1100"/>
                      <a:t>Ethernet</a:t>
                    </a:r>
                  </a:p>
                </xdr:txBody>
              </xdr:sp>
              <xdr:sp macro="" textlink="">
                <xdr:nvSpPr>
                  <xdr:cNvPr id="13" name="圆角矩形 12">
                    <a:extLst>
                      <a:ext uri="{FF2B5EF4-FFF2-40B4-BE49-F238E27FC236}">
                        <a16:creationId xmlns:a16="http://schemas.microsoft.com/office/drawing/2014/main" id="{00000000-0008-0000-0000-00000D000000}"/>
                      </a:ext>
                    </a:extLst>
                  </xdr:cNvPr>
                  <xdr:cNvSpPr/>
                </xdr:nvSpPr>
                <xdr:spPr>
                  <a:xfrm>
                    <a:off x="8282940" y="541020"/>
                    <a:ext cx="670560" cy="441960"/>
                  </a:xfrm>
                  <a:prstGeom prst="round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altLang="zh-CN" sz="900"/>
                      <a:t>MCU</a:t>
                    </a:r>
                  </a:p>
                </xdr:txBody>
              </xdr:sp>
              <xdr:sp macro="" textlink="">
                <xdr:nvSpPr>
                  <xdr:cNvPr id="14" name="圆角矩形 13">
                    <a:extLst>
                      <a:ext uri="{FF2B5EF4-FFF2-40B4-BE49-F238E27FC236}">
                        <a16:creationId xmlns:a16="http://schemas.microsoft.com/office/drawing/2014/main" id="{00000000-0008-0000-0000-00000E000000}"/>
                      </a:ext>
                    </a:extLst>
                  </xdr:cNvPr>
                  <xdr:cNvSpPr/>
                </xdr:nvSpPr>
                <xdr:spPr>
                  <a:xfrm>
                    <a:off x="8282940" y="1051560"/>
                    <a:ext cx="670560" cy="297180"/>
                  </a:xfrm>
                  <a:prstGeom prst="round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altLang="zh-CN" sz="1100"/>
                      <a:t>Extend</a:t>
                    </a:r>
                  </a:p>
                </xdr:txBody>
              </xdr:sp>
              <xdr:sp macro="" textlink="">
                <xdr:nvSpPr>
                  <xdr:cNvPr id="15" name="圆角矩形 14">
                    <a:extLst>
                      <a:ext uri="{FF2B5EF4-FFF2-40B4-BE49-F238E27FC236}">
                        <a16:creationId xmlns:a16="http://schemas.microsoft.com/office/drawing/2014/main" id="{00000000-0008-0000-0000-00000F000000}"/>
                      </a:ext>
                    </a:extLst>
                  </xdr:cNvPr>
                  <xdr:cNvSpPr/>
                </xdr:nvSpPr>
                <xdr:spPr>
                  <a:xfrm>
                    <a:off x="6431280" y="2179320"/>
                    <a:ext cx="2964180" cy="259080"/>
                  </a:xfrm>
                  <a:prstGeom prst="roundRect">
                    <a:avLst/>
                  </a:prstGeom>
                </xdr:spPr>
                <xdr:style>
                  <a:lnRef idx="2">
                    <a:schemeClr val="accent6">
                      <a:shade val="50000"/>
                    </a:schemeClr>
                  </a:lnRef>
                  <a:fillRef idx="1">
                    <a:schemeClr val="accent6"/>
                  </a:fillRef>
                  <a:effectRef idx="0">
                    <a:schemeClr val="accent6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en-US" altLang="zh-CN" sz="1100"/>
                      <a:t>Interface</a:t>
                    </a:r>
                    <a:endParaRPr lang="zh-CN" altLang="en-US" sz="1100"/>
                  </a:p>
                </xdr:txBody>
              </xdr:sp>
            </xdr:grpSp>
            <xdr:cxnSp macro="">
              <xdr:nvCxnSpPr>
                <xdr:cNvPr id="144" name="直接箭头连接符 143">
                  <a:extLst>
                    <a:ext uri="{FF2B5EF4-FFF2-40B4-BE49-F238E27FC236}">
                      <a16:creationId xmlns:a16="http://schemas.microsoft.com/office/drawing/2014/main" id="{00000000-0008-0000-0000-000090000000}"/>
                    </a:ext>
                  </a:extLst>
                </xdr:cNvPr>
                <xdr:cNvCxnSpPr/>
              </xdr:nvCxnSpPr>
              <xdr:spPr>
                <a:xfrm>
                  <a:off x="3276600" y="419100"/>
                  <a:ext cx="0" cy="2141220"/>
                </a:xfrm>
                <a:prstGeom prst="straightConnector1">
                  <a:avLst/>
                </a:prstGeom>
                <a:ln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45" name="文本框 144">
                  <a:extLst>
                    <a:ext uri="{FF2B5EF4-FFF2-40B4-BE49-F238E27FC236}">
                      <a16:creationId xmlns:a16="http://schemas.microsoft.com/office/drawing/2014/main" id="{00000000-0008-0000-0000-000091000000}"/>
                    </a:ext>
                  </a:extLst>
                </xdr:cNvPr>
                <xdr:cNvSpPr txBox="1"/>
              </xdr:nvSpPr>
              <xdr:spPr>
                <a:xfrm rot="16200000">
                  <a:off x="3033653" y="1394906"/>
                  <a:ext cx="439800" cy="172227"/>
                </a:xfrm>
                <a:prstGeom prst="rect">
                  <a:avLst/>
                </a:prstGeom>
                <a:solidFill>
                  <a:schemeClr val="bg1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n-US" altLang="zh-CN" sz="1100"/>
                    <a:t>130mm</a:t>
                  </a:r>
                  <a:endParaRPr lang="zh-CN" altLang="en-US" sz="1100"/>
                </a:p>
              </xdr:txBody>
            </xdr:sp>
            <xdr:cxnSp macro="">
              <xdr:nvCxnSpPr>
                <xdr:cNvPr id="147" name="直接箭头连接符 146">
                  <a:extLst>
                    <a:ext uri="{FF2B5EF4-FFF2-40B4-BE49-F238E27FC236}">
                      <a16:creationId xmlns:a16="http://schemas.microsoft.com/office/drawing/2014/main" id="{00000000-0008-0000-0000-000093000000}"/>
                    </a:ext>
                  </a:extLst>
                </xdr:cNvPr>
                <xdr:cNvCxnSpPr/>
              </xdr:nvCxnSpPr>
              <xdr:spPr>
                <a:xfrm>
                  <a:off x="53340" y="2491740"/>
                  <a:ext cx="3284220" cy="0"/>
                </a:xfrm>
                <a:prstGeom prst="straightConnector1">
                  <a:avLst/>
                </a:prstGeom>
                <a:ln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51" name="文本框 150">
                  <a:extLst>
                    <a:ext uri="{FF2B5EF4-FFF2-40B4-BE49-F238E27FC236}">
                      <a16:creationId xmlns:a16="http://schemas.microsoft.com/office/drawing/2014/main" id="{00000000-0008-0000-0000-000097000000}"/>
                    </a:ext>
                  </a:extLst>
                </xdr:cNvPr>
                <xdr:cNvSpPr txBox="1"/>
              </xdr:nvSpPr>
              <xdr:spPr>
                <a:xfrm>
                  <a:off x="1443554" y="2404546"/>
                  <a:ext cx="439800" cy="172227"/>
                </a:xfrm>
                <a:prstGeom prst="rect">
                  <a:avLst/>
                </a:prstGeom>
                <a:solidFill>
                  <a:schemeClr val="bg1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r>
                    <a:rPr lang="en-US" altLang="zh-CN" sz="1100"/>
                    <a:t>200mm</a:t>
                  </a:r>
                  <a:endParaRPr lang="zh-CN" altLang="en-US" sz="1100"/>
                </a:p>
              </xdr:txBody>
            </xdr:sp>
          </xdr:grpSp>
          <xdr:grpSp>
            <xdr:nvGrpSpPr>
              <xdr:cNvPr id="211" name="组合 210">
                <a:extLst>
                  <a:ext uri="{FF2B5EF4-FFF2-40B4-BE49-F238E27FC236}">
                    <a16:creationId xmlns:a16="http://schemas.microsoft.com/office/drawing/2014/main" id="{00000000-0008-0000-0000-0000D3000000}"/>
                  </a:ext>
                </a:extLst>
              </xdr:cNvPr>
              <xdr:cNvGrpSpPr/>
            </xdr:nvGrpSpPr>
            <xdr:grpSpPr>
              <a:xfrm>
                <a:off x="8197656" y="3531885"/>
                <a:ext cx="2927545" cy="1857357"/>
                <a:chOff x="7376160" y="3865505"/>
                <a:chExt cx="2238597" cy="1978930"/>
              </a:xfrm>
            </xdr:grpSpPr>
            <xdr:grpSp>
              <xdr:nvGrpSpPr>
                <xdr:cNvPr id="93" name="组合 92">
                  <a:extLst>
                    <a:ext uri="{FF2B5EF4-FFF2-40B4-BE49-F238E27FC236}">
                      <a16:creationId xmlns:a16="http://schemas.microsoft.com/office/drawing/2014/main" id="{00000000-0008-0000-0000-00005D000000}"/>
                    </a:ext>
                  </a:extLst>
                </xdr:cNvPr>
                <xdr:cNvGrpSpPr/>
              </xdr:nvGrpSpPr>
              <xdr:grpSpPr>
                <a:xfrm>
                  <a:off x="7404957" y="3865505"/>
                  <a:ext cx="2209800" cy="1978930"/>
                  <a:chOff x="6345777" y="771785"/>
                  <a:chExt cx="2209800" cy="1978930"/>
                </a:xfrm>
              </xdr:grpSpPr>
              <xdr:sp macro="" textlink="">
                <xdr:nvSpPr>
                  <xdr:cNvPr id="96" name="矩形 95">
                    <a:extLst>
                      <a:ext uri="{FF2B5EF4-FFF2-40B4-BE49-F238E27FC236}">
                        <a16:creationId xmlns:a16="http://schemas.microsoft.com/office/drawing/2014/main" id="{00000000-0008-0000-0000-000060000000}"/>
                      </a:ext>
                    </a:extLst>
                  </xdr:cNvPr>
                  <xdr:cNvSpPr/>
                </xdr:nvSpPr>
                <xdr:spPr>
                  <a:xfrm>
                    <a:off x="6345777" y="771785"/>
                    <a:ext cx="2209800" cy="1978930"/>
                  </a:xfrm>
                  <a:prstGeom prst="rect">
                    <a:avLst/>
                  </a:prstGeom>
                </xdr:spPr>
                <xdr:style>
                  <a:lnRef idx="2">
                    <a:schemeClr val="accent5"/>
                  </a:lnRef>
                  <a:fillRef idx="1">
                    <a:schemeClr val="lt1"/>
                  </a:fillRef>
                  <a:effectRef idx="0">
                    <a:schemeClr val="accent5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zh-CN" altLang="en-US" sz="1100"/>
                  </a:p>
                </xdr:txBody>
              </xdr:sp>
              <xdr:sp macro="" textlink="">
                <xdr:nvSpPr>
                  <xdr:cNvPr id="97" name="圆角矩形 96">
                    <a:extLst>
                      <a:ext uri="{FF2B5EF4-FFF2-40B4-BE49-F238E27FC236}">
                        <a16:creationId xmlns:a16="http://schemas.microsoft.com/office/drawing/2014/main" id="{00000000-0008-0000-0000-000061000000}"/>
                      </a:ext>
                    </a:extLst>
                  </xdr:cNvPr>
                  <xdr:cNvSpPr/>
                </xdr:nvSpPr>
                <xdr:spPr>
                  <a:xfrm>
                    <a:off x="6449834" y="865917"/>
                    <a:ext cx="631863" cy="815340"/>
                  </a:xfrm>
                  <a:prstGeom prst="round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altLang="zh-CN" sz="1100"/>
                      <a:t>AC/DC </a:t>
                    </a:r>
                    <a:endParaRPr lang="zh-CN" altLang="en-US" sz="1100"/>
                  </a:p>
                </xdr:txBody>
              </xdr:sp>
              <xdr:sp macro="" textlink="">
                <xdr:nvSpPr>
                  <xdr:cNvPr id="98" name="圆角矩形 97">
                    <a:extLst>
                      <a:ext uri="{FF2B5EF4-FFF2-40B4-BE49-F238E27FC236}">
                        <a16:creationId xmlns:a16="http://schemas.microsoft.com/office/drawing/2014/main" id="{00000000-0008-0000-0000-000062000000}"/>
                      </a:ext>
                    </a:extLst>
                  </xdr:cNvPr>
                  <xdr:cNvSpPr/>
                </xdr:nvSpPr>
                <xdr:spPr>
                  <a:xfrm>
                    <a:off x="7656688" y="930647"/>
                    <a:ext cx="670560" cy="441960"/>
                  </a:xfrm>
                  <a:prstGeom prst="round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altLang="zh-CN" sz="1100"/>
                      <a:t>MCU</a:t>
                    </a:r>
                  </a:p>
                </xdr:txBody>
              </xdr:sp>
              <xdr:sp macro="" textlink="">
                <xdr:nvSpPr>
                  <xdr:cNvPr id="99" name="圆角矩形 98">
                    <a:extLst>
                      <a:ext uri="{FF2B5EF4-FFF2-40B4-BE49-F238E27FC236}">
                        <a16:creationId xmlns:a16="http://schemas.microsoft.com/office/drawing/2014/main" id="{00000000-0008-0000-0000-000063000000}"/>
                      </a:ext>
                    </a:extLst>
                  </xdr:cNvPr>
                  <xdr:cNvSpPr/>
                </xdr:nvSpPr>
                <xdr:spPr>
                  <a:xfrm>
                    <a:off x="7368007" y="1740718"/>
                    <a:ext cx="670560" cy="381000"/>
                  </a:xfrm>
                  <a:prstGeom prst="roundRect">
                    <a:avLst/>
                  </a:prstGeom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ctr"/>
                  <a:lstStyle/>
                  <a:p>
                    <a:pPr algn="ctr"/>
                    <a:r>
                      <a:rPr lang="en-US" altLang="zh-CN" sz="1100"/>
                      <a:t>Lora</a:t>
                    </a:r>
                  </a:p>
                </xdr:txBody>
              </xdr:sp>
              <xdr:sp macro="" textlink="">
                <xdr:nvSpPr>
                  <xdr:cNvPr id="100" name="圆角矩形 99">
                    <a:extLst>
                      <a:ext uri="{FF2B5EF4-FFF2-40B4-BE49-F238E27FC236}">
                        <a16:creationId xmlns:a16="http://schemas.microsoft.com/office/drawing/2014/main" id="{00000000-0008-0000-0000-000064000000}"/>
                      </a:ext>
                    </a:extLst>
                  </xdr:cNvPr>
                  <xdr:cNvSpPr/>
                </xdr:nvSpPr>
                <xdr:spPr>
                  <a:xfrm>
                    <a:off x="6518681" y="2209766"/>
                    <a:ext cx="1851660" cy="259080"/>
                  </a:xfrm>
                  <a:prstGeom prst="roundRect">
                    <a:avLst/>
                  </a:prstGeom>
                </xdr:spPr>
                <xdr:style>
                  <a:lnRef idx="2">
                    <a:schemeClr val="accent6">
                      <a:shade val="50000"/>
                    </a:schemeClr>
                  </a:lnRef>
                  <a:fillRef idx="1">
                    <a:schemeClr val="accent6"/>
                  </a:fillRef>
                  <a:effectRef idx="0">
                    <a:schemeClr val="accent6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ctr"/>
                    <a:r>
                      <a:rPr lang="en-US" altLang="zh-CN" sz="1100"/>
                      <a:t>Interface</a:t>
                    </a:r>
                    <a:endParaRPr lang="zh-CN" altLang="en-US" sz="1100"/>
                  </a:p>
                </xdr:txBody>
              </xdr:sp>
            </xdr:grpSp>
            <xdr:cxnSp macro="">
              <xdr:nvCxnSpPr>
                <xdr:cNvPr id="193" name="直接箭头连接符 192">
                  <a:extLst>
                    <a:ext uri="{FF2B5EF4-FFF2-40B4-BE49-F238E27FC236}">
                      <a16:creationId xmlns:a16="http://schemas.microsoft.com/office/drawing/2014/main" id="{00000000-0008-0000-0000-0000C1000000}"/>
                    </a:ext>
                  </a:extLst>
                </xdr:cNvPr>
                <xdr:cNvCxnSpPr/>
              </xdr:nvCxnSpPr>
              <xdr:spPr>
                <a:xfrm flipV="1">
                  <a:off x="7376160" y="5664926"/>
                  <a:ext cx="2194560" cy="509"/>
                </a:xfrm>
                <a:prstGeom prst="straightConnector1">
                  <a:avLst/>
                </a:prstGeom>
                <a:ln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94" name="文本框 193">
                  <a:extLst>
                    <a:ext uri="{FF2B5EF4-FFF2-40B4-BE49-F238E27FC236}">
                      <a16:creationId xmlns:a16="http://schemas.microsoft.com/office/drawing/2014/main" id="{00000000-0008-0000-0000-0000C2000000}"/>
                    </a:ext>
                  </a:extLst>
                </xdr:cNvPr>
                <xdr:cNvSpPr txBox="1"/>
              </xdr:nvSpPr>
              <xdr:spPr>
                <a:xfrm>
                  <a:off x="8337706" y="5570220"/>
                  <a:ext cx="439800" cy="172227"/>
                </a:xfrm>
                <a:prstGeom prst="rect">
                  <a:avLst/>
                </a:prstGeom>
                <a:solidFill>
                  <a:schemeClr val="bg1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noAutofit/>
                </a:bodyPr>
                <a:lstStyle/>
                <a:p>
                  <a:r>
                    <a:rPr lang="en-US" altLang="zh-CN" sz="1100"/>
                    <a:t>100mm</a:t>
                  </a:r>
                  <a:endParaRPr lang="zh-CN" altLang="en-US" sz="1100"/>
                </a:p>
              </xdr:txBody>
            </xdr:sp>
            <xdr:cxnSp macro="">
              <xdr:nvCxnSpPr>
                <xdr:cNvPr id="208" name="直接箭头连接符 207">
                  <a:extLst>
                    <a:ext uri="{FF2B5EF4-FFF2-40B4-BE49-F238E27FC236}">
                      <a16:creationId xmlns:a16="http://schemas.microsoft.com/office/drawing/2014/main" id="{00000000-0008-0000-0000-0000D0000000}"/>
                    </a:ext>
                  </a:extLst>
                </xdr:cNvPr>
                <xdr:cNvCxnSpPr/>
              </xdr:nvCxnSpPr>
              <xdr:spPr>
                <a:xfrm flipH="1">
                  <a:off x="9471526" y="4026281"/>
                  <a:ext cx="32506" cy="1689784"/>
                </a:xfrm>
                <a:prstGeom prst="straightConnector1">
                  <a:avLst/>
                </a:prstGeom>
                <a:ln>
                  <a:headEnd type="triangle"/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209" name="文本框 208">
                  <a:extLst>
                    <a:ext uri="{FF2B5EF4-FFF2-40B4-BE49-F238E27FC236}">
                      <a16:creationId xmlns:a16="http://schemas.microsoft.com/office/drawing/2014/main" id="{00000000-0008-0000-0000-0000D1000000}"/>
                    </a:ext>
                  </a:extLst>
                </xdr:cNvPr>
                <xdr:cNvSpPr txBox="1"/>
              </xdr:nvSpPr>
              <xdr:spPr>
                <a:xfrm rot="16200000">
                  <a:off x="9220968" y="4540753"/>
                  <a:ext cx="440425" cy="152401"/>
                </a:xfrm>
                <a:prstGeom prst="rect">
                  <a:avLst/>
                </a:prstGeom>
                <a:solidFill>
                  <a:schemeClr val="bg1"/>
                </a:solidFill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noAutofit/>
                </a:bodyPr>
                <a:lstStyle/>
                <a:p>
                  <a:r>
                    <a:rPr lang="en-US" altLang="zh-CN" sz="1100"/>
                    <a:t>130mm</a:t>
                  </a:r>
                  <a:endParaRPr lang="zh-CN" altLang="en-US" sz="1100"/>
                </a:p>
              </xdr:txBody>
            </xdr:sp>
          </xdr:grpSp>
          <xdr:sp macro="" textlink="">
            <xdr:nvSpPr>
              <xdr:cNvPr id="2" name="矩形: 圆角 1">
                <a:extLst>
                  <a:ext uri="{FF2B5EF4-FFF2-40B4-BE49-F238E27FC236}">
                    <a16:creationId xmlns:a16="http://schemas.microsoft.com/office/drawing/2014/main" id="{E81C91AE-F17D-4F4A-AD89-739F2A4BAC67}"/>
                  </a:ext>
                </a:extLst>
              </xdr:cNvPr>
              <xdr:cNvSpPr/>
            </xdr:nvSpPr>
            <xdr:spPr>
              <a:xfrm>
                <a:off x="1733550" y="514350"/>
                <a:ext cx="609600" cy="914400"/>
              </a:xfrm>
              <a:prstGeom prst="roundRect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zh-CN" sz="1100"/>
                  <a:t>SDIO</a:t>
                </a:r>
              </a:p>
              <a:p>
                <a:pPr algn="ctr"/>
                <a:r>
                  <a:rPr lang="en-US" altLang="zh-CN" sz="1100"/>
                  <a:t>Flash</a:t>
                </a:r>
                <a:endParaRPr lang="zh-CN" altLang="en-US" sz="1100"/>
              </a:p>
            </xdr:txBody>
          </xdr:sp>
        </xdr:grpSp>
        <xdr:sp macro="" textlink="">
          <xdr:nvSpPr>
            <xdr:cNvPr id="126" name="矩形: 圆角 125">
              <a:extLst>
                <a:ext uri="{FF2B5EF4-FFF2-40B4-BE49-F238E27FC236}">
                  <a16:creationId xmlns:a16="http://schemas.microsoft.com/office/drawing/2014/main" id="{30E4D475-8402-4962-86D5-7535204960AB}"/>
                </a:ext>
              </a:extLst>
            </xdr:cNvPr>
            <xdr:cNvSpPr/>
          </xdr:nvSpPr>
          <xdr:spPr>
            <a:xfrm>
              <a:off x="5657850" y="447676"/>
              <a:ext cx="609600" cy="781050"/>
            </a:xfrm>
            <a:prstGeom prst="round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zh-CN" sz="1100"/>
                <a:t>SDIO</a:t>
              </a:r>
            </a:p>
            <a:p>
              <a:pPr algn="ctr"/>
              <a:r>
                <a:rPr lang="en-US" altLang="zh-CN" sz="1100"/>
                <a:t>Flash</a:t>
              </a:r>
              <a:endParaRPr lang="zh-CN" altLang="en-US" sz="1100"/>
            </a:p>
          </xdr:txBody>
        </xdr:sp>
      </xdr:grpSp>
      <xdr:sp macro="" textlink="">
        <xdr:nvSpPr>
          <xdr:cNvPr id="134" name="矩形: 圆角 133">
            <a:extLst>
              <a:ext uri="{FF2B5EF4-FFF2-40B4-BE49-F238E27FC236}">
                <a16:creationId xmlns:a16="http://schemas.microsoft.com/office/drawing/2014/main" id="{9D5249B5-89F2-4AB4-AD6D-A5DD9CE07C0A}"/>
              </a:ext>
            </a:extLst>
          </xdr:cNvPr>
          <xdr:cNvSpPr/>
        </xdr:nvSpPr>
        <xdr:spPr>
          <a:xfrm>
            <a:off x="9245377" y="3930382"/>
            <a:ext cx="607630" cy="8700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zh-CN" sz="1100"/>
              <a:t>SDIO</a:t>
            </a:r>
          </a:p>
          <a:p>
            <a:pPr algn="ctr"/>
            <a:r>
              <a:rPr lang="en-US" altLang="zh-CN" sz="1100"/>
              <a:t>Flash</a:t>
            </a:r>
            <a:endParaRPr lang="zh-CN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39</xdr:row>
      <xdr:rowOff>0</xdr:rowOff>
    </xdr:from>
    <xdr:to>
      <xdr:col>16</xdr:col>
      <xdr:colOff>519952</xdr:colOff>
      <xdr:row>55</xdr:row>
      <xdr:rowOff>103094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1210364" y="6689912"/>
          <a:ext cx="5378823" cy="2792506"/>
          <a:chOff x="9986681" y="7736541"/>
          <a:chExt cx="4787153" cy="2971800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aphicFramePr/>
        </xdr:nvGraphicFramePr>
        <xdr:xfrm>
          <a:off x="9986681" y="7736541"/>
          <a:ext cx="4787153" cy="2971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直接连接符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12487836" y="8346142"/>
            <a:ext cx="0" cy="1497105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9</xdr:col>
      <xdr:colOff>0</xdr:colOff>
      <xdr:row>59</xdr:row>
      <xdr:rowOff>0</xdr:rowOff>
    </xdr:from>
    <xdr:to>
      <xdr:col>16</xdr:col>
      <xdr:colOff>519953</xdr:colOff>
      <xdr:row>75</xdr:row>
      <xdr:rowOff>103094</xdr:rowOff>
    </xdr:to>
    <xdr:grpSp>
      <xdr:nvGrpSpPr>
        <xdr:cNvPr id="9" name="组合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11284324" y="10051676"/>
          <a:ext cx="5304864" cy="2792506"/>
          <a:chOff x="9932894" y="10668000"/>
          <a:chExt cx="4787153" cy="2971800"/>
        </a:xfrm>
      </xdr:grpSpPr>
      <xdr:graphicFrame macro="">
        <xdr:nvGraphicFramePr>
          <xdr:cNvPr id="6" name="图表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GraphicFramePr>
            <a:graphicFrameLocks/>
          </xdr:cNvGraphicFramePr>
        </xdr:nvGraphicFramePr>
        <xdr:xfrm>
          <a:off x="9932894" y="10668000"/>
          <a:ext cx="4787153" cy="2971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cxnSp macro="">
        <xdr:nvCxnSpPr>
          <xdr:cNvPr id="7" name="直接连接符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/>
        </xdr:nvCxnSpPr>
        <xdr:spPr>
          <a:xfrm flipV="1">
            <a:off x="12980895" y="11358283"/>
            <a:ext cx="0" cy="1497105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item.taobao.com/item.htm?spm=a1z10.5-c.w4002-15856793348.35.270cd433vJfEwa&amp;id=521754056197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detail.1688.com/offer/521225211041.html?spm=b26110380.sw1688.0.0.zr7L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topLeftCell="A16" zoomScale="85" zoomScaleNormal="85" workbookViewId="0">
      <selection activeCell="R30" sqref="R30"/>
    </sheetView>
  </sheetViews>
  <sheetFormatPr defaultRowHeight="13.5" x14ac:dyDescent="0.15"/>
  <sheetData>
    <row r="1" spans="1:13" x14ac:dyDescent="0.15">
      <c r="A1" t="s">
        <v>677</v>
      </c>
    </row>
    <row r="2" spans="1:13" x14ac:dyDescent="0.15">
      <c r="A2" s="14" t="s">
        <v>71</v>
      </c>
      <c r="G2" s="14" t="s">
        <v>72</v>
      </c>
      <c r="M2" s="14" t="s">
        <v>73</v>
      </c>
    </row>
    <row r="16" spans="1:13" x14ac:dyDescent="0.15">
      <c r="M16" t="s">
        <v>678</v>
      </c>
    </row>
    <row r="17" spans="1:14" x14ac:dyDescent="0.15">
      <c r="G17" t="s">
        <v>715</v>
      </c>
    </row>
    <row r="20" spans="1:14" x14ac:dyDescent="0.15">
      <c r="A20" t="s">
        <v>716</v>
      </c>
    </row>
    <row r="22" spans="1:14" x14ac:dyDescent="0.15">
      <c r="A22" t="s">
        <v>679</v>
      </c>
    </row>
    <row r="23" spans="1:14" x14ac:dyDescent="0.15">
      <c r="A23" s="14" t="s">
        <v>74</v>
      </c>
      <c r="B23" s="14"/>
      <c r="C23" s="14"/>
      <c r="D23" s="14"/>
      <c r="E23" s="14"/>
      <c r="F23" s="14"/>
      <c r="G23" s="14" t="s">
        <v>77</v>
      </c>
      <c r="H23" s="14"/>
      <c r="I23" s="14"/>
      <c r="J23" s="14"/>
      <c r="K23" s="14"/>
      <c r="L23" s="14"/>
      <c r="M23" s="14" t="s">
        <v>78</v>
      </c>
      <c r="N23" s="14"/>
    </row>
    <row r="37" spans="1:1" x14ac:dyDescent="0.15">
      <c r="A37" t="s">
        <v>680</v>
      </c>
    </row>
    <row r="56" spans="1:2" x14ac:dyDescent="0.15">
      <c r="A56" s="3" t="s">
        <v>684</v>
      </c>
      <c r="B56" t="s">
        <v>685</v>
      </c>
    </row>
    <row r="57" spans="1:2" x14ac:dyDescent="0.15">
      <c r="B57" t="s">
        <v>686</v>
      </c>
    </row>
    <row r="59" spans="1:2" x14ac:dyDescent="0.15">
      <c r="A59" s="3" t="s">
        <v>687</v>
      </c>
      <c r="B59" t="s">
        <v>688</v>
      </c>
    </row>
    <row r="60" spans="1:2" x14ac:dyDescent="0.15">
      <c r="B60" t="s">
        <v>689</v>
      </c>
    </row>
    <row r="61" spans="1:2" x14ac:dyDescent="0.15">
      <c r="B61" t="s">
        <v>690</v>
      </c>
    </row>
    <row r="63" spans="1:2" x14ac:dyDescent="0.15">
      <c r="A63" s="3" t="s">
        <v>691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25" workbookViewId="0">
      <selection activeCell="B47" sqref="B47"/>
    </sheetView>
  </sheetViews>
  <sheetFormatPr defaultRowHeight="13.5" x14ac:dyDescent="0.15"/>
  <cols>
    <col min="1" max="1" width="10.5" customWidth="1"/>
    <col min="2" max="2" width="40.5" customWidth="1"/>
    <col min="3" max="3" width="13.25" customWidth="1"/>
  </cols>
  <sheetData>
    <row r="1" spans="1:6" x14ac:dyDescent="0.15">
      <c r="A1" t="s">
        <v>184</v>
      </c>
      <c r="B1" t="s">
        <v>517</v>
      </c>
    </row>
    <row r="2" spans="1:6" x14ac:dyDescent="0.15">
      <c r="A2" t="s">
        <v>185</v>
      </c>
      <c r="B2" t="s">
        <v>186</v>
      </c>
      <c r="C2" t="s">
        <v>187</v>
      </c>
      <c r="D2" t="s">
        <v>188</v>
      </c>
      <c r="E2" t="s">
        <v>189</v>
      </c>
      <c r="F2" t="s">
        <v>190</v>
      </c>
    </row>
    <row r="3" spans="1:6" x14ac:dyDescent="0.15">
      <c r="A3">
        <v>1.1000000000000001</v>
      </c>
      <c r="B3" t="s">
        <v>191</v>
      </c>
    </row>
    <row r="4" spans="1:6" x14ac:dyDescent="0.15">
      <c r="A4" t="s">
        <v>192</v>
      </c>
      <c r="B4" t="s">
        <v>421</v>
      </c>
      <c r="C4" t="s">
        <v>422</v>
      </c>
      <c r="D4" t="s">
        <v>423</v>
      </c>
      <c r="E4">
        <v>1</v>
      </c>
      <c r="F4" t="s">
        <v>424</v>
      </c>
    </row>
    <row r="5" spans="1:6" x14ac:dyDescent="0.15">
      <c r="A5" t="s">
        <v>197</v>
      </c>
      <c r="B5" t="s">
        <v>425</v>
      </c>
      <c r="C5" t="s">
        <v>426</v>
      </c>
      <c r="D5" t="s">
        <v>427</v>
      </c>
      <c r="E5">
        <v>1</v>
      </c>
      <c r="F5" t="s">
        <v>428</v>
      </c>
    </row>
    <row r="6" spans="1:6" x14ac:dyDescent="0.15">
      <c r="A6" t="s">
        <v>201</v>
      </c>
      <c r="B6" t="s">
        <v>429</v>
      </c>
      <c r="C6" t="s">
        <v>430</v>
      </c>
      <c r="D6">
        <v>1206</v>
      </c>
      <c r="E6">
        <v>1</v>
      </c>
      <c r="F6" t="s">
        <v>431</v>
      </c>
    </row>
    <row r="7" spans="1:6" x14ac:dyDescent="0.15">
      <c r="A7" t="s">
        <v>205</v>
      </c>
      <c r="B7" t="s">
        <v>202</v>
      </c>
      <c r="C7" t="s">
        <v>432</v>
      </c>
      <c r="D7">
        <v>805</v>
      </c>
      <c r="E7">
        <v>4</v>
      </c>
      <c r="F7" t="s">
        <v>204</v>
      </c>
    </row>
    <row r="8" spans="1:6" x14ac:dyDescent="0.15">
      <c r="A8" t="s">
        <v>209</v>
      </c>
      <c r="B8" t="s">
        <v>214</v>
      </c>
      <c r="C8" t="s">
        <v>433</v>
      </c>
      <c r="D8">
        <v>603</v>
      </c>
      <c r="E8">
        <v>4</v>
      </c>
      <c r="F8" t="s">
        <v>216</v>
      </c>
    </row>
    <row r="9" spans="1:6" x14ac:dyDescent="0.15">
      <c r="A9" t="s">
        <v>213</v>
      </c>
      <c r="B9" t="s">
        <v>218</v>
      </c>
      <c r="C9" t="s">
        <v>434</v>
      </c>
      <c r="D9">
        <v>603</v>
      </c>
      <c r="E9">
        <v>4</v>
      </c>
      <c r="F9" t="s">
        <v>220</v>
      </c>
    </row>
    <row r="10" spans="1:6" x14ac:dyDescent="0.15">
      <c r="A10" t="s">
        <v>217</v>
      </c>
      <c r="B10" t="s">
        <v>222</v>
      </c>
      <c r="C10" t="s">
        <v>435</v>
      </c>
      <c r="D10">
        <v>603</v>
      </c>
      <c r="E10">
        <v>1</v>
      </c>
      <c r="F10" t="s">
        <v>224</v>
      </c>
    </row>
    <row r="11" spans="1:6" x14ac:dyDescent="0.15">
      <c r="A11" t="s">
        <v>221</v>
      </c>
      <c r="B11" t="s">
        <v>265</v>
      </c>
      <c r="C11" t="s">
        <v>436</v>
      </c>
      <c r="D11">
        <v>603</v>
      </c>
      <c r="E11">
        <v>1</v>
      </c>
      <c r="F11" t="s">
        <v>267</v>
      </c>
    </row>
    <row r="12" spans="1:6" x14ac:dyDescent="0.15">
      <c r="A12" t="s">
        <v>225</v>
      </c>
      <c r="B12" t="s">
        <v>437</v>
      </c>
      <c r="C12" t="s">
        <v>318</v>
      </c>
      <c r="D12">
        <v>603</v>
      </c>
      <c r="E12">
        <v>1</v>
      </c>
      <c r="F12" t="s">
        <v>438</v>
      </c>
    </row>
    <row r="13" spans="1:6" x14ac:dyDescent="0.15">
      <c r="A13" t="s">
        <v>229</v>
      </c>
      <c r="B13" t="s">
        <v>281</v>
      </c>
      <c r="C13" t="s">
        <v>439</v>
      </c>
      <c r="D13">
        <v>603</v>
      </c>
      <c r="E13">
        <v>1</v>
      </c>
      <c r="F13" t="s">
        <v>283</v>
      </c>
    </row>
    <row r="14" spans="1:6" x14ac:dyDescent="0.15">
      <c r="A14" t="s">
        <v>233</v>
      </c>
      <c r="B14" t="s">
        <v>440</v>
      </c>
      <c r="C14" t="s">
        <v>441</v>
      </c>
      <c r="D14">
        <v>603</v>
      </c>
      <c r="E14">
        <v>2</v>
      </c>
      <c r="F14" t="s">
        <v>442</v>
      </c>
    </row>
    <row r="15" spans="1:6" x14ac:dyDescent="0.15">
      <c r="A15" t="s">
        <v>237</v>
      </c>
      <c r="B15" t="s">
        <v>443</v>
      </c>
      <c r="C15" t="s">
        <v>444</v>
      </c>
      <c r="D15">
        <v>603</v>
      </c>
      <c r="E15">
        <v>1</v>
      </c>
      <c r="F15" t="s">
        <v>445</v>
      </c>
    </row>
    <row r="16" spans="1:6" x14ac:dyDescent="0.15">
      <c r="A16" t="s">
        <v>241</v>
      </c>
      <c r="B16" t="s">
        <v>289</v>
      </c>
      <c r="C16" t="s">
        <v>446</v>
      </c>
      <c r="D16">
        <v>603</v>
      </c>
      <c r="E16">
        <v>2</v>
      </c>
      <c r="F16" t="s">
        <v>291</v>
      </c>
    </row>
    <row r="17" spans="1:8" x14ac:dyDescent="0.15">
      <c r="A17" t="s">
        <v>245</v>
      </c>
      <c r="B17" t="s">
        <v>447</v>
      </c>
      <c r="C17" t="s">
        <v>448</v>
      </c>
      <c r="D17">
        <v>805</v>
      </c>
      <c r="E17">
        <v>2</v>
      </c>
      <c r="F17" t="s">
        <v>449</v>
      </c>
    </row>
    <row r="18" spans="1:8" x14ac:dyDescent="0.15">
      <c r="A18" t="s">
        <v>249</v>
      </c>
      <c r="B18" t="s">
        <v>297</v>
      </c>
      <c r="C18" t="s">
        <v>450</v>
      </c>
      <c r="D18">
        <v>603</v>
      </c>
      <c r="E18">
        <v>1</v>
      </c>
      <c r="F18" t="s">
        <v>299</v>
      </c>
    </row>
    <row r="19" spans="1:8" x14ac:dyDescent="0.15">
      <c r="A19" t="s">
        <v>253</v>
      </c>
      <c r="B19" t="s">
        <v>451</v>
      </c>
      <c r="C19" t="s">
        <v>452</v>
      </c>
      <c r="D19">
        <v>603</v>
      </c>
      <c r="E19">
        <v>2</v>
      </c>
      <c r="F19" t="s">
        <v>453</v>
      </c>
    </row>
    <row r="20" spans="1:8" x14ac:dyDescent="0.15">
      <c r="A20" t="s">
        <v>256</v>
      </c>
      <c r="B20" t="s">
        <v>309</v>
      </c>
      <c r="C20" t="s">
        <v>454</v>
      </c>
      <c r="D20">
        <v>603</v>
      </c>
      <c r="E20">
        <v>5</v>
      </c>
      <c r="F20" t="s">
        <v>311</v>
      </c>
    </row>
    <row r="21" spans="1:8" x14ac:dyDescent="0.15">
      <c r="A21" t="s">
        <v>260</v>
      </c>
      <c r="B21" t="s">
        <v>242</v>
      </c>
      <c r="C21" t="s">
        <v>455</v>
      </c>
      <c r="D21">
        <v>603</v>
      </c>
      <c r="E21">
        <v>1</v>
      </c>
      <c r="F21" t="s">
        <v>244</v>
      </c>
    </row>
    <row r="22" spans="1:8" x14ac:dyDescent="0.15">
      <c r="A22" t="s">
        <v>264</v>
      </c>
      <c r="B22" t="s">
        <v>246</v>
      </c>
      <c r="C22" t="s">
        <v>456</v>
      </c>
      <c r="D22">
        <v>603</v>
      </c>
      <c r="E22">
        <v>1</v>
      </c>
      <c r="F22" t="s">
        <v>248</v>
      </c>
    </row>
    <row r="23" spans="1:8" x14ac:dyDescent="0.15">
      <c r="A23" t="s">
        <v>268</v>
      </c>
      <c r="B23" t="s">
        <v>518</v>
      </c>
      <c r="C23" t="s">
        <v>457</v>
      </c>
      <c r="D23">
        <v>5845</v>
      </c>
      <c r="E23">
        <v>1</v>
      </c>
      <c r="F23" t="s">
        <v>458</v>
      </c>
    </row>
    <row r="24" spans="1:8" x14ac:dyDescent="0.15">
      <c r="A24" t="s">
        <v>272</v>
      </c>
      <c r="B24" t="s">
        <v>414</v>
      </c>
      <c r="C24" t="s">
        <v>459</v>
      </c>
      <c r="D24" t="s">
        <v>356</v>
      </c>
      <c r="E24">
        <v>2</v>
      </c>
      <c r="F24" t="s">
        <v>357</v>
      </c>
    </row>
    <row r="25" spans="1:8" x14ac:dyDescent="0.15">
      <c r="A25" t="s">
        <v>276</v>
      </c>
      <c r="B25" t="s">
        <v>460</v>
      </c>
      <c r="C25" t="s">
        <v>461</v>
      </c>
      <c r="D25" t="s">
        <v>356</v>
      </c>
      <c r="E25">
        <v>1</v>
      </c>
      <c r="F25" t="s">
        <v>462</v>
      </c>
    </row>
    <row r="26" spans="1:8" x14ac:dyDescent="0.15">
      <c r="A26" t="s">
        <v>280</v>
      </c>
      <c r="B26" t="s">
        <v>338</v>
      </c>
      <c r="C26" t="s">
        <v>339</v>
      </c>
      <c r="D26" t="s">
        <v>340</v>
      </c>
      <c r="E26">
        <v>1</v>
      </c>
      <c r="F26" t="s">
        <v>341</v>
      </c>
    </row>
    <row r="27" spans="1:8" x14ac:dyDescent="0.15">
      <c r="A27" t="s">
        <v>284</v>
      </c>
      <c r="B27" t="s">
        <v>463</v>
      </c>
      <c r="C27" t="s">
        <v>464</v>
      </c>
      <c r="D27">
        <v>1206</v>
      </c>
      <c r="E27">
        <v>2</v>
      </c>
      <c r="F27" t="s">
        <v>465</v>
      </c>
      <c r="H27">
        <v>0.5</v>
      </c>
    </row>
    <row r="28" spans="1:8" x14ac:dyDescent="0.15">
      <c r="A28" t="s">
        <v>288</v>
      </c>
      <c r="B28" t="s">
        <v>466</v>
      </c>
      <c r="C28" t="s">
        <v>467</v>
      </c>
      <c r="D28">
        <v>1206</v>
      </c>
      <c r="E28">
        <v>2</v>
      </c>
      <c r="F28" t="s">
        <v>468</v>
      </c>
      <c r="H28">
        <v>0.5</v>
      </c>
    </row>
    <row r="29" spans="1:8" x14ac:dyDescent="0.15">
      <c r="A29" t="s">
        <v>292</v>
      </c>
      <c r="B29" t="s">
        <v>469</v>
      </c>
      <c r="C29" t="s">
        <v>470</v>
      </c>
      <c r="D29" t="s">
        <v>471</v>
      </c>
      <c r="E29">
        <v>1</v>
      </c>
      <c r="F29" t="s">
        <v>472</v>
      </c>
    </row>
    <row r="30" spans="1:8" x14ac:dyDescent="0.15">
      <c r="A30" t="s">
        <v>296</v>
      </c>
      <c r="B30" t="s">
        <v>473</v>
      </c>
      <c r="C30" t="s">
        <v>474</v>
      </c>
      <c r="D30" t="s">
        <v>475</v>
      </c>
      <c r="E30">
        <v>2</v>
      </c>
      <c r="F30" t="s">
        <v>476</v>
      </c>
    </row>
    <row r="31" spans="1:8" x14ac:dyDescent="0.15">
      <c r="A31" t="s">
        <v>300</v>
      </c>
      <c r="B31" t="s">
        <v>519</v>
      </c>
      <c r="C31" t="s">
        <v>477</v>
      </c>
      <c r="D31" t="s">
        <v>471</v>
      </c>
      <c r="E31">
        <v>1</v>
      </c>
      <c r="F31" t="s">
        <v>478</v>
      </c>
    </row>
    <row r="32" spans="1:8" x14ac:dyDescent="0.15">
      <c r="A32" t="s">
        <v>304</v>
      </c>
      <c r="B32" t="s">
        <v>479</v>
      </c>
      <c r="C32" t="s">
        <v>480</v>
      </c>
      <c r="D32" t="s">
        <v>471</v>
      </c>
      <c r="E32">
        <v>2</v>
      </c>
      <c r="F32" t="s">
        <v>481</v>
      </c>
    </row>
    <row r="33" spans="1:8" x14ac:dyDescent="0.15">
      <c r="A33" t="s">
        <v>308</v>
      </c>
      <c r="B33" t="s">
        <v>482</v>
      </c>
      <c r="C33" t="s">
        <v>483</v>
      </c>
      <c r="D33" t="s">
        <v>484</v>
      </c>
      <c r="E33">
        <v>1</v>
      </c>
      <c r="F33" t="s">
        <v>485</v>
      </c>
    </row>
    <row r="34" spans="1:8" x14ac:dyDescent="0.15">
      <c r="A34" t="s">
        <v>312</v>
      </c>
      <c r="B34" t="s">
        <v>520</v>
      </c>
      <c r="C34" t="s">
        <v>486</v>
      </c>
      <c r="D34" t="s">
        <v>487</v>
      </c>
      <c r="E34">
        <v>2</v>
      </c>
      <c r="F34" t="s">
        <v>488</v>
      </c>
      <c r="H34">
        <v>0.5</v>
      </c>
    </row>
    <row r="35" spans="1:8" x14ac:dyDescent="0.15">
      <c r="A35" t="s">
        <v>316</v>
      </c>
      <c r="B35" t="s">
        <v>418</v>
      </c>
      <c r="C35" t="s">
        <v>375</v>
      </c>
      <c r="D35" t="s">
        <v>489</v>
      </c>
      <c r="E35">
        <v>1</v>
      </c>
      <c r="F35" t="s">
        <v>331</v>
      </c>
      <c r="H35">
        <v>1.5</v>
      </c>
    </row>
    <row r="36" spans="1:8" x14ac:dyDescent="0.15">
      <c r="A36" t="s">
        <v>320</v>
      </c>
      <c r="B36" t="s">
        <v>521</v>
      </c>
      <c r="C36" t="s">
        <v>380</v>
      </c>
      <c r="D36" t="s">
        <v>356</v>
      </c>
      <c r="E36">
        <v>1</v>
      </c>
      <c r="F36" t="s">
        <v>490</v>
      </c>
      <c r="H36">
        <v>0.1</v>
      </c>
    </row>
    <row r="37" spans="1:8" x14ac:dyDescent="0.15">
      <c r="A37" t="s">
        <v>324</v>
      </c>
      <c r="B37" t="s">
        <v>522</v>
      </c>
      <c r="C37" t="s">
        <v>387</v>
      </c>
      <c r="D37" t="s">
        <v>489</v>
      </c>
      <c r="E37">
        <v>1</v>
      </c>
      <c r="F37" t="s">
        <v>331</v>
      </c>
      <c r="H37">
        <v>8</v>
      </c>
    </row>
    <row r="38" spans="1:8" x14ac:dyDescent="0.15">
      <c r="B38" t="s">
        <v>402</v>
      </c>
    </row>
    <row r="39" spans="1:8" x14ac:dyDescent="0.15">
      <c r="A39" t="s">
        <v>403</v>
      </c>
      <c r="B39" t="s">
        <v>523</v>
      </c>
      <c r="C39" t="s">
        <v>491</v>
      </c>
      <c r="D39" t="s">
        <v>492</v>
      </c>
      <c r="E39">
        <v>1</v>
      </c>
      <c r="F39" t="s">
        <v>493</v>
      </c>
      <c r="H39">
        <v>5</v>
      </c>
    </row>
    <row r="40" spans="1:8" x14ac:dyDescent="0.15">
      <c r="A40" t="s">
        <v>494</v>
      </c>
      <c r="B40" t="s">
        <v>524</v>
      </c>
      <c r="C40" t="s">
        <v>495</v>
      </c>
      <c r="D40" t="s">
        <v>496</v>
      </c>
      <c r="E40">
        <v>2</v>
      </c>
      <c r="F40" t="s">
        <v>497</v>
      </c>
      <c r="H40">
        <v>1</v>
      </c>
    </row>
    <row r="41" spans="1:8" x14ac:dyDescent="0.15">
      <c r="A41" t="s">
        <v>498</v>
      </c>
      <c r="B41" t="s">
        <v>499</v>
      </c>
      <c r="C41" t="s">
        <v>500</v>
      </c>
      <c r="D41" t="s">
        <v>496</v>
      </c>
      <c r="E41">
        <v>1</v>
      </c>
      <c r="F41" t="s">
        <v>497</v>
      </c>
      <c r="G41" t="s">
        <v>525</v>
      </c>
      <c r="H41">
        <v>1</v>
      </c>
    </row>
    <row r="42" spans="1:8" x14ac:dyDescent="0.15">
      <c r="A42" t="s">
        <v>501</v>
      </c>
      <c r="B42" t="s">
        <v>502</v>
      </c>
      <c r="C42" t="s">
        <v>503</v>
      </c>
      <c r="D42" t="s">
        <v>504</v>
      </c>
      <c r="E42">
        <v>1</v>
      </c>
      <c r="F42" t="s">
        <v>505</v>
      </c>
      <c r="H42">
        <v>1</v>
      </c>
    </row>
    <row r="43" spans="1:8" x14ac:dyDescent="0.15">
      <c r="A43" t="s">
        <v>506</v>
      </c>
      <c r="B43" t="s">
        <v>507</v>
      </c>
      <c r="C43" t="s">
        <v>508</v>
      </c>
      <c r="D43" t="s">
        <v>509</v>
      </c>
      <c r="E43">
        <v>2</v>
      </c>
      <c r="F43" t="s">
        <v>510</v>
      </c>
      <c r="H43">
        <v>1</v>
      </c>
    </row>
    <row r="44" spans="1:8" x14ac:dyDescent="0.15">
      <c r="A44" t="s">
        <v>511</v>
      </c>
      <c r="B44" t="s">
        <v>512</v>
      </c>
      <c r="C44" t="s">
        <v>513</v>
      </c>
      <c r="D44" t="s">
        <v>514</v>
      </c>
      <c r="E44">
        <v>1</v>
      </c>
      <c r="F44" t="s">
        <v>515</v>
      </c>
      <c r="G44" t="s">
        <v>516</v>
      </c>
      <c r="H44">
        <v>0.2</v>
      </c>
    </row>
    <row r="45" spans="1:8" x14ac:dyDescent="0.15">
      <c r="H45">
        <v>20.3</v>
      </c>
    </row>
    <row r="46" spans="1:8" x14ac:dyDescent="0.15">
      <c r="A46" t="s">
        <v>654</v>
      </c>
      <c r="B46">
        <f>(H45-H39)*2-H35</f>
        <v>29.1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2" workbookViewId="0">
      <selection activeCell="B48" sqref="B48"/>
    </sheetView>
  </sheetViews>
  <sheetFormatPr defaultRowHeight="13.5" x14ac:dyDescent="0.15"/>
  <cols>
    <col min="2" max="2" width="42.75" customWidth="1"/>
  </cols>
  <sheetData>
    <row r="1" spans="1:6" x14ac:dyDescent="0.15">
      <c r="A1" t="s">
        <v>184</v>
      </c>
      <c r="B1" t="s">
        <v>526</v>
      </c>
    </row>
    <row r="2" spans="1:6" x14ac:dyDescent="0.15">
      <c r="A2" t="s">
        <v>185</v>
      </c>
      <c r="B2" t="s">
        <v>186</v>
      </c>
      <c r="C2" t="s">
        <v>187</v>
      </c>
      <c r="D2" t="s">
        <v>188</v>
      </c>
      <c r="E2" t="s">
        <v>189</v>
      </c>
      <c r="F2" t="s">
        <v>190</v>
      </c>
    </row>
    <row r="3" spans="1:6" x14ac:dyDescent="0.15">
      <c r="A3">
        <v>1.1000000000000001</v>
      </c>
      <c r="B3" t="s">
        <v>191</v>
      </c>
    </row>
    <row r="4" spans="1:6" x14ac:dyDescent="0.15">
      <c r="A4" t="s">
        <v>192</v>
      </c>
      <c r="B4" t="s">
        <v>202</v>
      </c>
      <c r="C4" t="s">
        <v>527</v>
      </c>
      <c r="D4">
        <v>805</v>
      </c>
      <c r="E4">
        <v>12</v>
      </c>
      <c r="F4" t="s">
        <v>204</v>
      </c>
    </row>
    <row r="5" spans="1:6" x14ac:dyDescent="0.15">
      <c r="A5" t="s">
        <v>197</v>
      </c>
      <c r="B5" t="s">
        <v>214</v>
      </c>
      <c r="C5" t="s">
        <v>528</v>
      </c>
      <c r="D5">
        <v>603</v>
      </c>
      <c r="E5">
        <v>19</v>
      </c>
      <c r="F5" t="s">
        <v>216</v>
      </c>
    </row>
    <row r="6" spans="1:6" x14ac:dyDescent="0.15">
      <c r="A6" t="s">
        <v>201</v>
      </c>
      <c r="B6" t="s">
        <v>218</v>
      </c>
      <c r="C6" t="s">
        <v>529</v>
      </c>
      <c r="D6">
        <v>603</v>
      </c>
      <c r="E6">
        <v>2</v>
      </c>
      <c r="F6" t="s">
        <v>220</v>
      </c>
    </row>
    <row r="7" spans="1:6" x14ac:dyDescent="0.15">
      <c r="A7" t="s">
        <v>205</v>
      </c>
      <c r="B7" t="s">
        <v>530</v>
      </c>
      <c r="C7" t="s">
        <v>531</v>
      </c>
      <c r="D7">
        <v>1206</v>
      </c>
      <c r="E7">
        <v>1</v>
      </c>
      <c r="F7" t="s">
        <v>532</v>
      </c>
    </row>
    <row r="8" spans="1:6" x14ac:dyDescent="0.15">
      <c r="A8" t="s">
        <v>209</v>
      </c>
      <c r="B8" t="s">
        <v>234</v>
      </c>
      <c r="C8" t="s">
        <v>533</v>
      </c>
      <c r="D8">
        <v>603</v>
      </c>
      <c r="E8">
        <v>2</v>
      </c>
      <c r="F8" t="s">
        <v>236</v>
      </c>
    </row>
    <row r="9" spans="1:6" x14ac:dyDescent="0.15">
      <c r="A9" t="s">
        <v>213</v>
      </c>
      <c r="B9" t="s">
        <v>238</v>
      </c>
      <c r="C9" t="s">
        <v>534</v>
      </c>
      <c r="D9">
        <v>603</v>
      </c>
      <c r="E9">
        <v>6</v>
      </c>
      <c r="F9" t="s">
        <v>240</v>
      </c>
    </row>
    <row r="10" spans="1:6" x14ac:dyDescent="0.15">
      <c r="A10" t="s">
        <v>217</v>
      </c>
      <c r="B10" t="s">
        <v>242</v>
      </c>
      <c r="C10" t="s">
        <v>535</v>
      </c>
      <c r="D10">
        <v>603</v>
      </c>
      <c r="E10">
        <v>1</v>
      </c>
      <c r="F10" t="s">
        <v>244</v>
      </c>
    </row>
    <row r="11" spans="1:6" x14ac:dyDescent="0.15">
      <c r="A11" t="s">
        <v>221</v>
      </c>
      <c r="B11" t="s">
        <v>246</v>
      </c>
      <c r="C11" t="s">
        <v>536</v>
      </c>
      <c r="D11">
        <v>603</v>
      </c>
      <c r="E11">
        <v>2</v>
      </c>
      <c r="F11" t="s">
        <v>248</v>
      </c>
    </row>
    <row r="12" spans="1:6" x14ac:dyDescent="0.15">
      <c r="A12" t="s">
        <v>225</v>
      </c>
      <c r="B12" t="s">
        <v>250</v>
      </c>
      <c r="C12" t="s">
        <v>537</v>
      </c>
      <c r="D12">
        <v>603</v>
      </c>
      <c r="E12">
        <v>3</v>
      </c>
      <c r="F12" t="s">
        <v>252</v>
      </c>
    </row>
    <row r="13" spans="1:6" x14ac:dyDescent="0.15">
      <c r="A13" t="s">
        <v>229</v>
      </c>
      <c r="B13" t="s">
        <v>257</v>
      </c>
      <c r="C13" t="s">
        <v>538</v>
      </c>
      <c r="D13">
        <v>603</v>
      </c>
      <c r="E13">
        <v>1</v>
      </c>
      <c r="F13" t="s">
        <v>259</v>
      </c>
    </row>
    <row r="14" spans="1:6" x14ac:dyDescent="0.15">
      <c r="A14" t="s">
        <v>233</v>
      </c>
      <c r="B14" t="s">
        <v>261</v>
      </c>
      <c r="C14" t="s">
        <v>539</v>
      </c>
      <c r="D14">
        <v>603</v>
      </c>
      <c r="E14">
        <v>2</v>
      </c>
      <c r="F14" t="s">
        <v>263</v>
      </c>
    </row>
    <row r="15" spans="1:6" x14ac:dyDescent="0.15">
      <c r="A15" t="s">
        <v>237</v>
      </c>
      <c r="B15" t="s">
        <v>269</v>
      </c>
      <c r="C15" t="s">
        <v>540</v>
      </c>
      <c r="D15">
        <v>603</v>
      </c>
      <c r="E15">
        <v>2</v>
      </c>
      <c r="F15" t="s">
        <v>271</v>
      </c>
    </row>
    <row r="16" spans="1:6" x14ac:dyDescent="0.15">
      <c r="A16" t="s">
        <v>241</v>
      </c>
      <c r="B16" t="s">
        <v>277</v>
      </c>
      <c r="C16" t="s">
        <v>541</v>
      </c>
      <c r="D16">
        <v>603</v>
      </c>
      <c r="E16">
        <v>6</v>
      </c>
      <c r="F16" t="s">
        <v>279</v>
      </c>
    </row>
    <row r="17" spans="1:8" x14ac:dyDescent="0.15">
      <c r="A17" t="s">
        <v>245</v>
      </c>
      <c r="B17" t="s">
        <v>542</v>
      </c>
      <c r="C17" t="s">
        <v>543</v>
      </c>
      <c r="D17">
        <v>603</v>
      </c>
      <c r="E17">
        <v>1</v>
      </c>
      <c r="F17" t="s">
        <v>544</v>
      </c>
    </row>
    <row r="18" spans="1:8" x14ac:dyDescent="0.15">
      <c r="A18" t="s">
        <v>249</v>
      </c>
      <c r="B18" t="s">
        <v>289</v>
      </c>
      <c r="C18" t="s">
        <v>545</v>
      </c>
      <c r="D18">
        <v>603</v>
      </c>
      <c r="E18">
        <v>15</v>
      </c>
      <c r="F18" t="s">
        <v>291</v>
      </c>
    </row>
    <row r="19" spans="1:8" x14ac:dyDescent="0.15">
      <c r="A19" t="s">
        <v>253</v>
      </c>
      <c r="B19" t="s">
        <v>297</v>
      </c>
      <c r="C19" t="s">
        <v>546</v>
      </c>
      <c r="D19">
        <v>603</v>
      </c>
      <c r="E19">
        <v>3</v>
      </c>
      <c r="F19" t="s">
        <v>299</v>
      </c>
    </row>
    <row r="20" spans="1:8" x14ac:dyDescent="0.15">
      <c r="A20" t="s">
        <v>256</v>
      </c>
      <c r="B20" t="s">
        <v>451</v>
      </c>
      <c r="C20" t="s">
        <v>266</v>
      </c>
      <c r="D20">
        <v>603</v>
      </c>
      <c r="E20">
        <v>1</v>
      </c>
      <c r="F20" t="s">
        <v>453</v>
      </c>
    </row>
    <row r="21" spans="1:8" x14ac:dyDescent="0.15">
      <c r="A21" t="s">
        <v>260</v>
      </c>
      <c r="B21" t="s">
        <v>305</v>
      </c>
      <c r="C21" t="s">
        <v>547</v>
      </c>
      <c r="D21">
        <v>603</v>
      </c>
      <c r="E21">
        <v>1</v>
      </c>
      <c r="F21" t="s">
        <v>307</v>
      </c>
    </row>
    <row r="22" spans="1:8" x14ac:dyDescent="0.15">
      <c r="A22" t="s">
        <v>264</v>
      </c>
      <c r="B22" t="s">
        <v>309</v>
      </c>
      <c r="C22" t="s">
        <v>548</v>
      </c>
      <c r="D22">
        <v>603</v>
      </c>
      <c r="E22">
        <v>4</v>
      </c>
      <c r="F22" t="s">
        <v>311</v>
      </c>
    </row>
    <row r="23" spans="1:8" x14ac:dyDescent="0.15">
      <c r="A23" t="s">
        <v>268</v>
      </c>
      <c r="B23" t="s">
        <v>313</v>
      </c>
      <c r="C23" t="s">
        <v>549</v>
      </c>
      <c r="D23">
        <v>603</v>
      </c>
      <c r="E23">
        <v>4</v>
      </c>
      <c r="F23" t="s">
        <v>315</v>
      </c>
    </row>
    <row r="24" spans="1:8" x14ac:dyDescent="0.15">
      <c r="A24" t="s">
        <v>272</v>
      </c>
      <c r="B24" t="s">
        <v>550</v>
      </c>
      <c r="C24" t="s">
        <v>551</v>
      </c>
      <c r="D24">
        <v>603</v>
      </c>
      <c r="E24">
        <v>4</v>
      </c>
      <c r="F24" t="s">
        <v>552</v>
      </c>
    </row>
    <row r="25" spans="1:8" x14ac:dyDescent="0.15">
      <c r="A25" t="s">
        <v>276</v>
      </c>
      <c r="B25" t="s">
        <v>553</v>
      </c>
      <c r="C25" t="s">
        <v>554</v>
      </c>
      <c r="D25">
        <v>603</v>
      </c>
      <c r="E25">
        <v>2</v>
      </c>
      <c r="F25" t="s">
        <v>555</v>
      </c>
    </row>
    <row r="26" spans="1:8" x14ac:dyDescent="0.15">
      <c r="A26" t="s">
        <v>280</v>
      </c>
      <c r="B26" t="s">
        <v>325</v>
      </c>
      <c r="C26" t="s">
        <v>326</v>
      </c>
      <c r="D26">
        <v>1812</v>
      </c>
      <c r="E26">
        <v>1</v>
      </c>
      <c r="F26" t="s">
        <v>327</v>
      </c>
      <c r="H26">
        <v>3</v>
      </c>
    </row>
    <row r="27" spans="1:8" x14ac:dyDescent="0.15">
      <c r="A27" t="s">
        <v>284</v>
      </c>
      <c r="B27" t="s">
        <v>411</v>
      </c>
      <c r="C27" t="s">
        <v>329</v>
      </c>
      <c r="D27" t="s">
        <v>330</v>
      </c>
      <c r="E27">
        <v>1</v>
      </c>
      <c r="F27" t="s">
        <v>331</v>
      </c>
      <c r="G27" t="s">
        <v>332</v>
      </c>
      <c r="H27">
        <v>1</v>
      </c>
    </row>
    <row r="28" spans="1:8" x14ac:dyDescent="0.15">
      <c r="A28" t="s">
        <v>288</v>
      </c>
      <c r="B28" t="s">
        <v>334</v>
      </c>
      <c r="C28" t="s">
        <v>335</v>
      </c>
      <c r="D28">
        <v>3225</v>
      </c>
      <c r="E28">
        <v>1</v>
      </c>
      <c r="F28" t="s">
        <v>336</v>
      </c>
      <c r="H28">
        <v>3</v>
      </c>
    </row>
    <row r="29" spans="1:8" x14ac:dyDescent="0.15">
      <c r="A29" t="s">
        <v>292</v>
      </c>
      <c r="B29" t="s">
        <v>338</v>
      </c>
      <c r="C29" t="s">
        <v>339</v>
      </c>
      <c r="D29" t="s">
        <v>340</v>
      </c>
      <c r="E29">
        <v>1</v>
      </c>
      <c r="F29" t="s">
        <v>341</v>
      </c>
    </row>
    <row r="30" spans="1:8" x14ac:dyDescent="0.15">
      <c r="A30" t="s">
        <v>296</v>
      </c>
      <c r="B30" t="s">
        <v>413</v>
      </c>
      <c r="C30" t="s">
        <v>343</v>
      </c>
      <c r="D30" t="s">
        <v>352</v>
      </c>
      <c r="E30">
        <v>1</v>
      </c>
      <c r="F30" t="s">
        <v>331</v>
      </c>
      <c r="G30" t="s">
        <v>353</v>
      </c>
      <c r="H30">
        <v>0.2</v>
      </c>
    </row>
    <row r="31" spans="1:8" x14ac:dyDescent="0.15">
      <c r="A31" t="s">
        <v>300</v>
      </c>
      <c r="B31" t="s">
        <v>412</v>
      </c>
      <c r="C31" t="s">
        <v>556</v>
      </c>
      <c r="D31" t="s">
        <v>344</v>
      </c>
      <c r="E31">
        <v>1</v>
      </c>
      <c r="F31" t="s">
        <v>345</v>
      </c>
      <c r="H31">
        <v>0.4</v>
      </c>
    </row>
    <row r="32" spans="1:8" x14ac:dyDescent="0.15">
      <c r="A32" t="s">
        <v>304</v>
      </c>
      <c r="B32" t="s">
        <v>414</v>
      </c>
      <c r="C32" t="s">
        <v>459</v>
      </c>
      <c r="D32" t="s">
        <v>356</v>
      </c>
      <c r="E32">
        <v>2</v>
      </c>
      <c r="F32" t="s">
        <v>357</v>
      </c>
    </row>
    <row r="33" spans="1:8" x14ac:dyDescent="0.15">
      <c r="A33" t="s">
        <v>308</v>
      </c>
      <c r="B33" t="s">
        <v>363</v>
      </c>
      <c r="C33" t="s">
        <v>383</v>
      </c>
      <c r="D33" t="s">
        <v>356</v>
      </c>
      <c r="E33">
        <v>1</v>
      </c>
      <c r="F33" t="s">
        <v>365</v>
      </c>
    </row>
    <row r="34" spans="1:8" x14ac:dyDescent="0.15">
      <c r="A34" t="s">
        <v>312</v>
      </c>
      <c r="B34" t="s">
        <v>367</v>
      </c>
      <c r="C34" t="s">
        <v>368</v>
      </c>
      <c r="D34" t="s">
        <v>356</v>
      </c>
      <c r="E34">
        <v>1</v>
      </c>
      <c r="F34" t="s">
        <v>369</v>
      </c>
    </row>
    <row r="35" spans="1:8" x14ac:dyDescent="0.15">
      <c r="A35" t="s">
        <v>316</v>
      </c>
      <c r="B35" t="s">
        <v>557</v>
      </c>
      <c r="C35" t="s">
        <v>383</v>
      </c>
      <c r="D35" t="s">
        <v>558</v>
      </c>
      <c r="E35">
        <v>1</v>
      </c>
      <c r="F35" t="s">
        <v>559</v>
      </c>
      <c r="H35">
        <v>20</v>
      </c>
    </row>
    <row r="36" spans="1:8" x14ac:dyDescent="0.15">
      <c r="A36" t="s">
        <v>320</v>
      </c>
      <c r="B36" t="s">
        <v>417</v>
      </c>
      <c r="C36" t="s">
        <v>380</v>
      </c>
      <c r="D36" t="s">
        <v>388</v>
      </c>
      <c r="E36">
        <v>1</v>
      </c>
      <c r="F36" t="s">
        <v>389</v>
      </c>
      <c r="H36">
        <v>2</v>
      </c>
    </row>
    <row r="37" spans="1:8" x14ac:dyDescent="0.15">
      <c r="A37" t="s">
        <v>324</v>
      </c>
      <c r="B37" t="s">
        <v>560</v>
      </c>
      <c r="C37" t="s">
        <v>391</v>
      </c>
      <c r="D37" t="s">
        <v>561</v>
      </c>
      <c r="E37">
        <v>1</v>
      </c>
      <c r="F37" t="s">
        <v>562</v>
      </c>
      <c r="H37">
        <v>3</v>
      </c>
    </row>
    <row r="38" spans="1:8" x14ac:dyDescent="0.15">
      <c r="A38" t="s">
        <v>328</v>
      </c>
      <c r="B38" t="s">
        <v>419</v>
      </c>
      <c r="C38" t="s">
        <v>563</v>
      </c>
      <c r="D38" t="s">
        <v>395</v>
      </c>
      <c r="E38">
        <v>2</v>
      </c>
      <c r="F38" t="s">
        <v>396</v>
      </c>
      <c r="H38">
        <v>0.5</v>
      </c>
    </row>
    <row r="39" spans="1:8" x14ac:dyDescent="0.15">
      <c r="A39" t="s">
        <v>333</v>
      </c>
      <c r="B39" t="s">
        <v>564</v>
      </c>
      <c r="C39" t="s">
        <v>394</v>
      </c>
      <c r="D39" t="s">
        <v>565</v>
      </c>
      <c r="E39">
        <v>1</v>
      </c>
      <c r="F39" t="s">
        <v>331</v>
      </c>
      <c r="G39" t="s">
        <v>566</v>
      </c>
      <c r="H39">
        <v>13</v>
      </c>
    </row>
    <row r="40" spans="1:8" x14ac:dyDescent="0.15">
      <c r="A40" t="s">
        <v>337</v>
      </c>
      <c r="B40" t="s">
        <v>420</v>
      </c>
      <c r="C40" t="s">
        <v>398</v>
      </c>
      <c r="D40" t="s">
        <v>399</v>
      </c>
      <c r="E40">
        <v>1</v>
      </c>
      <c r="F40" t="s">
        <v>400</v>
      </c>
      <c r="G40" t="s">
        <v>401</v>
      </c>
      <c r="H40">
        <v>0.6</v>
      </c>
    </row>
    <row r="41" spans="1:8" x14ac:dyDescent="0.15">
      <c r="B41" t="s">
        <v>402</v>
      </c>
    </row>
    <row r="42" spans="1:8" x14ac:dyDescent="0.15">
      <c r="A42" t="s">
        <v>403</v>
      </c>
      <c r="B42" t="s">
        <v>404</v>
      </c>
      <c r="C42" t="s">
        <v>567</v>
      </c>
      <c r="D42" t="s">
        <v>406</v>
      </c>
      <c r="E42">
        <v>2</v>
      </c>
      <c r="F42" t="s">
        <v>407</v>
      </c>
      <c r="H42">
        <v>5</v>
      </c>
    </row>
    <row r="43" spans="1:8" x14ac:dyDescent="0.15">
      <c r="A43" t="s">
        <v>494</v>
      </c>
      <c r="B43" t="s">
        <v>568</v>
      </c>
      <c r="C43" t="s">
        <v>503</v>
      </c>
      <c r="D43" t="s">
        <v>569</v>
      </c>
      <c r="E43">
        <v>1</v>
      </c>
      <c r="F43" t="s">
        <v>570</v>
      </c>
      <c r="H43">
        <v>5</v>
      </c>
    </row>
    <row r="44" spans="1:8" x14ac:dyDescent="0.15">
      <c r="H44">
        <v>56.7</v>
      </c>
    </row>
    <row r="47" spans="1:8" x14ac:dyDescent="0.15">
      <c r="A47" t="s">
        <v>656</v>
      </c>
      <c r="B47">
        <f>H37+H43+3</f>
        <v>11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1"/>
  <sheetViews>
    <sheetView topLeftCell="A43" workbookViewId="0">
      <selection activeCell="B66" sqref="B66"/>
    </sheetView>
  </sheetViews>
  <sheetFormatPr defaultRowHeight="13.5" x14ac:dyDescent="0.15"/>
  <cols>
    <col min="1" max="1" width="15.75" customWidth="1"/>
    <col min="2" max="2" width="43.25" customWidth="1"/>
    <col min="3" max="7" width="15.75" customWidth="1"/>
  </cols>
  <sheetData>
    <row r="4" spans="1:7" x14ac:dyDescent="0.15">
      <c r="A4" t="s">
        <v>184</v>
      </c>
      <c r="B4" t="s">
        <v>571</v>
      </c>
    </row>
    <row r="5" spans="1:7" x14ac:dyDescent="0.15">
      <c r="A5" t="s">
        <v>185</v>
      </c>
      <c r="B5" t="s">
        <v>186</v>
      </c>
      <c r="C5" t="s">
        <v>187</v>
      </c>
      <c r="D5" t="s">
        <v>188</v>
      </c>
      <c r="E5" t="s">
        <v>189</v>
      </c>
      <c r="F5" t="s">
        <v>190</v>
      </c>
      <c r="G5" t="s">
        <v>409</v>
      </c>
    </row>
    <row r="6" spans="1:7" x14ac:dyDescent="0.15">
      <c r="A6">
        <v>1.1000000000000001</v>
      </c>
      <c r="B6" t="s">
        <v>191</v>
      </c>
    </row>
    <row r="7" spans="1:7" x14ac:dyDescent="0.15">
      <c r="A7" t="s">
        <v>192</v>
      </c>
      <c r="B7" t="s">
        <v>421</v>
      </c>
      <c r="C7" t="s">
        <v>572</v>
      </c>
      <c r="D7" t="s">
        <v>573</v>
      </c>
      <c r="E7">
        <v>1</v>
      </c>
      <c r="F7" t="s">
        <v>424</v>
      </c>
    </row>
    <row r="8" spans="1:7" x14ac:dyDescent="0.15">
      <c r="A8" t="s">
        <v>197</v>
      </c>
      <c r="B8" t="s">
        <v>425</v>
      </c>
      <c r="C8" t="s">
        <v>422</v>
      </c>
      <c r="D8" t="s">
        <v>427</v>
      </c>
      <c r="E8">
        <v>1</v>
      </c>
      <c r="F8" t="s">
        <v>428</v>
      </c>
    </row>
    <row r="9" spans="1:7" x14ac:dyDescent="0.15">
      <c r="A9" t="s">
        <v>201</v>
      </c>
      <c r="B9" t="s">
        <v>429</v>
      </c>
      <c r="C9" t="s">
        <v>574</v>
      </c>
      <c r="D9">
        <v>1206</v>
      </c>
      <c r="E9">
        <v>1</v>
      </c>
      <c r="F9" t="s">
        <v>431</v>
      </c>
    </row>
    <row r="10" spans="1:7" x14ac:dyDescent="0.15">
      <c r="A10" t="s">
        <v>205</v>
      </c>
      <c r="B10" t="s">
        <v>575</v>
      </c>
      <c r="C10" t="s">
        <v>576</v>
      </c>
      <c r="D10">
        <v>805</v>
      </c>
      <c r="E10">
        <v>4</v>
      </c>
      <c r="F10" t="s">
        <v>577</v>
      </c>
    </row>
    <row r="11" spans="1:7" x14ac:dyDescent="0.15">
      <c r="A11" t="s">
        <v>209</v>
      </c>
      <c r="B11" t="s">
        <v>202</v>
      </c>
      <c r="C11" t="s">
        <v>578</v>
      </c>
      <c r="D11">
        <v>805</v>
      </c>
      <c r="E11">
        <v>5</v>
      </c>
      <c r="F11" t="s">
        <v>204</v>
      </c>
    </row>
    <row r="12" spans="1:7" x14ac:dyDescent="0.15">
      <c r="A12" t="s">
        <v>213</v>
      </c>
      <c r="B12" t="s">
        <v>214</v>
      </c>
      <c r="C12" t="s">
        <v>579</v>
      </c>
      <c r="D12">
        <v>603</v>
      </c>
      <c r="E12">
        <v>17</v>
      </c>
      <c r="F12" t="s">
        <v>216</v>
      </c>
    </row>
    <row r="13" spans="1:7" x14ac:dyDescent="0.15">
      <c r="A13" t="s">
        <v>217</v>
      </c>
      <c r="B13" t="s">
        <v>218</v>
      </c>
      <c r="C13" t="s">
        <v>580</v>
      </c>
      <c r="D13">
        <v>603</v>
      </c>
      <c r="E13">
        <v>2</v>
      </c>
      <c r="F13" t="s">
        <v>220</v>
      </c>
    </row>
    <row r="14" spans="1:7" x14ac:dyDescent="0.15">
      <c r="A14" t="s">
        <v>221</v>
      </c>
      <c r="B14" t="s">
        <v>222</v>
      </c>
      <c r="C14" t="s">
        <v>435</v>
      </c>
      <c r="D14">
        <v>603</v>
      </c>
      <c r="E14">
        <v>1</v>
      </c>
      <c r="F14" t="s">
        <v>224</v>
      </c>
    </row>
    <row r="15" spans="1:7" x14ac:dyDescent="0.15">
      <c r="A15" t="s">
        <v>225</v>
      </c>
      <c r="B15" t="s">
        <v>242</v>
      </c>
      <c r="C15" t="s">
        <v>581</v>
      </c>
      <c r="D15">
        <v>603</v>
      </c>
      <c r="E15">
        <v>2</v>
      </c>
      <c r="F15" t="s">
        <v>244</v>
      </c>
    </row>
    <row r="16" spans="1:7" x14ac:dyDescent="0.15">
      <c r="A16" t="s">
        <v>229</v>
      </c>
      <c r="B16" t="s">
        <v>246</v>
      </c>
      <c r="C16" t="s">
        <v>582</v>
      </c>
      <c r="D16">
        <v>603</v>
      </c>
      <c r="E16">
        <v>2</v>
      </c>
      <c r="F16" t="s">
        <v>248</v>
      </c>
    </row>
    <row r="17" spans="1:6" x14ac:dyDescent="0.15">
      <c r="A17" t="s">
        <v>233</v>
      </c>
      <c r="B17" t="s">
        <v>265</v>
      </c>
      <c r="C17" t="s">
        <v>436</v>
      </c>
      <c r="D17">
        <v>603</v>
      </c>
      <c r="E17">
        <v>1</v>
      </c>
      <c r="F17" t="s">
        <v>267</v>
      </c>
    </row>
    <row r="18" spans="1:6" x14ac:dyDescent="0.15">
      <c r="A18" t="s">
        <v>237</v>
      </c>
      <c r="B18" t="s">
        <v>583</v>
      </c>
      <c r="C18" t="s">
        <v>584</v>
      </c>
      <c r="D18">
        <v>603</v>
      </c>
      <c r="E18">
        <v>1</v>
      </c>
      <c r="F18" t="s">
        <v>585</v>
      </c>
    </row>
    <row r="19" spans="1:6" x14ac:dyDescent="0.15">
      <c r="A19" t="s">
        <v>241</v>
      </c>
      <c r="B19" t="s">
        <v>281</v>
      </c>
      <c r="C19" t="s">
        <v>444</v>
      </c>
      <c r="D19">
        <v>603</v>
      </c>
      <c r="E19">
        <v>1</v>
      </c>
      <c r="F19" t="s">
        <v>283</v>
      </c>
    </row>
    <row r="20" spans="1:6" x14ac:dyDescent="0.15">
      <c r="A20" t="s">
        <v>245</v>
      </c>
      <c r="B20" t="s">
        <v>440</v>
      </c>
      <c r="C20" t="s">
        <v>318</v>
      </c>
      <c r="D20">
        <v>603</v>
      </c>
      <c r="E20">
        <v>1</v>
      </c>
      <c r="F20" t="s">
        <v>442</v>
      </c>
    </row>
    <row r="21" spans="1:6" x14ac:dyDescent="0.15">
      <c r="A21" t="s">
        <v>249</v>
      </c>
      <c r="B21" t="s">
        <v>443</v>
      </c>
      <c r="C21" t="s">
        <v>586</v>
      </c>
      <c r="D21">
        <v>603</v>
      </c>
      <c r="E21">
        <v>1</v>
      </c>
      <c r="F21" t="s">
        <v>445</v>
      </c>
    </row>
    <row r="22" spans="1:6" x14ac:dyDescent="0.15">
      <c r="A22" t="s">
        <v>253</v>
      </c>
      <c r="B22" t="s">
        <v>289</v>
      </c>
      <c r="C22" t="s">
        <v>587</v>
      </c>
      <c r="D22">
        <v>603</v>
      </c>
      <c r="E22">
        <v>6</v>
      </c>
      <c r="F22" t="s">
        <v>291</v>
      </c>
    </row>
    <row r="23" spans="1:6" x14ac:dyDescent="0.15">
      <c r="A23" t="s">
        <v>256</v>
      </c>
      <c r="B23" t="s">
        <v>588</v>
      </c>
      <c r="C23" t="s">
        <v>258</v>
      </c>
      <c r="D23">
        <v>603</v>
      </c>
      <c r="E23">
        <v>1</v>
      </c>
      <c r="F23" t="s">
        <v>589</v>
      </c>
    </row>
    <row r="24" spans="1:6" x14ac:dyDescent="0.15">
      <c r="A24" t="s">
        <v>260</v>
      </c>
      <c r="B24" t="s">
        <v>297</v>
      </c>
      <c r="C24" t="s">
        <v>590</v>
      </c>
      <c r="D24">
        <v>603</v>
      </c>
      <c r="E24">
        <v>1</v>
      </c>
      <c r="F24" t="s">
        <v>299</v>
      </c>
    </row>
    <row r="25" spans="1:6" x14ac:dyDescent="0.15">
      <c r="A25" t="s">
        <v>264</v>
      </c>
      <c r="B25" t="s">
        <v>301</v>
      </c>
      <c r="C25" t="s">
        <v>591</v>
      </c>
      <c r="D25">
        <v>603</v>
      </c>
      <c r="E25">
        <v>1</v>
      </c>
      <c r="F25" t="s">
        <v>303</v>
      </c>
    </row>
    <row r="26" spans="1:6" x14ac:dyDescent="0.15">
      <c r="A26" t="s">
        <v>268</v>
      </c>
      <c r="B26" t="s">
        <v>451</v>
      </c>
      <c r="C26" t="s">
        <v>322</v>
      </c>
      <c r="D26">
        <v>603</v>
      </c>
      <c r="E26">
        <v>1</v>
      </c>
      <c r="F26" t="s">
        <v>453</v>
      </c>
    </row>
    <row r="27" spans="1:6" x14ac:dyDescent="0.15">
      <c r="A27" t="s">
        <v>272</v>
      </c>
      <c r="B27" t="s">
        <v>592</v>
      </c>
      <c r="C27" t="s">
        <v>439</v>
      </c>
      <c r="D27">
        <v>603</v>
      </c>
      <c r="E27">
        <v>1</v>
      </c>
      <c r="F27" t="s">
        <v>593</v>
      </c>
    </row>
    <row r="28" spans="1:6" x14ac:dyDescent="0.15">
      <c r="A28" t="s">
        <v>276</v>
      </c>
      <c r="B28" t="s">
        <v>594</v>
      </c>
      <c r="C28" t="s">
        <v>595</v>
      </c>
      <c r="D28">
        <v>1206</v>
      </c>
      <c r="E28">
        <v>1</v>
      </c>
      <c r="F28" t="s">
        <v>596</v>
      </c>
    </row>
    <row r="29" spans="1:6" x14ac:dyDescent="0.15">
      <c r="A29" t="s">
        <v>280</v>
      </c>
      <c r="B29" t="s">
        <v>309</v>
      </c>
      <c r="C29" t="s">
        <v>597</v>
      </c>
      <c r="D29">
        <v>603</v>
      </c>
      <c r="E29">
        <v>13</v>
      </c>
      <c r="F29" t="s">
        <v>311</v>
      </c>
    </row>
    <row r="30" spans="1:6" x14ac:dyDescent="0.15">
      <c r="A30" t="s">
        <v>284</v>
      </c>
      <c r="B30" t="s">
        <v>313</v>
      </c>
      <c r="C30" t="s">
        <v>598</v>
      </c>
      <c r="D30">
        <v>603</v>
      </c>
      <c r="E30">
        <v>2</v>
      </c>
      <c r="F30" t="s">
        <v>315</v>
      </c>
    </row>
    <row r="31" spans="1:6" x14ac:dyDescent="0.15">
      <c r="A31" t="s">
        <v>288</v>
      </c>
      <c r="B31" t="s">
        <v>599</v>
      </c>
      <c r="C31" t="s">
        <v>600</v>
      </c>
      <c r="D31">
        <v>805</v>
      </c>
      <c r="E31">
        <v>1</v>
      </c>
      <c r="F31" t="s">
        <v>601</v>
      </c>
    </row>
    <row r="32" spans="1:6" x14ac:dyDescent="0.15">
      <c r="A32" t="s">
        <v>292</v>
      </c>
      <c r="B32" t="s">
        <v>602</v>
      </c>
      <c r="C32" t="s">
        <v>603</v>
      </c>
      <c r="D32">
        <v>603</v>
      </c>
      <c r="E32">
        <v>1</v>
      </c>
      <c r="F32" t="s">
        <v>555</v>
      </c>
    </row>
    <row r="33" spans="1:7" x14ac:dyDescent="0.15">
      <c r="A33" t="s">
        <v>296</v>
      </c>
      <c r="B33" t="s">
        <v>518</v>
      </c>
      <c r="C33" t="s">
        <v>457</v>
      </c>
      <c r="D33">
        <v>5845</v>
      </c>
      <c r="E33">
        <v>1</v>
      </c>
      <c r="F33" t="s">
        <v>458</v>
      </c>
    </row>
    <row r="34" spans="1:7" x14ac:dyDescent="0.15">
      <c r="A34" t="s">
        <v>300</v>
      </c>
      <c r="B34" t="s">
        <v>604</v>
      </c>
      <c r="C34" t="s">
        <v>605</v>
      </c>
      <c r="D34">
        <v>5845</v>
      </c>
      <c r="E34">
        <v>1</v>
      </c>
      <c r="F34" t="s">
        <v>255</v>
      </c>
    </row>
    <row r="35" spans="1:7" x14ac:dyDescent="0.15">
      <c r="A35" t="s">
        <v>304</v>
      </c>
      <c r="B35" t="s">
        <v>414</v>
      </c>
      <c r="C35" t="s">
        <v>459</v>
      </c>
      <c r="D35" t="s">
        <v>356</v>
      </c>
      <c r="E35">
        <v>2</v>
      </c>
      <c r="F35" t="s">
        <v>357</v>
      </c>
    </row>
    <row r="36" spans="1:7" x14ac:dyDescent="0.15">
      <c r="A36" t="s">
        <v>308</v>
      </c>
      <c r="B36" t="s">
        <v>338</v>
      </c>
      <c r="C36" t="s">
        <v>339</v>
      </c>
      <c r="D36" t="s">
        <v>340</v>
      </c>
      <c r="E36">
        <v>1</v>
      </c>
      <c r="F36" t="s">
        <v>341</v>
      </c>
    </row>
    <row r="37" spans="1:7" x14ac:dyDescent="0.15">
      <c r="A37" t="s">
        <v>312</v>
      </c>
      <c r="B37" t="s">
        <v>463</v>
      </c>
      <c r="C37" t="s">
        <v>326</v>
      </c>
      <c r="D37">
        <v>1206</v>
      </c>
      <c r="E37">
        <v>1</v>
      </c>
      <c r="F37" t="s">
        <v>465</v>
      </c>
      <c r="G37">
        <v>3</v>
      </c>
    </row>
    <row r="38" spans="1:7" x14ac:dyDescent="0.15">
      <c r="A38" t="s">
        <v>316</v>
      </c>
      <c r="B38" t="s">
        <v>469</v>
      </c>
      <c r="C38" t="s">
        <v>606</v>
      </c>
      <c r="D38" t="s">
        <v>471</v>
      </c>
      <c r="E38">
        <v>3</v>
      </c>
      <c r="F38" t="s">
        <v>472</v>
      </c>
    </row>
    <row r="39" spans="1:7" x14ac:dyDescent="0.15">
      <c r="A39" t="s">
        <v>320</v>
      </c>
      <c r="B39" t="s">
        <v>519</v>
      </c>
      <c r="C39" t="s">
        <v>477</v>
      </c>
      <c r="D39" t="s">
        <v>471</v>
      </c>
      <c r="E39">
        <v>1</v>
      </c>
      <c r="F39" t="s">
        <v>478</v>
      </c>
    </row>
    <row r="40" spans="1:7" x14ac:dyDescent="0.15">
      <c r="A40" t="s">
        <v>324</v>
      </c>
      <c r="B40" t="s">
        <v>607</v>
      </c>
      <c r="C40" t="s">
        <v>608</v>
      </c>
      <c r="D40" t="s">
        <v>609</v>
      </c>
      <c r="E40">
        <v>4</v>
      </c>
      <c r="F40" t="s">
        <v>610</v>
      </c>
    </row>
    <row r="41" spans="1:7" x14ac:dyDescent="0.15">
      <c r="A41" t="s">
        <v>328</v>
      </c>
      <c r="B41" t="s">
        <v>611</v>
      </c>
      <c r="C41" t="s">
        <v>368</v>
      </c>
      <c r="D41" t="s">
        <v>487</v>
      </c>
      <c r="E41">
        <v>1</v>
      </c>
      <c r="F41" t="s">
        <v>612</v>
      </c>
    </row>
    <row r="42" spans="1:7" x14ac:dyDescent="0.15">
      <c r="A42" t="s">
        <v>333</v>
      </c>
      <c r="B42" t="s">
        <v>613</v>
      </c>
      <c r="C42" t="s">
        <v>614</v>
      </c>
      <c r="D42" t="s">
        <v>356</v>
      </c>
      <c r="E42">
        <v>1</v>
      </c>
      <c r="F42" t="s">
        <v>369</v>
      </c>
    </row>
    <row r="43" spans="1:7" x14ac:dyDescent="0.15">
      <c r="A43" t="s">
        <v>337</v>
      </c>
      <c r="B43" t="s">
        <v>615</v>
      </c>
      <c r="C43" t="s">
        <v>461</v>
      </c>
      <c r="D43" t="s">
        <v>356</v>
      </c>
      <c r="E43">
        <v>1</v>
      </c>
      <c r="F43" t="s">
        <v>373</v>
      </c>
    </row>
    <row r="44" spans="1:7" x14ac:dyDescent="0.15">
      <c r="A44" t="s">
        <v>342</v>
      </c>
      <c r="B44" t="s">
        <v>418</v>
      </c>
      <c r="C44" t="s">
        <v>375</v>
      </c>
      <c r="D44" t="s">
        <v>489</v>
      </c>
      <c r="E44">
        <v>1</v>
      </c>
      <c r="F44" t="s">
        <v>331</v>
      </c>
      <c r="G44">
        <v>1.5</v>
      </c>
    </row>
    <row r="45" spans="1:7" x14ac:dyDescent="0.15">
      <c r="A45" t="s">
        <v>346</v>
      </c>
      <c r="B45" t="s">
        <v>616</v>
      </c>
      <c r="C45" t="s">
        <v>617</v>
      </c>
      <c r="D45" t="s">
        <v>489</v>
      </c>
      <c r="E45">
        <v>1</v>
      </c>
      <c r="F45" t="s">
        <v>618</v>
      </c>
      <c r="G45">
        <v>1</v>
      </c>
    </row>
    <row r="46" spans="1:7" x14ac:dyDescent="0.15">
      <c r="A46" t="s">
        <v>350</v>
      </c>
      <c r="B46" t="s">
        <v>619</v>
      </c>
      <c r="C46" t="s">
        <v>383</v>
      </c>
      <c r="D46" t="s">
        <v>620</v>
      </c>
      <c r="E46">
        <v>1</v>
      </c>
      <c r="F46" t="s">
        <v>621</v>
      </c>
      <c r="G46">
        <v>0.2</v>
      </c>
    </row>
    <row r="47" spans="1:7" x14ac:dyDescent="0.15">
      <c r="A47" t="s">
        <v>354</v>
      </c>
      <c r="B47" t="s">
        <v>649</v>
      </c>
      <c r="C47" t="s">
        <v>622</v>
      </c>
      <c r="D47" t="s">
        <v>623</v>
      </c>
      <c r="E47">
        <v>3</v>
      </c>
      <c r="F47" t="s">
        <v>624</v>
      </c>
      <c r="G47">
        <v>0.9</v>
      </c>
    </row>
    <row r="48" spans="1:7" x14ac:dyDescent="0.15">
      <c r="A48" t="s">
        <v>358</v>
      </c>
      <c r="B48" t="s">
        <v>625</v>
      </c>
      <c r="C48" t="s">
        <v>626</v>
      </c>
      <c r="D48" t="s">
        <v>489</v>
      </c>
      <c r="E48">
        <v>1</v>
      </c>
      <c r="F48" t="s">
        <v>627</v>
      </c>
      <c r="G48">
        <v>3</v>
      </c>
    </row>
    <row r="49" spans="1:7" x14ac:dyDescent="0.15">
      <c r="A49" t="s">
        <v>362</v>
      </c>
      <c r="B49" t="s">
        <v>628</v>
      </c>
      <c r="C49" t="s">
        <v>391</v>
      </c>
      <c r="D49" t="s">
        <v>629</v>
      </c>
      <c r="E49">
        <v>1</v>
      </c>
      <c r="F49" t="s">
        <v>630</v>
      </c>
      <c r="G49">
        <v>4</v>
      </c>
    </row>
    <row r="50" spans="1:7" x14ac:dyDescent="0.15">
      <c r="B50" t="s">
        <v>402</v>
      </c>
    </row>
    <row r="51" spans="1:7" x14ac:dyDescent="0.15">
      <c r="A51" t="s">
        <v>403</v>
      </c>
      <c r="B51" t="s">
        <v>631</v>
      </c>
      <c r="C51" t="s">
        <v>632</v>
      </c>
      <c r="D51" t="s">
        <v>633</v>
      </c>
      <c r="E51">
        <v>1</v>
      </c>
      <c r="F51" t="s">
        <v>634</v>
      </c>
      <c r="G51">
        <v>0.2</v>
      </c>
    </row>
    <row r="52" spans="1:7" x14ac:dyDescent="0.15">
      <c r="A52" t="s">
        <v>494</v>
      </c>
      <c r="B52" t="s">
        <v>635</v>
      </c>
      <c r="C52" t="s">
        <v>500</v>
      </c>
      <c r="D52" t="s">
        <v>636</v>
      </c>
      <c r="E52">
        <v>1</v>
      </c>
      <c r="F52" t="s">
        <v>637</v>
      </c>
      <c r="G52">
        <v>1</v>
      </c>
    </row>
    <row r="53" spans="1:7" x14ac:dyDescent="0.15">
      <c r="A53" t="s">
        <v>498</v>
      </c>
      <c r="B53" t="s">
        <v>524</v>
      </c>
      <c r="C53" t="s">
        <v>638</v>
      </c>
      <c r="D53" t="s">
        <v>496</v>
      </c>
      <c r="E53">
        <v>3</v>
      </c>
      <c r="F53" t="s">
        <v>497</v>
      </c>
      <c r="G53">
        <v>1</v>
      </c>
    </row>
    <row r="54" spans="1:7" x14ac:dyDescent="0.15">
      <c r="A54" t="s">
        <v>501</v>
      </c>
      <c r="B54" t="s">
        <v>502</v>
      </c>
      <c r="C54" t="s">
        <v>503</v>
      </c>
      <c r="D54" t="s">
        <v>504</v>
      </c>
      <c r="E54">
        <v>1</v>
      </c>
      <c r="F54" t="s">
        <v>505</v>
      </c>
      <c r="G54">
        <v>0.5</v>
      </c>
    </row>
    <row r="55" spans="1:7" x14ac:dyDescent="0.15">
      <c r="A55" t="s">
        <v>506</v>
      </c>
      <c r="B55" t="s">
        <v>507</v>
      </c>
      <c r="C55" t="s">
        <v>639</v>
      </c>
      <c r="D55" t="s">
        <v>509</v>
      </c>
      <c r="E55">
        <v>2</v>
      </c>
      <c r="F55" t="s">
        <v>510</v>
      </c>
      <c r="G55">
        <v>1</v>
      </c>
    </row>
    <row r="56" spans="1:7" x14ac:dyDescent="0.15">
      <c r="A56" t="s">
        <v>511</v>
      </c>
      <c r="B56" t="s">
        <v>640</v>
      </c>
      <c r="C56" t="s">
        <v>641</v>
      </c>
      <c r="D56" t="s">
        <v>642</v>
      </c>
      <c r="E56">
        <v>4</v>
      </c>
      <c r="F56" t="s">
        <v>643</v>
      </c>
      <c r="G56">
        <v>1</v>
      </c>
    </row>
    <row r="57" spans="1:7" x14ac:dyDescent="0.15">
      <c r="A57" t="s">
        <v>644</v>
      </c>
      <c r="B57" t="s">
        <v>645</v>
      </c>
      <c r="C57" t="s">
        <v>380</v>
      </c>
      <c r="D57" t="s">
        <v>646</v>
      </c>
      <c r="E57">
        <v>1</v>
      </c>
      <c r="F57" t="s">
        <v>647</v>
      </c>
      <c r="G57">
        <v>7</v>
      </c>
    </row>
    <row r="58" spans="1:7" x14ac:dyDescent="0.15">
      <c r="G58">
        <f>SUM(G6:G57)</f>
        <v>25.3</v>
      </c>
    </row>
    <row r="61" spans="1:7" x14ac:dyDescent="0.15">
      <c r="A61" s="9" t="s">
        <v>82</v>
      </c>
      <c r="B61">
        <f>G58*2-G57</f>
        <v>43.6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A7" zoomScale="85" zoomScaleNormal="85" workbookViewId="0">
      <selection activeCell="C22" sqref="C22"/>
    </sheetView>
  </sheetViews>
  <sheetFormatPr defaultRowHeight="13.5" x14ac:dyDescent="0.15"/>
  <cols>
    <col min="1" max="1" width="26.375" customWidth="1"/>
    <col min="2" max="2" width="17.875" customWidth="1"/>
    <col min="3" max="3" width="16.625" customWidth="1"/>
    <col min="4" max="4" width="16.5" customWidth="1"/>
    <col min="5" max="5" width="17.375" customWidth="1"/>
    <col min="6" max="6" width="16.75" customWidth="1"/>
    <col min="7" max="7" width="18.625" customWidth="1"/>
  </cols>
  <sheetData>
    <row r="1" spans="1:7" ht="18.75" x14ac:dyDescent="0.15">
      <c r="A1" s="9" t="s">
        <v>70</v>
      </c>
      <c r="B1" s="21" t="s">
        <v>661</v>
      </c>
      <c r="C1" s="21"/>
      <c r="D1" s="21"/>
      <c r="E1" s="21"/>
      <c r="F1" s="21"/>
      <c r="G1" s="21"/>
    </row>
    <row r="2" spans="1:7" ht="18.75" x14ac:dyDescent="0.15">
      <c r="A2" s="9"/>
      <c r="B2" s="22" t="s">
        <v>662</v>
      </c>
      <c r="C2" s="21"/>
      <c r="D2" s="21"/>
      <c r="E2" s="23" t="s">
        <v>663</v>
      </c>
      <c r="F2" s="23"/>
      <c r="G2" s="23"/>
    </row>
    <row r="3" spans="1:7" x14ac:dyDescent="0.15">
      <c r="A3" s="9"/>
      <c r="B3" s="9" t="s">
        <v>71</v>
      </c>
      <c r="C3" s="9" t="s">
        <v>72</v>
      </c>
      <c r="D3" s="9" t="s">
        <v>73</v>
      </c>
      <c r="E3" s="9" t="s">
        <v>74</v>
      </c>
      <c r="F3" s="9" t="s">
        <v>77</v>
      </c>
      <c r="G3" s="9" t="s">
        <v>78</v>
      </c>
    </row>
    <row r="4" spans="1:7" x14ac:dyDescent="0.15">
      <c r="A4" s="24" t="s">
        <v>75</v>
      </c>
      <c r="B4" s="24"/>
      <c r="C4" s="24"/>
      <c r="D4" s="24"/>
      <c r="E4" s="24"/>
      <c r="F4" s="24"/>
      <c r="G4" s="24"/>
    </row>
    <row r="5" spans="1:7" x14ac:dyDescent="0.15">
      <c r="A5" s="9" t="s">
        <v>79</v>
      </c>
      <c r="B5" s="9" t="s">
        <v>80</v>
      </c>
      <c r="C5" s="9" t="s">
        <v>80</v>
      </c>
      <c r="D5" s="9" t="s">
        <v>80</v>
      </c>
      <c r="E5" s="9" t="s">
        <v>80</v>
      </c>
      <c r="F5" s="10" t="s">
        <v>81</v>
      </c>
      <c r="G5" s="10" t="s">
        <v>81</v>
      </c>
    </row>
    <row r="6" spans="1:7" x14ac:dyDescent="0.15">
      <c r="A6" s="9" t="s">
        <v>82</v>
      </c>
      <c r="B6" s="9" t="s">
        <v>83</v>
      </c>
      <c r="C6" s="10" t="s">
        <v>81</v>
      </c>
      <c r="D6" s="10" t="s">
        <v>81</v>
      </c>
      <c r="E6" s="9" t="s">
        <v>83</v>
      </c>
      <c r="F6" s="10" t="s">
        <v>81</v>
      </c>
      <c r="G6" s="10" t="s">
        <v>81</v>
      </c>
    </row>
    <row r="7" spans="1:7" x14ac:dyDescent="0.15">
      <c r="A7" s="9" t="s">
        <v>84</v>
      </c>
      <c r="B7" s="9" t="s">
        <v>85</v>
      </c>
      <c r="C7" s="9" t="s">
        <v>85</v>
      </c>
      <c r="D7" s="9" t="s">
        <v>85</v>
      </c>
      <c r="E7" s="9" t="s">
        <v>86</v>
      </c>
      <c r="F7" s="9" t="s">
        <v>86</v>
      </c>
      <c r="G7" s="9" t="s">
        <v>86</v>
      </c>
    </row>
    <row r="8" spans="1:7" x14ac:dyDescent="0.15">
      <c r="A8" s="9" t="s">
        <v>87</v>
      </c>
      <c r="B8" s="9" t="s">
        <v>88</v>
      </c>
      <c r="C8" s="9" t="s">
        <v>88</v>
      </c>
      <c r="D8" s="9" t="s">
        <v>88</v>
      </c>
      <c r="E8" s="9" t="s">
        <v>89</v>
      </c>
      <c r="F8" s="9" t="s">
        <v>89</v>
      </c>
      <c r="G8" s="9" t="s">
        <v>88</v>
      </c>
    </row>
    <row r="9" spans="1:7" x14ac:dyDescent="0.15">
      <c r="A9" s="9" t="s">
        <v>91</v>
      </c>
      <c r="B9" s="9" t="s">
        <v>32</v>
      </c>
      <c r="C9" s="9" t="s">
        <v>32</v>
      </c>
      <c r="D9" s="9" t="s">
        <v>32</v>
      </c>
      <c r="E9" s="9" t="s">
        <v>32</v>
      </c>
      <c r="F9" s="9" t="s">
        <v>32</v>
      </c>
      <c r="G9" s="9" t="s">
        <v>32</v>
      </c>
    </row>
    <row r="10" spans="1:7" x14ac:dyDescent="0.15">
      <c r="A10" s="9" t="s">
        <v>92</v>
      </c>
      <c r="B10" s="9" t="s">
        <v>32</v>
      </c>
      <c r="C10" s="9" t="s">
        <v>32</v>
      </c>
      <c r="D10" s="9" t="s">
        <v>32</v>
      </c>
      <c r="E10" s="9" t="s">
        <v>32</v>
      </c>
      <c r="F10" s="9" t="s">
        <v>90</v>
      </c>
      <c r="G10" s="9" t="s">
        <v>90</v>
      </c>
    </row>
    <row r="11" spans="1:7" x14ac:dyDescent="0.15">
      <c r="A11" s="9" t="s">
        <v>93</v>
      </c>
      <c r="B11" s="9" t="s">
        <v>32</v>
      </c>
      <c r="C11" s="9" t="s">
        <v>32</v>
      </c>
      <c r="D11" s="9" t="s">
        <v>32</v>
      </c>
      <c r="E11" s="9" t="s">
        <v>32</v>
      </c>
      <c r="F11" s="9" t="s">
        <v>32</v>
      </c>
      <c r="G11" s="9" t="s">
        <v>32</v>
      </c>
    </row>
    <row r="12" spans="1:7" x14ac:dyDescent="0.15">
      <c r="A12" s="9" t="s">
        <v>94</v>
      </c>
      <c r="B12" s="10">
        <v>3</v>
      </c>
      <c r="C12" s="10" t="s">
        <v>81</v>
      </c>
      <c r="D12" s="10">
        <v>3</v>
      </c>
      <c r="E12" s="10" t="s">
        <v>81</v>
      </c>
      <c r="F12" s="10" t="s">
        <v>81</v>
      </c>
      <c r="G12" s="10">
        <v>3</v>
      </c>
    </row>
    <row r="13" spans="1:7" x14ac:dyDescent="0.15">
      <c r="A13" s="9" t="s">
        <v>95</v>
      </c>
      <c r="B13" s="10">
        <v>7</v>
      </c>
      <c r="C13" s="10">
        <v>7</v>
      </c>
      <c r="D13" s="10" t="s">
        <v>81</v>
      </c>
      <c r="E13" s="10" t="s">
        <v>81</v>
      </c>
      <c r="F13" s="10">
        <v>7</v>
      </c>
      <c r="G13" s="10" t="s">
        <v>81</v>
      </c>
    </row>
    <row r="14" spans="1:7" x14ac:dyDescent="0.15">
      <c r="A14" s="9" t="s">
        <v>96</v>
      </c>
      <c r="B14" s="10">
        <v>4</v>
      </c>
      <c r="C14" s="10">
        <v>4</v>
      </c>
      <c r="D14" s="10" t="s">
        <v>81</v>
      </c>
      <c r="E14" s="10" t="s">
        <v>81</v>
      </c>
      <c r="F14" s="10">
        <v>4</v>
      </c>
      <c r="G14" s="10" t="s">
        <v>81</v>
      </c>
    </row>
    <row r="15" spans="1:7" x14ac:dyDescent="0.15">
      <c r="A15" s="24" t="s">
        <v>76</v>
      </c>
      <c r="B15" s="24"/>
      <c r="C15" s="24"/>
      <c r="D15" s="24"/>
      <c r="E15" s="24"/>
      <c r="F15" s="24"/>
      <c r="G15" s="24"/>
    </row>
    <row r="16" spans="1:7" x14ac:dyDescent="0.15">
      <c r="A16" s="9" t="s">
        <v>97</v>
      </c>
      <c r="B16" s="9">
        <f>PCB尺寸和成本预估!C16</f>
        <v>200</v>
      </c>
      <c r="C16" s="9">
        <f>PCB尺寸和成本预估!C16</f>
        <v>200</v>
      </c>
      <c r="D16" s="9">
        <f>PCB尺寸和成本预估!C16</f>
        <v>200</v>
      </c>
      <c r="E16" s="9">
        <f>PCB尺寸和成本预估!C17</f>
        <v>130</v>
      </c>
      <c r="F16" s="9">
        <f>PCB尺寸和成本预估!C18</f>
        <v>130</v>
      </c>
      <c r="G16" s="9">
        <f>PCB尺寸和成本预估!C19</f>
        <v>100</v>
      </c>
    </row>
    <row r="17" spans="1:8" x14ac:dyDescent="0.15">
      <c r="A17" s="9" t="s">
        <v>98</v>
      </c>
      <c r="B17" s="9">
        <f>PCB尺寸和成本预估!D16</f>
        <v>130</v>
      </c>
      <c r="C17" s="9">
        <f>PCB尺寸和成本预估!D16</f>
        <v>130</v>
      </c>
      <c r="D17" s="9">
        <f>PCB尺寸和成本预估!D16</f>
        <v>130</v>
      </c>
      <c r="E17" s="9">
        <f>PCB尺寸和成本预估!D17</f>
        <v>130</v>
      </c>
      <c r="F17" s="9">
        <f>PCB尺寸和成本预估!D18</f>
        <v>130</v>
      </c>
      <c r="G17" s="9">
        <f>PCB尺寸和成本预估!D19</f>
        <v>130</v>
      </c>
    </row>
    <row r="18" spans="1:8" x14ac:dyDescent="0.15">
      <c r="A18" s="9" t="s">
        <v>99</v>
      </c>
      <c r="B18" s="9">
        <v>30</v>
      </c>
      <c r="C18" s="9">
        <v>30</v>
      </c>
      <c r="D18" s="9">
        <v>30</v>
      </c>
      <c r="E18" s="9">
        <v>30</v>
      </c>
      <c r="F18" s="9">
        <v>30</v>
      </c>
      <c r="G18" s="9">
        <v>30</v>
      </c>
    </row>
    <row r="19" spans="1:8" x14ac:dyDescent="0.15">
      <c r="A19" s="9" t="s">
        <v>100</v>
      </c>
      <c r="B19" s="9" t="s">
        <v>170</v>
      </c>
      <c r="C19" s="9" t="s">
        <v>182</v>
      </c>
      <c r="D19" s="9" t="s">
        <v>171</v>
      </c>
      <c r="E19" s="9" t="s">
        <v>181</v>
      </c>
      <c r="F19" s="9" t="s">
        <v>182</v>
      </c>
      <c r="G19" s="9" t="s">
        <v>183</v>
      </c>
    </row>
    <row r="20" spans="1:8" x14ac:dyDescent="0.15">
      <c r="A20" s="9" t="s">
        <v>101</v>
      </c>
      <c r="B20" s="9" t="s">
        <v>169</v>
      </c>
      <c r="C20" s="9" t="s">
        <v>169</v>
      </c>
      <c r="D20" s="9" t="s">
        <v>169</v>
      </c>
      <c r="E20" s="9" t="s">
        <v>169</v>
      </c>
      <c r="F20" s="9" t="s">
        <v>169</v>
      </c>
      <c r="G20" s="15" t="s">
        <v>169</v>
      </c>
      <c r="H20" s="16" t="s">
        <v>694</v>
      </c>
    </row>
    <row r="21" spans="1:8" x14ac:dyDescent="0.15">
      <c r="A21" s="24" t="s">
        <v>126</v>
      </c>
      <c r="B21" s="24"/>
      <c r="C21" s="24"/>
      <c r="D21" s="24"/>
      <c r="E21" s="24"/>
      <c r="F21" s="24"/>
      <c r="G21" s="24"/>
    </row>
    <row r="22" spans="1:8" x14ac:dyDescent="0.15">
      <c r="A22" s="9" t="s">
        <v>102</v>
      </c>
      <c r="B22" s="9">
        <f>PCB尺寸和成本预估!E16</f>
        <v>251.4</v>
      </c>
      <c r="C22" s="9">
        <f>PCB尺寸和成本预估!E18</f>
        <v>140.30000000000001</v>
      </c>
      <c r="D22" s="9">
        <f>PCB尺寸和成本预估!E19</f>
        <v>153.9</v>
      </c>
      <c r="E22" s="9">
        <f>PCB尺寸和成本预估!E17</f>
        <v>196.8</v>
      </c>
      <c r="F22" s="9">
        <f>PCB尺寸和成本预估!E18</f>
        <v>140.30000000000001</v>
      </c>
      <c r="G22" s="9">
        <f>PCB尺寸和成本预估!E19</f>
        <v>153.9</v>
      </c>
    </row>
    <row r="23" spans="1:8" x14ac:dyDescent="0.15">
      <c r="A23" s="9" t="s">
        <v>103</v>
      </c>
      <c r="B23" s="9">
        <v>20</v>
      </c>
      <c r="C23" s="9">
        <v>20</v>
      </c>
      <c r="D23" s="9">
        <v>20</v>
      </c>
      <c r="E23" s="9">
        <f>D23/D16*E16</f>
        <v>13</v>
      </c>
      <c r="F23" s="9">
        <f>E23/E16*F16</f>
        <v>13</v>
      </c>
      <c r="G23" s="9">
        <v>10</v>
      </c>
    </row>
    <row r="24" spans="1:8" x14ac:dyDescent="0.15">
      <c r="A24" s="9" t="s">
        <v>693</v>
      </c>
      <c r="B24" s="9">
        <f>B22*30%</f>
        <v>75.42</v>
      </c>
      <c r="C24" s="9">
        <f t="shared" ref="C24:G24" si="0">C22*30%</f>
        <v>42.09</v>
      </c>
      <c r="D24" s="9">
        <f t="shared" si="0"/>
        <v>46.17</v>
      </c>
      <c r="E24" s="9">
        <f t="shared" si="0"/>
        <v>59.04</v>
      </c>
      <c r="F24" s="9">
        <f t="shared" si="0"/>
        <v>42.09</v>
      </c>
      <c r="G24" s="9">
        <f t="shared" si="0"/>
        <v>46.17</v>
      </c>
    </row>
    <row r="25" spans="1:8" x14ac:dyDescent="0.15">
      <c r="A25" s="9" t="s">
        <v>104</v>
      </c>
      <c r="B25" s="9">
        <v>20</v>
      </c>
      <c r="C25" s="9">
        <v>20</v>
      </c>
      <c r="D25" s="9">
        <v>20</v>
      </c>
      <c r="E25" s="9">
        <v>13</v>
      </c>
      <c r="F25" s="9">
        <v>13</v>
      </c>
      <c r="G25" s="9">
        <v>10</v>
      </c>
    </row>
    <row r="26" spans="1:8" x14ac:dyDescent="0.15">
      <c r="A26" s="9" t="s">
        <v>692</v>
      </c>
      <c r="B26" s="9">
        <v>1500</v>
      </c>
      <c r="C26" s="9">
        <v>0</v>
      </c>
      <c r="D26" s="9">
        <v>0</v>
      </c>
      <c r="E26" s="9">
        <v>1300</v>
      </c>
      <c r="F26" s="9">
        <v>1300</v>
      </c>
      <c r="G26" s="9">
        <v>1300</v>
      </c>
    </row>
    <row r="27" spans="1:8" x14ac:dyDescent="0.15">
      <c r="A27" s="9" t="s">
        <v>105</v>
      </c>
      <c r="B27" s="9">
        <v>2500</v>
      </c>
      <c r="C27" s="9">
        <v>2500</v>
      </c>
      <c r="D27" s="9">
        <v>2500</v>
      </c>
      <c r="E27" s="9">
        <v>2500</v>
      </c>
      <c r="F27" s="9">
        <v>2500</v>
      </c>
      <c r="G27" s="9">
        <v>2500</v>
      </c>
    </row>
    <row r="28" spans="1:8" x14ac:dyDescent="0.15">
      <c r="A28" s="9" t="s">
        <v>106</v>
      </c>
      <c r="B28" s="9">
        <v>5000</v>
      </c>
      <c r="C28" s="9">
        <v>0</v>
      </c>
      <c r="D28" s="9">
        <v>0</v>
      </c>
      <c r="E28" s="9">
        <v>5000</v>
      </c>
      <c r="F28" s="9">
        <v>5000</v>
      </c>
      <c r="G28" s="9">
        <v>5000</v>
      </c>
      <c r="H28" s="3" t="s">
        <v>695</v>
      </c>
    </row>
    <row r="29" spans="1:8" x14ac:dyDescent="0.15">
      <c r="A29" s="9" t="s">
        <v>123</v>
      </c>
      <c r="B29" s="9">
        <v>1000</v>
      </c>
      <c r="C29" s="9">
        <v>0</v>
      </c>
      <c r="D29" s="9">
        <v>0</v>
      </c>
      <c r="E29" s="9">
        <v>1000</v>
      </c>
      <c r="F29" s="9">
        <v>1000</v>
      </c>
      <c r="G29" s="9">
        <v>1000</v>
      </c>
    </row>
    <row r="30" spans="1:8" x14ac:dyDescent="0.15">
      <c r="A30" s="9" t="s">
        <v>107</v>
      </c>
      <c r="B30" s="9">
        <f>SUM(B22:B25)</f>
        <v>366.82</v>
      </c>
      <c r="C30" s="9">
        <f t="shared" ref="C30:G30" si="1">SUM(C22:C25)</f>
        <v>222.39000000000001</v>
      </c>
      <c r="D30" s="9">
        <f t="shared" si="1"/>
        <v>240.07</v>
      </c>
      <c r="E30" s="9">
        <f t="shared" si="1"/>
        <v>281.84000000000003</v>
      </c>
      <c r="F30" s="9">
        <f t="shared" si="1"/>
        <v>208.39000000000001</v>
      </c>
      <c r="G30" s="9">
        <f t="shared" si="1"/>
        <v>220.07</v>
      </c>
    </row>
    <row r="31" spans="1:8" x14ac:dyDescent="0.15">
      <c r="A31" s="9" t="s">
        <v>108</v>
      </c>
      <c r="B31" s="9">
        <f>SUM(B26:B29)</f>
        <v>10000</v>
      </c>
      <c r="C31" s="9">
        <f t="shared" ref="C31:D31" si="2">SUM(C26:C29)</f>
        <v>2500</v>
      </c>
      <c r="D31" s="9">
        <f t="shared" si="2"/>
        <v>2500</v>
      </c>
      <c r="E31" s="9">
        <f>SUM(E26:E29)</f>
        <v>9800</v>
      </c>
      <c r="F31" s="9">
        <f t="shared" ref="F31:G31" si="3">SUM(F26:F29)</f>
        <v>9800</v>
      </c>
      <c r="G31" s="9">
        <f t="shared" si="3"/>
        <v>9800</v>
      </c>
    </row>
    <row r="32" spans="1:8" x14ac:dyDescent="0.15">
      <c r="A32" s="9" t="s">
        <v>127</v>
      </c>
      <c r="B32" s="9">
        <v>150000</v>
      </c>
      <c r="C32" s="9">
        <v>0</v>
      </c>
      <c r="D32" s="9">
        <v>0</v>
      </c>
      <c r="E32" s="9">
        <v>150000</v>
      </c>
      <c r="F32" s="9">
        <v>150000</v>
      </c>
      <c r="G32" s="9">
        <v>150000</v>
      </c>
    </row>
    <row r="33" spans="1:8" x14ac:dyDescent="0.15">
      <c r="A33" s="24" t="s">
        <v>659</v>
      </c>
      <c r="B33" s="24"/>
      <c r="C33" s="24"/>
      <c r="D33" s="24"/>
      <c r="E33" s="24"/>
      <c r="F33" s="24"/>
      <c r="G33" s="24"/>
    </row>
    <row r="34" spans="1:8" x14ac:dyDescent="0.15">
      <c r="A34" s="9" t="s">
        <v>109</v>
      </c>
      <c r="B34" s="9" t="s">
        <v>113</v>
      </c>
      <c r="C34" s="10" t="s">
        <v>81</v>
      </c>
      <c r="D34" s="10" t="s">
        <v>81</v>
      </c>
      <c r="E34" s="9" t="s">
        <v>110</v>
      </c>
      <c r="F34" s="9" t="s">
        <v>111</v>
      </c>
      <c r="G34" s="9" t="s">
        <v>111</v>
      </c>
    </row>
    <row r="35" spans="1:8" x14ac:dyDescent="0.15">
      <c r="A35" s="9" t="s">
        <v>112</v>
      </c>
      <c r="B35" s="9" t="s">
        <v>114</v>
      </c>
      <c r="C35" s="10" t="s">
        <v>81</v>
      </c>
      <c r="D35" s="10" t="s">
        <v>81</v>
      </c>
      <c r="E35" s="9" t="s">
        <v>114</v>
      </c>
      <c r="F35" s="9" t="s">
        <v>114</v>
      </c>
      <c r="G35" s="9" t="s">
        <v>114</v>
      </c>
    </row>
    <row r="36" spans="1:8" x14ac:dyDescent="0.15">
      <c r="A36" s="9" t="s">
        <v>115</v>
      </c>
      <c r="B36" s="9" t="s">
        <v>116</v>
      </c>
      <c r="C36" s="10" t="s">
        <v>81</v>
      </c>
      <c r="D36" s="10" t="s">
        <v>81</v>
      </c>
      <c r="E36" s="9" t="s">
        <v>116</v>
      </c>
      <c r="F36" s="9" t="s">
        <v>117</v>
      </c>
      <c r="G36" s="18" t="s">
        <v>118</v>
      </c>
    </row>
    <row r="37" spans="1:8" x14ac:dyDescent="0.15">
      <c r="A37" s="9" t="s">
        <v>119</v>
      </c>
      <c r="B37" s="9" t="s">
        <v>120</v>
      </c>
      <c r="C37" s="10" t="s">
        <v>81</v>
      </c>
      <c r="D37" s="10" t="s">
        <v>81</v>
      </c>
      <c r="E37" s="9" t="s">
        <v>665</v>
      </c>
      <c r="F37" s="17" t="s">
        <v>81</v>
      </c>
      <c r="G37" s="10" t="s">
        <v>81</v>
      </c>
      <c r="H37" s="20" t="s">
        <v>696</v>
      </c>
    </row>
    <row r="38" spans="1:8" x14ac:dyDescent="0.15">
      <c r="A38" s="9" t="s">
        <v>121</v>
      </c>
      <c r="B38" s="9" t="s">
        <v>122</v>
      </c>
      <c r="C38" s="10" t="s">
        <v>81</v>
      </c>
      <c r="D38" s="10" t="s">
        <v>81</v>
      </c>
      <c r="E38" s="9" t="s">
        <v>124</v>
      </c>
      <c r="F38" s="9" t="s">
        <v>124</v>
      </c>
      <c r="G38" s="19" t="s">
        <v>125</v>
      </c>
    </row>
    <row r="39" spans="1:8" x14ac:dyDescent="0.15">
      <c r="A39" s="9" t="s">
        <v>128</v>
      </c>
      <c r="B39" s="9" t="s">
        <v>660</v>
      </c>
      <c r="C39" s="10" t="s">
        <v>81</v>
      </c>
      <c r="D39" s="10" t="s">
        <v>81</v>
      </c>
      <c r="E39" s="9" t="s">
        <v>660</v>
      </c>
      <c r="F39" s="9" t="s">
        <v>660</v>
      </c>
      <c r="G39" s="9" t="s">
        <v>660</v>
      </c>
    </row>
    <row r="40" spans="1:8" x14ac:dyDescent="0.15">
      <c r="A40" s="9" t="s">
        <v>671</v>
      </c>
      <c r="B40" s="9" t="s">
        <v>673</v>
      </c>
      <c r="C40" s="9"/>
      <c r="D40" s="9"/>
      <c r="E40" s="9" t="s">
        <v>674</v>
      </c>
      <c r="F40" s="9"/>
      <c r="G40" s="9"/>
    </row>
    <row r="41" spans="1:8" x14ac:dyDescent="0.15">
      <c r="A41" s="9" t="s">
        <v>672</v>
      </c>
      <c r="B41" s="9" t="s">
        <v>675</v>
      </c>
      <c r="C41" s="9"/>
      <c r="D41" s="9"/>
      <c r="E41" s="9" t="s">
        <v>676</v>
      </c>
      <c r="F41" s="9"/>
      <c r="G41" s="9"/>
    </row>
    <row r="43" spans="1:8" x14ac:dyDescent="0.15">
      <c r="A43" t="s">
        <v>664</v>
      </c>
    </row>
    <row r="44" spans="1:8" x14ac:dyDescent="0.15">
      <c r="A44" t="s">
        <v>666</v>
      </c>
    </row>
    <row r="47" spans="1:8" x14ac:dyDescent="0.15">
      <c r="A47" s="9" t="s">
        <v>667</v>
      </c>
      <c r="B47" s="24" t="s">
        <v>668</v>
      </c>
      <c r="C47" s="24"/>
      <c r="D47" s="24"/>
      <c r="E47" s="24"/>
      <c r="F47" s="24"/>
      <c r="G47" s="24"/>
    </row>
    <row r="48" spans="1:8" x14ac:dyDescent="0.15">
      <c r="A48" s="9"/>
      <c r="B48" s="9" t="s">
        <v>71</v>
      </c>
      <c r="C48" s="9" t="s">
        <v>72</v>
      </c>
      <c r="D48" s="9" t="s">
        <v>73</v>
      </c>
      <c r="E48" s="9" t="s">
        <v>74</v>
      </c>
      <c r="F48" s="9" t="s">
        <v>77</v>
      </c>
      <c r="G48" s="9" t="s">
        <v>78</v>
      </c>
    </row>
    <row r="49" spans="1:7" x14ac:dyDescent="0.15">
      <c r="A49" s="9">
        <v>10</v>
      </c>
      <c r="B49" s="9">
        <f>(B68+B$31)/$A49</f>
        <v>1366.8200000000002</v>
      </c>
      <c r="C49" s="9">
        <f t="shared" ref="C49:G49" si="4">(C68+C$31)/$A49</f>
        <v>472.39</v>
      </c>
      <c r="D49" s="9">
        <f t="shared" si="4"/>
        <v>490.07</v>
      </c>
      <c r="E49" s="9">
        <f t="shared" si="4"/>
        <v>1261.8400000000001</v>
      </c>
      <c r="F49" s="9">
        <f t="shared" si="4"/>
        <v>1188.3899999999999</v>
      </c>
      <c r="G49" s="9">
        <f t="shared" si="4"/>
        <v>1200.0700000000002</v>
      </c>
    </row>
    <row r="50" spans="1:7" x14ac:dyDescent="0.15">
      <c r="A50" s="9">
        <v>50</v>
      </c>
      <c r="B50" s="9">
        <f t="shared" ref="B50:G50" si="5">(B69+B$31)/$A50</f>
        <v>566.82000000000005</v>
      </c>
      <c r="C50" s="9">
        <f t="shared" si="5"/>
        <v>272.39</v>
      </c>
      <c r="D50" s="9">
        <f t="shared" si="5"/>
        <v>290.07</v>
      </c>
      <c r="E50" s="9">
        <f t="shared" si="5"/>
        <v>477.84</v>
      </c>
      <c r="F50" s="9">
        <f t="shared" si="5"/>
        <v>404.39</v>
      </c>
      <c r="G50" s="9">
        <f t="shared" si="5"/>
        <v>416.07</v>
      </c>
    </row>
    <row r="51" spans="1:7" x14ac:dyDescent="0.15">
      <c r="A51" s="9">
        <v>100</v>
      </c>
      <c r="B51" s="9">
        <f t="shared" ref="B51:G51" si="6">(B70+B$31)/$A51</f>
        <v>466.82</v>
      </c>
      <c r="C51" s="9">
        <f t="shared" si="6"/>
        <v>247.39</v>
      </c>
      <c r="D51" s="9">
        <f t="shared" si="6"/>
        <v>265.07</v>
      </c>
      <c r="E51" s="9">
        <f t="shared" si="6"/>
        <v>379.84</v>
      </c>
      <c r="F51" s="9">
        <f t="shared" si="6"/>
        <v>306.39</v>
      </c>
      <c r="G51" s="9">
        <f t="shared" si="6"/>
        <v>318.07</v>
      </c>
    </row>
    <row r="52" spans="1:7" x14ac:dyDescent="0.15">
      <c r="A52" s="9">
        <v>500</v>
      </c>
      <c r="B52" s="9">
        <f t="shared" ref="B52:G52" si="7">(B71+B$31)/$A52</f>
        <v>386.82</v>
      </c>
      <c r="C52" s="9">
        <f t="shared" si="7"/>
        <v>227.39000000000004</v>
      </c>
      <c r="D52" s="9">
        <f t="shared" si="7"/>
        <v>245.07</v>
      </c>
      <c r="E52" s="9">
        <f t="shared" si="7"/>
        <v>301.44000000000005</v>
      </c>
      <c r="F52" s="9">
        <f t="shared" si="7"/>
        <v>227.99000000000004</v>
      </c>
      <c r="G52" s="9">
        <f t="shared" si="7"/>
        <v>239.67</v>
      </c>
    </row>
    <row r="53" spans="1:7" x14ac:dyDescent="0.15">
      <c r="A53" s="9">
        <v>1000</v>
      </c>
      <c r="B53" s="9">
        <f t="shared" ref="B53:G53" si="8">(B72+B$31)/$A53</f>
        <v>340.13799999999998</v>
      </c>
      <c r="C53" s="9">
        <f t="shared" si="8"/>
        <v>202.65100000000004</v>
      </c>
      <c r="D53" s="9">
        <f t="shared" si="8"/>
        <v>218.56299999999999</v>
      </c>
      <c r="E53" s="9">
        <f t="shared" si="8"/>
        <v>263.45600000000007</v>
      </c>
      <c r="F53" s="9">
        <f t="shared" si="8"/>
        <v>197.35100000000003</v>
      </c>
      <c r="G53" s="9">
        <f t="shared" si="8"/>
        <v>207.863</v>
      </c>
    </row>
    <row r="54" spans="1:7" x14ac:dyDescent="0.15">
      <c r="A54" s="9">
        <v>5000</v>
      </c>
      <c r="B54" s="9">
        <f t="shared" ref="B54:G54" si="9">(B73+B$31)/$A54</f>
        <v>313.79700000000003</v>
      </c>
      <c r="C54" s="9">
        <f t="shared" si="9"/>
        <v>189.53149999999999</v>
      </c>
      <c r="D54" s="9">
        <f t="shared" si="9"/>
        <v>204.55950000000001</v>
      </c>
      <c r="E54" s="9">
        <f t="shared" si="9"/>
        <v>241.52400000000006</v>
      </c>
      <c r="F54" s="9">
        <f t="shared" si="9"/>
        <v>179.09150000000002</v>
      </c>
      <c r="G54" s="9">
        <f t="shared" si="9"/>
        <v>189.01949999999999</v>
      </c>
    </row>
    <row r="55" spans="1:7" x14ac:dyDescent="0.15">
      <c r="A55" s="9">
        <v>10000</v>
      </c>
      <c r="B55" s="9">
        <f t="shared" ref="B55:G55" si="10">(B74+B$31)/$A55</f>
        <v>294.45600000000002</v>
      </c>
      <c r="C55" s="9">
        <f t="shared" si="10"/>
        <v>178.16200000000001</v>
      </c>
      <c r="D55" s="9">
        <f t="shared" si="10"/>
        <v>192.30600000000001</v>
      </c>
      <c r="E55" s="9">
        <f t="shared" si="10"/>
        <v>226.45200000000006</v>
      </c>
      <c r="F55" s="9">
        <f t="shared" si="10"/>
        <v>167.69200000000004</v>
      </c>
      <c r="G55" s="9">
        <f t="shared" si="10"/>
        <v>177.036</v>
      </c>
    </row>
    <row r="56" spans="1:7" x14ac:dyDescent="0.15">
      <c r="A56" s="9"/>
      <c r="B56" s="9"/>
      <c r="C56" s="9"/>
      <c r="D56" s="9"/>
      <c r="E56" s="9"/>
      <c r="F56" s="9"/>
      <c r="G56" s="9"/>
    </row>
    <row r="57" spans="1:7" x14ac:dyDescent="0.15">
      <c r="A57" s="9" t="s">
        <v>667</v>
      </c>
      <c r="B57" s="24" t="s">
        <v>669</v>
      </c>
      <c r="C57" s="24"/>
      <c r="D57" s="24"/>
      <c r="E57" s="24"/>
      <c r="F57" s="24"/>
      <c r="G57" s="24"/>
    </row>
    <row r="58" spans="1:7" x14ac:dyDescent="0.15">
      <c r="A58" s="9"/>
      <c r="B58" s="9" t="s">
        <v>71</v>
      </c>
      <c r="C58" s="9" t="s">
        <v>72</v>
      </c>
      <c r="D58" s="9" t="s">
        <v>73</v>
      </c>
      <c r="E58" s="9" t="s">
        <v>74</v>
      </c>
      <c r="F58" s="9" t="s">
        <v>77</v>
      </c>
      <c r="G58" s="9" t="s">
        <v>78</v>
      </c>
    </row>
    <row r="59" spans="1:7" x14ac:dyDescent="0.15">
      <c r="A59" s="9">
        <v>10</v>
      </c>
      <c r="B59" s="9">
        <f>(B68+B$31+B$32)/$A49</f>
        <v>16366.820000000002</v>
      </c>
      <c r="C59" s="9">
        <f t="shared" ref="C59:G59" si="11">(C68+C$31+C$32)/$A49</f>
        <v>472.39</v>
      </c>
      <c r="D59" s="9">
        <f t="shared" si="11"/>
        <v>490.07</v>
      </c>
      <c r="E59" s="9">
        <f t="shared" si="11"/>
        <v>16261.84</v>
      </c>
      <c r="F59" s="9">
        <f t="shared" si="11"/>
        <v>16188.39</v>
      </c>
      <c r="G59" s="9">
        <f t="shared" si="11"/>
        <v>16200.070000000002</v>
      </c>
    </row>
    <row r="60" spans="1:7" x14ac:dyDescent="0.15">
      <c r="A60" s="9">
        <v>50</v>
      </c>
      <c r="B60" s="9">
        <f t="shared" ref="B60:G60" si="12">(B69+B$31+B$32)/$A50</f>
        <v>3566.82</v>
      </c>
      <c r="C60" s="9">
        <f t="shared" si="12"/>
        <v>272.39</v>
      </c>
      <c r="D60" s="9">
        <f t="shared" si="12"/>
        <v>290.07</v>
      </c>
      <c r="E60" s="9">
        <f t="shared" si="12"/>
        <v>3477.84</v>
      </c>
      <c r="F60" s="9">
        <f t="shared" si="12"/>
        <v>3404.39</v>
      </c>
      <c r="G60" s="9">
        <f t="shared" si="12"/>
        <v>3416.07</v>
      </c>
    </row>
    <row r="61" spans="1:7" x14ac:dyDescent="0.15">
      <c r="A61" s="9">
        <v>100</v>
      </c>
      <c r="B61" s="9">
        <f t="shared" ref="B61:G61" si="13">(B70+B$31+B$32)/$A51</f>
        <v>1966.82</v>
      </c>
      <c r="C61" s="9">
        <f t="shared" si="13"/>
        <v>247.39</v>
      </c>
      <c r="D61" s="9">
        <f t="shared" si="13"/>
        <v>265.07</v>
      </c>
      <c r="E61" s="9">
        <f t="shared" si="13"/>
        <v>1879.84</v>
      </c>
      <c r="F61" s="9">
        <f t="shared" si="13"/>
        <v>1806.39</v>
      </c>
      <c r="G61" s="9">
        <f t="shared" si="13"/>
        <v>1818.07</v>
      </c>
    </row>
    <row r="62" spans="1:7" x14ac:dyDescent="0.15">
      <c r="A62" s="9">
        <v>500</v>
      </c>
      <c r="B62" s="9">
        <f t="shared" ref="B62:G62" si="14">(B71+B$31+B$32)/$A52</f>
        <v>686.82</v>
      </c>
      <c r="C62" s="9">
        <f t="shared" si="14"/>
        <v>227.39000000000004</v>
      </c>
      <c r="D62" s="9">
        <f t="shared" si="14"/>
        <v>245.07</v>
      </c>
      <c r="E62" s="9">
        <f t="shared" si="14"/>
        <v>601.44000000000005</v>
      </c>
      <c r="F62" s="9">
        <f t="shared" si="14"/>
        <v>527.99</v>
      </c>
      <c r="G62" s="9">
        <f t="shared" si="14"/>
        <v>539.66999999999996</v>
      </c>
    </row>
    <row r="63" spans="1:7" x14ac:dyDescent="0.15">
      <c r="A63" s="9">
        <v>1000</v>
      </c>
      <c r="B63" s="9">
        <f t="shared" ref="B63:G63" si="15">(B72+B$31+B$32)/$A53</f>
        <v>490.13799999999998</v>
      </c>
      <c r="C63" s="9">
        <f t="shared" si="15"/>
        <v>202.65100000000004</v>
      </c>
      <c r="D63" s="9">
        <f t="shared" si="15"/>
        <v>218.56299999999999</v>
      </c>
      <c r="E63" s="9">
        <f t="shared" si="15"/>
        <v>413.45600000000007</v>
      </c>
      <c r="F63" s="9">
        <f t="shared" si="15"/>
        <v>347.351</v>
      </c>
      <c r="G63" s="9">
        <f t="shared" si="15"/>
        <v>357.863</v>
      </c>
    </row>
    <row r="64" spans="1:7" x14ac:dyDescent="0.15">
      <c r="A64" s="9">
        <v>5000</v>
      </c>
      <c r="B64" s="9">
        <f t="shared" ref="B64:G64" si="16">(B73+B$31+B$32)/$A54</f>
        <v>343.79700000000003</v>
      </c>
      <c r="C64" s="9">
        <f t="shared" si="16"/>
        <v>189.53149999999999</v>
      </c>
      <c r="D64" s="9">
        <f t="shared" si="16"/>
        <v>204.55950000000001</v>
      </c>
      <c r="E64" s="9">
        <f t="shared" si="16"/>
        <v>271.52400000000006</v>
      </c>
      <c r="F64" s="9">
        <f t="shared" si="16"/>
        <v>209.09150000000002</v>
      </c>
      <c r="G64" s="9">
        <f t="shared" si="16"/>
        <v>219.01949999999999</v>
      </c>
    </row>
    <row r="65" spans="1:7" x14ac:dyDescent="0.15">
      <c r="A65" s="9">
        <v>10000</v>
      </c>
      <c r="B65" s="9">
        <f t="shared" ref="B65:G65" si="17">(B74+B$31+B$32)/$A55</f>
        <v>309.45600000000002</v>
      </c>
      <c r="C65" s="9">
        <f t="shared" si="17"/>
        <v>178.16200000000001</v>
      </c>
      <c r="D65" s="9">
        <f t="shared" si="17"/>
        <v>192.30600000000001</v>
      </c>
      <c r="E65" s="9">
        <f t="shared" si="17"/>
        <v>241.45200000000006</v>
      </c>
      <c r="F65" s="9">
        <f t="shared" si="17"/>
        <v>182.69200000000004</v>
      </c>
      <c r="G65" s="9">
        <f t="shared" si="17"/>
        <v>192.036</v>
      </c>
    </row>
    <row r="66" spans="1:7" x14ac:dyDescent="0.15">
      <c r="A66" s="9"/>
      <c r="B66" s="9"/>
      <c r="C66" s="9"/>
      <c r="D66" s="9"/>
      <c r="E66" s="9"/>
      <c r="F66" s="9"/>
      <c r="G66" s="9"/>
    </row>
    <row r="67" spans="1:7" x14ac:dyDescent="0.15">
      <c r="A67" s="9" t="s">
        <v>670</v>
      </c>
      <c r="B67" s="9" t="s">
        <v>71</v>
      </c>
      <c r="C67" s="9" t="s">
        <v>72</v>
      </c>
      <c r="D67" s="9" t="s">
        <v>73</v>
      </c>
      <c r="E67" s="9" t="s">
        <v>74</v>
      </c>
      <c r="F67" s="9" t="s">
        <v>77</v>
      </c>
      <c r="G67" s="9" t="s">
        <v>78</v>
      </c>
    </row>
    <row r="68" spans="1:7" x14ac:dyDescent="0.15">
      <c r="A68" s="9">
        <v>10</v>
      </c>
      <c r="B68" s="9">
        <f>$A68*B$30</f>
        <v>3668.2</v>
      </c>
      <c r="C68" s="9">
        <f t="shared" ref="C68:G71" si="18">$A68*C$30</f>
        <v>2223.9</v>
      </c>
      <c r="D68" s="9">
        <f t="shared" si="18"/>
        <v>2400.6999999999998</v>
      </c>
      <c r="E68" s="9">
        <f t="shared" si="18"/>
        <v>2818.4000000000005</v>
      </c>
      <c r="F68" s="9">
        <f t="shared" si="18"/>
        <v>2083.9</v>
      </c>
      <c r="G68" s="9">
        <f t="shared" si="18"/>
        <v>2200.6999999999998</v>
      </c>
    </row>
    <row r="69" spans="1:7" x14ac:dyDescent="0.15">
      <c r="A69" s="9">
        <v>50</v>
      </c>
      <c r="B69" s="9">
        <f t="shared" ref="B69:B71" si="19">$A69*B$30</f>
        <v>18341</v>
      </c>
      <c r="C69" s="9">
        <f t="shared" si="18"/>
        <v>11119.5</v>
      </c>
      <c r="D69" s="9">
        <f t="shared" si="18"/>
        <v>12003.5</v>
      </c>
      <c r="E69" s="9">
        <f t="shared" si="18"/>
        <v>14092.000000000002</v>
      </c>
      <c r="F69" s="9">
        <f t="shared" si="18"/>
        <v>10419.5</v>
      </c>
      <c r="G69" s="9">
        <f t="shared" si="18"/>
        <v>11003.5</v>
      </c>
    </row>
    <row r="70" spans="1:7" x14ac:dyDescent="0.15">
      <c r="A70" s="9">
        <v>100</v>
      </c>
      <c r="B70" s="9">
        <f t="shared" si="19"/>
        <v>36682</v>
      </c>
      <c r="C70" s="9">
        <f t="shared" si="18"/>
        <v>22239</v>
      </c>
      <c r="D70" s="9">
        <f t="shared" si="18"/>
        <v>24007</v>
      </c>
      <c r="E70" s="9">
        <f t="shared" si="18"/>
        <v>28184.000000000004</v>
      </c>
      <c r="F70" s="9">
        <f t="shared" si="18"/>
        <v>20839</v>
      </c>
      <c r="G70" s="9">
        <f t="shared" si="18"/>
        <v>22007</v>
      </c>
    </row>
    <row r="71" spans="1:7" x14ac:dyDescent="0.15">
      <c r="A71" s="9">
        <v>500</v>
      </c>
      <c r="B71" s="9">
        <f t="shared" si="19"/>
        <v>183410</v>
      </c>
      <c r="C71" s="9">
        <f t="shared" si="18"/>
        <v>111195.00000000001</v>
      </c>
      <c r="D71" s="9">
        <f t="shared" si="18"/>
        <v>120035</v>
      </c>
      <c r="E71" s="9">
        <f t="shared" si="18"/>
        <v>140920.00000000003</v>
      </c>
      <c r="F71" s="9">
        <f t="shared" si="18"/>
        <v>104195.00000000001</v>
      </c>
      <c r="G71" s="9">
        <f t="shared" si="18"/>
        <v>110035</v>
      </c>
    </row>
    <row r="72" spans="1:7" x14ac:dyDescent="0.15">
      <c r="A72" s="9">
        <v>1000</v>
      </c>
      <c r="B72" s="9">
        <f>$A72*B$30*$B$77</f>
        <v>330138</v>
      </c>
      <c r="C72" s="9">
        <f t="shared" ref="C72:G72" si="20">$A72*C$30*$B$77</f>
        <v>200151.00000000003</v>
      </c>
      <c r="D72" s="9">
        <f t="shared" si="20"/>
        <v>216063</v>
      </c>
      <c r="E72" s="9">
        <f t="shared" si="20"/>
        <v>253656.00000000006</v>
      </c>
      <c r="F72" s="9">
        <f t="shared" si="20"/>
        <v>187551.00000000003</v>
      </c>
      <c r="G72" s="9">
        <f t="shared" si="20"/>
        <v>198063</v>
      </c>
    </row>
    <row r="73" spans="1:7" x14ac:dyDescent="0.15">
      <c r="A73" s="9">
        <v>5000</v>
      </c>
      <c r="B73" s="9">
        <f>$A73*B$30*$B$78</f>
        <v>1558985</v>
      </c>
      <c r="C73" s="9">
        <f t="shared" ref="C73:G73" si="21">$A73*C$30*$B$78</f>
        <v>945157.5</v>
      </c>
      <c r="D73" s="9">
        <f t="shared" si="21"/>
        <v>1020297.5</v>
      </c>
      <c r="E73" s="9">
        <f t="shared" si="21"/>
        <v>1197820.0000000002</v>
      </c>
      <c r="F73" s="9">
        <f t="shared" si="21"/>
        <v>885657.50000000012</v>
      </c>
      <c r="G73" s="9">
        <f t="shared" si="21"/>
        <v>935297.5</v>
      </c>
    </row>
    <row r="74" spans="1:7" x14ac:dyDescent="0.15">
      <c r="A74" s="9">
        <v>10000</v>
      </c>
      <c r="B74" s="9">
        <f>$A74*B$30*$B$79</f>
        <v>2934560</v>
      </c>
      <c r="C74" s="9">
        <f t="shared" ref="C74:G74" si="22">$A74*C$30*$B$79</f>
        <v>1779120</v>
      </c>
      <c r="D74" s="9">
        <f t="shared" si="22"/>
        <v>1920560</v>
      </c>
      <c r="E74" s="9">
        <f t="shared" si="22"/>
        <v>2254720.0000000005</v>
      </c>
      <c r="F74" s="9">
        <f t="shared" si="22"/>
        <v>1667120.0000000002</v>
      </c>
      <c r="G74" s="9">
        <f t="shared" si="22"/>
        <v>1760560</v>
      </c>
    </row>
    <row r="77" spans="1:7" x14ac:dyDescent="0.15">
      <c r="A77" t="s">
        <v>681</v>
      </c>
      <c r="B77">
        <v>0.9</v>
      </c>
    </row>
    <row r="78" spans="1:7" x14ac:dyDescent="0.15">
      <c r="A78" t="s">
        <v>682</v>
      </c>
      <c r="B78">
        <v>0.85</v>
      </c>
    </row>
    <row r="79" spans="1:7" x14ac:dyDescent="0.15">
      <c r="A79" t="s">
        <v>683</v>
      </c>
      <c r="B79">
        <v>0.8</v>
      </c>
    </row>
  </sheetData>
  <mergeCells count="9">
    <mergeCell ref="B1:G1"/>
    <mergeCell ref="B2:D2"/>
    <mergeCell ref="E2:G2"/>
    <mergeCell ref="B47:G47"/>
    <mergeCell ref="B57:G57"/>
    <mergeCell ref="A4:G4"/>
    <mergeCell ref="A15:G15"/>
    <mergeCell ref="A21:G21"/>
    <mergeCell ref="A33:G3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opLeftCell="A10" zoomScaleNormal="100" workbookViewId="0">
      <selection activeCell="A4" sqref="A4"/>
    </sheetView>
  </sheetViews>
  <sheetFormatPr defaultRowHeight="13.5" x14ac:dyDescent="0.15"/>
  <cols>
    <col min="1" max="1" width="21.5" customWidth="1"/>
    <col min="2" max="2" width="81.875" customWidth="1"/>
    <col min="3" max="3" width="64.125" customWidth="1"/>
    <col min="4" max="4" width="14.375" customWidth="1"/>
    <col min="5" max="5" width="62.75" customWidth="1"/>
  </cols>
  <sheetData>
    <row r="1" spans="1:5" x14ac:dyDescent="0.15">
      <c r="A1" t="s">
        <v>19</v>
      </c>
      <c r="B1" t="s">
        <v>20</v>
      </c>
      <c r="C1" t="s">
        <v>1</v>
      </c>
      <c r="D1" t="s">
        <v>18</v>
      </c>
      <c r="E1" t="s">
        <v>23</v>
      </c>
    </row>
    <row r="2" spans="1:5" x14ac:dyDescent="0.15">
      <c r="A2" s="3" t="s">
        <v>0</v>
      </c>
    </row>
    <row r="3" spans="1:5" x14ac:dyDescent="0.15">
      <c r="A3" t="s">
        <v>2</v>
      </c>
      <c r="B3" s="1" t="s">
        <v>24</v>
      </c>
      <c r="E3" t="s">
        <v>27</v>
      </c>
    </row>
    <row r="4" spans="1:5" x14ac:dyDescent="0.15">
      <c r="A4" t="s">
        <v>3</v>
      </c>
      <c r="B4" s="1" t="s">
        <v>21</v>
      </c>
      <c r="C4" t="s">
        <v>22</v>
      </c>
      <c r="E4" t="s">
        <v>28</v>
      </c>
    </row>
    <row r="5" spans="1:5" x14ac:dyDescent="0.15">
      <c r="A5" t="s">
        <v>7</v>
      </c>
      <c r="B5" s="1" t="s">
        <v>25</v>
      </c>
      <c r="E5" t="s">
        <v>29</v>
      </c>
    </row>
    <row r="6" spans="1:5" x14ac:dyDescent="0.15">
      <c r="A6" t="s">
        <v>4</v>
      </c>
      <c r="B6" s="2" t="s">
        <v>30</v>
      </c>
      <c r="E6" t="s">
        <v>33</v>
      </c>
    </row>
    <row r="8" spans="1:5" x14ac:dyDescent="0.15">
      <c r="A8" s="3" t="s">
        <v>5</v>
      </c>
    </row>
    <row r="9" spans="1:5" x14ac:dyDescent="0.15">
      <c r="A9" t="s">
        <v>6</v>
      </c>
      <c r="B9" t="s">
        <v>8</v>
      </c>
      <c r="C9" t="s">
        <v>31</v>
      </c>
      <c r="E9" t="s">
        <v>32</v>
      </c>
    </row>
    <row r="11" spans="1:5" x14ac:dyDescent="0.15">
      <c r="A11" s="3" t="s">
        <v>10</v>
      </c>
    </row>
    <row r="12" spans="1:5" x14ac:dyDescent="0.15">
      <c r="A12" t="s">
        <v>36</v>
      </c>
      <c r="B12" t="s">
        <v>35</v>
      </c>
      <c r="C12" t="s">
        <v>37</v>
      </c>
      <c r="E12" t="s">
        <v>34</v>
      </c>
    </row>
    <row r="13" spans="1:5" x14ac:dyDescent="0.15">
      <c r="A13" t="s">
        <v>11</v>
      </c>
      <c r="B13" t="s">
        <v>38</v>
      </c>
      <c r="C13" t="s">
        <v>39</v>
      </c>
      <c r="D13" t="s">
        <v>40</v>
      </c>
      <c r="E13" t="s">
        <v>41</v>
      </c>
    </row>
    <row r="14" spans="1:5" x14ac:dyDescent="0.15">
      <c r="A14" t="s">
        <v>12</v>
      </c>
      <c r="B14" t="s">
        <v>42</v>
      </c>
      <c r="E14" t="s">
        <v>43</v>
      </c>
    </row>
    <row r="15" spans="1:5" x14ac:dyDescent="0.15">
      <c r="A15" t="s">
        <v>13</v>
      </c>
      <c r="B15" t="s">
        <v>14</v>
      </c>
      <c r="E15" t="s">
        <v>44</v>
      </c>
    </row>
    <row r="16" spans="1:5" x14ac:dyDescent="0.15">
      <c r="A16" t="s">
        <v>15</v>
      </c>
      <c r="B16" t="s">
        <v>45</v>
      </c>
      <c r="C16" t="s">
        <v>46</v>
      </c>
      <c r="E16" t="s">
        <v>41</v>
      </c>
    </row>
    <row r="17" spans="1:5" x14ac:dyDescent="0.15">
      <c r="A17" t="s">
        <v>9</v>
      </c>
      <c r="B17" t="s">
        <v>47</v>
      </c>
      <c r="E17" t="s">
        <v>48</v>
      </c>
    </row>
    <row r="18" spans="1:5" x14ac:dyDescent="0.15">
      <c r="A18" t="s">
        <v>16</v>
      </c>
      <c r="B18" t="s">
        <v>49</v>
      </c>
      <c r="C18" t="s">
        <v>50</v>
      </c>
      <c r="E18" t="s">
        <v>58</v>
      </c>
    </row>
    <row r="19" spans="1:5" x14ac:dyDescent="0.15">
      <c r="A19" t="s">
        <v>17</v>
      </c>
      <c r="B19" t="s">
        <v>51</v>
      </c>
      <c r="C19" t="s">
        <v>709</v>
      </c>
      <c r="E19" t="s">
        <v>53</v>
      </c>
    </row>
    <row r="21" spans="1:5" x14ac:dyDescent="0.15">
      <c r="A21" s="3" t="s">
        <v>54</v>
      </c>
    </row>
    <row r="22" spans="1:5" ht="27" x14ac:dyDescent="0.15">
      <c r="A22" t="s">
        <v>55</v>
      </c>
      <c r="B22" s="4" t="s">
        <v>56</v>
      </c>
      <c r="C22" t="s">
        <v>57</v>
      </c>
      <c r="E22" t="s">
        <v>28</v>
      </c>
    </row>
    <row r="23" spans="1:5" x14ac:dyDescent="0.15">
      <c r="A23" t="s">
        <v>59</v>
      </c>
      <c r="B23" t="s">
        <v>60</v>
      </c>
      <c r="C23" t="s">
        <v>61</v>
      </c>
      <c r="E23" t="s">
        <v>26</v>
      </c>
    </row>
    <row r="24" spans="1:5" x14ac:dyDescent="0.15">
      <c r="A24" t="s">
        <v>62</v>
      </c>
      <c r="B24" t="s">
        <v>63</v>
      </c>
      <c r="E24" t="s">
        <v>64</v>
      </c>
    </row>
    <row r="25" spans="1:5" x14ac:dyDescent="0.15">
      <c r="A25" t="s">
        <v>697</v>
      </c>
      <c r="B25" t="s">
        <v>698</v>
      </c>
      <c r="C25" t="s">
        <v>699</v>
      </c>
      <c r="E25" t="s">
        <v>703</v>
      </c>
    </row>
    <row r="26" spans="1:5" x14ac:dyDescent="0.15">
      <c r="A26" t="s">
        <v>700</v>
      </c>
      <c r="B26" t="s">
        <v>701</v>
      </c>
      <c r="C26" t="s">
        <v>702</v>
      </c>
      <c r="E26" t="s">
        <v>704</v>
      </c>
    </row>
    <row r="27" spans="1:5" x14ac:dyDescent="0.15">
      <c r="A27" t="s">
        <v>705</v>
      </c>
      <c r="B27" t="s">
        <v>706</v>
      </c>
      <c r="C27" t="s">
        <v>707</v>
      </c>
      <c r="E27" t="s">
        <v>708</v>
      </c>
    </row>
    <row r="29" spans="1:5" x14ac:dyDescent="0.15">
      <c r="A29" s="3" t="s">
        <v>129</v>
      </c>
    </row>
    <row r="30" spans="1:5" x14ac:dyDescent="0.15">
      <c r="A30" t="s">
        <v>130</v>
      </c>
      <c r="B30" t="s">
        <v>131</v>
      </c>
      <c r="C30" t="s">
        <v>710</v>
      </c>
      <c r="E30" t="s">
        <v>711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B24" sqref="B24"/>
    </sheetView>
  </sheetViews>
  <sheetFormatPr defaultRowHeight="13.5" x14ac:dyDescent="0.15"/>
  <cols>
    <col min="1" max="1" width="21.5" customWidth="1"/>
    <col min="2" max="2" width="80.25" customWidth="1"/>
    <col min="3" max="3" width="64.125" customWidth="1"/>
    <col min="4" max="4" width="14.375" customWidth="1"/>
    <col min="5" max="5" width="62.75" customWidth="1"/>
  </cols>
  <sheetData>
    <row r="1" spans="1:5" x14ac:dyDescent="0.15">
      <c r="A1" t="s">
        <v>19</v>
      </c>
      <c r="B1" t="s">
        <v>20</v>
      </c>
      <c r="C1" t="s">
        <v>1</v>
      </c>
      <c r="D1" t="s">
        <v>18</v>
      </c>
      <c r="E1" t="s">
        <v>23</v>
      </c>
    </row>
    <row r="2" spans="1:5" x14ac:dyDescent="0.15">
      <c r="A2" s="3" t="s">
        <v>0</v>
      </c>
    </row>
    <row r="3" spans="1:5" x14ac:dyDescent="0.15">
      <c r="A3" t="s">
        <v>2</v>
      </c>
      <c r="B3" s="1" t="s">
        <v>24</v>
      </c>
      <c r="E3" t="s">
        <v>27</v>
      </c>
    </row>
    <row r="4" spans="1:5" x14ac:dyDescent="0.15">
      <c r="A4" t="s">
        <v>3</v>
      </c>
      <c r="B4" s="1" t="s">
        <v>21</v>
      </c>
      <c r="C4" t="s">
        <v>22</v>
      </c>
      <c r="E4" t="s">
        <v>28</v>
      </c>
    </row>
    <row r="5" spans="1:5" x14ac:dyDescent="0.15">
      <c r="A5" t="s">
        <v>7</v>
      </c>
      <c r="B5" s="1" t="s">
        <v>25</v>
      </c>
      <c r="E5" t="s">
        <v>29</v>
      </c>
    </row>
    <row r="6" spans="1:5" s="5" customFormat="1" x14ac:dyDescent="0.15">
      <c r="A6" s="5" t="s">
        <v>4</v>
      </c>
      <c r="B6" s="6" t="s">
        <v>30</v>
      </c>
      <c r="E6" s="5" t="s">
        <v>33</v>
      </c>
    </row>
    <row r="8" spans="1:5" x14ac:dyDescent="0.15">
      <c r="A8" s="3" t="s">
        <v>5</v>
      </c>
    </row>
    <row r="9" spans="1:5" x14ac:dyDescent="0.15">
      <c r="A9" t="s">
        <v>6</v>
      </c>
      <c r="B9" t="s">
        <v>8</v>
      </c>
      <c r="C9" t="s">
        <v>31</v>
      </c>
      <c r="E9" t="s">
        <v>32</v>
      </c>
    </row>
    <row r="11" spans="1:5" x14ac:dyDescent="0.15">
      <c r="A11" s="3" t="s">
        <v>10</v>
      </c>
    </row>
    <row r="12" spans="1:5" x14ac:dyDescent="0.15">
      <c r="A12" t="s">
        <v>36</v>
      </c>
      <c r="B12" t="s">
        <v>35</v>
      </c>
      <c r="C12" t="s">
        <v>66</v>
      </c>
      <c r="E12" t="s">
        <v>65</v>
      </c>
    </row>
    <row r="13" spans="1:5" x14ac:dyDescent="0.15">
      <c r="A13" t="s">
        <v>11</v>
      </c>
      <c r="B13" t="s">
        <v>38</v>
      </c>
      <c r="C13" t="s">
        <v>39</v>
      </c>
      <c r="D13" t="s">
        <v>40</v>
      </c>
      <c r="E13" t="s">
        <v>41</v>
      </c>
    </row>
    <row r="14" spans="1:5" x14ac:dyDescent="0.15">
      <c r="A14" t="s">
        <v>12</v>
      </c>
      <c r="B14" t="s">
        <v>42</v>
      </c>
      <c r="E14" t="s">
        <v>43</v>
      </c>
    </row>
    <row r="15" spans="1:5" x14ac:dyDescent="0.15">
      <c r="A15" t="s">
        <v>13</v>
      </c>
      <c r="B15" t="s">
        <v>14</v>
      </c>
      <c r="E15" t="s">
        <v>44</v>
      </c>
    </row>
    <row r="16" spans="1:5" s="5" customFormat="1" x14ac:dyDescent="0.15">
      <c r="A16" s="5" t="s">
        <v>15</v>
      </c>
      <c r="B16" s="5" t="s">
        <v>45</v>
      </c>
      <c r="C16" s="5" t="s">
        <v>46</v>
      </c>
      <c r="E16" s="5" t="s">
        <v>67</v>
      </c>
    </row>
    <row r="17" spans="1:5" x14ac:dyDescent="0.15">
      <c r="A17" t="s">
        <v>9</v>
      </c>
      <c r="B17" t="s">
        <v>47</v>
      </c>
      <c r="E17" t="s">
        <v>48</v>
      </c>
    </row>
    <row r="18" spans="1:5" s="5" customFormat="1" x14ac:dyDescent="0.15">
      <c r="A18" s="5" t="s">
        <v>16</v>
      </c>
      <c r="B18" s="5" t="s">
        <v>49</v>
      </c>
      <c r="C18" s="5" t="s">
        <v>50</v>
      </c>
      <c r="E18" s="5" t="s">
        <v>58</v>
      </c>
    </row>
    <row r="19" spans="1:5" s="5" customFormat="1" x14ac:dyDescent="0.15">
      <c r="A19" s="5" t="s">
        <v>17</v>
      </c>
      <c r="B19" s="5" t="s">
        <v>51</v>
      </c>
      <c r="C19" s="5" t="s">
        <v>52</v>
      </c>
      <c r="E19" s="5" t="s">
        <v>53</v>
      </c>
    </row>
    <row r="21" spans="1:5" x14ac:dyDescent="0.15">
      <c r="A21" s="3" t="s">
        <v>54</v>
      </c>
    </row>
    <row r="22" spans="1:5" ht="27" x14ac:dyDescent="0.15">
      <c r="A22" t="s">
        <v>55</v>
      </c>
      <c r="B22" s="4" t="s">
        <v>56</v>
      </c>
      <c r="C22" t="s">
        <v>57</v>
      </c>
      <c r="E22" t="s">
        <v>28</v>
      </c>
    </row>
    <row r="23" spans="1:5" x14ac:dyDescent="0.15">
      <c r="A23" t="s">
        <v>59</v>
      </c>
      <c r="B23" t="s">
        <v>60</v>
      </c>
      <c r="C23" t="s">
        <v>61</v>
      </c>
      <c r="E23" t="s">
        <v>26</v>
      </c>
    </row>
    <row r="24" spans="1:5" x14ac:dyDescent="0.15">
      <c r="A24" t="s">
        <v>62</v>
      </c>
      <c r="B24" t="s">
        <v>63</v>
      </c>
      <c r="E24" t="s">
        <v>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A9" sqref="A9:XFD9"/>
    </sheetView>
  </sheetViews>
  <sheetFormatPr defaultRowHeight="13.5" x14ac:dyDescent="0.15"/>
  <cols>
    <col min="1" max="1" width="21.5" customWidth="1"/>
    <col min="2" max="2" width="80.25" customWidth="1"/>
    <col min="3" max="3" width="64.125" customWidth="1"/>
    <col min="4" max="4" width="14.375" customWidth="1"/>
    <col min="5" max="5" width="62.75" customWidth="1"/>
  </cols>
  <sheetData>
    <row r="1" spans="1:5" x14ac:dyDescent="0.15">
      <c r="A1" t="s">
        <v>19</v>
      </c>
      <c r="B1" t="s">
        <v>20</v>
      </c>
      <c r="C1" t="s">
        <v>1</v>
      </c>
      <c r="D1" t="s">
        <v>18</v>
      </c>
      <c r="E1" t="s">
        <v>23</v>
      </c>
    </row>
    <row r="2" spans="1:5" x14ac:dyDescent="0.15">
      <c r="A2" s="3" t="s">
        <v>0</v>
      </c>
    </row>
    <row r="3" spans="1:5" x14ac:dyDescent="0.15">
      <c r="A3" t="s">
        <v>2</v>
      </c>
      <c r="B3" s="1" t="s">
        <v>24</v>
      </c>
      <c r="E3" t="s">
        <v>68</v>
      </c>
    </row>
    <row r="4" spans="1:5" x14ac:dyDescent="0.15">
      <c r="A4" t="s">
        <v>3</v>
      </c>
      <c r="B4" s="1" t="s">
        <v>21</v>
      </c>
      <c r="C4" t="s">
        <v>22</v>
      </c>
      <c r="E4" t="s">
        <v>68</v>
      </c>
    </row>
    <row r="5" spans="1:5" x14ac:dyDescent="0.15">
      <c r="A5" t="s">
        <v>7</v>
      </c>
      <c r="B5" s="1" t="s">
        <v>25</v>
      </c>
      <c r="E5" t="s">
        <v>29</v>
      </c>
    </row>
    <row r="6" spans="1:5" s="7" customFormat="1" x14ac:dyDescent="0.15">
      <c r="A6" s="7" t="s">
        <v>4</v>
      </c>
      <c r="B6" s="8" t="s">
        <v>30</v>
      </c>
      <c r="E6" s="7" t="s">
        <v>69</v>
      </c>
    </row>
    <row r="8" spans="1:5" x14ac:dyDescent="0.15">
      <c r="A8" s="3" t="s">
        <v>5</v>
      </c>
    </row>
    <row r="9" spans="1:5" s="5" customFormat="1" x14ac:dyDescent="0.15">
      <c r="A9" s="5" t="s">
        <v>6</v>
      </c>
      <c r="B9" s="5" t="s">
        <v>8</v>
      </c>
      <c r="C9" s="5" t="s">
        <v>31</v>
      </c>
      <c r="E9" s="5" t="s">
        <v>32</v>
      </c>
    </row>
    <row r="11" spans="1:5" x14ac:dyDescent="0.15">
      <c r="A11" s="3" t="s">
        <v>10</v>
      </c>
    </row>
    <row r="12" spans="1:5" x14ac:dyDescent="0.15">
      <c r="A12" t="s">
        <v>36</v>
      </c>
      <c r="B12" t="s">
        <v>35</v>
      </c>
      <c r="C12" t="s">
        <v>66</v>
      </c>
      <c r="E12" t="s">
        <v>34</v>
      </c>
    </row>
    <row r="13" spans="1:5" x14ac:dyDescent="0.15">
      <c r="A13" t="s">
        <v>11</v>
      </c>
      <c r="B13" t="s">
        <v>38</v>
      </c>
      <c r="C13" t="s">
        <v>39</v>
      </c>
      <c r="D13" t="s">
        <v>40</v>
      </c>
      <c r="E13" t="s">
        <v>41</v>
      </c>
    </row>
    <row r="14" spans="1:5" s="5" customFormat="1" x14ac:dyDescent="0.15">
      <c r="A14" s="5" t="s">
        <v>12</v>
      </c>
      <c r="B14" s="5" t="s">
        <v>42</v>
      </c>
      <c r="E14" s="5" t="s">
        <v>43</v>
      </c>
    </row>
    <row r="15" spans="1:5" s="7" customFormat="1" x14ac:dyDescent="0.15">
      <c r="A15" s="7" t="s">
        <v>13</v>
      </c>
      <c r="B15" s="7" t="s">
        <v>14</v>
      </c>
      <c r="E15" s="7" t="s">
        <v>44</v>
      </c>
    </row>
    <row r="16" spans="1:5" s="5" customFormat="1" x14ac:dyDescent="0.15">
      <c r="A16" s="5" t="s">
        <v>15</v>
      </c>
      <c r="B16" s="5" t="s">
        <v>45</v>
      </c>
      <c r="C16" s="5" t="s">
        <v>46</v>
      </c>
      <c r="E16" s="5" t="s">
        <v>41</v>
      </c>
    </row>
    <row r="17" spans="1:5" s="5" customFormat="1" x14ac:dyDescent="0.15">
      <c r="A17" s="5" t="s">
        <v>9</v>
      </c>
      <c r="B17" s="5" t="s">
        <v>47</v>
      </c>
      <c r="E17" s="5" t="s">
        <v>48</v>
      </c>
    </row>
    <row r="18" spans="1:5" x14ac:dyDescent="0.15">
      <c r="A18" t="s">
        <v>16</v>
      </c>
      <c r="B18" t="s">
        <v>49</v>
      </c>
      <c r="C18" t="s">
        <v>50</v>
      </c>
      <c r="E18" t="s">
        <v>58</v>
      </c>
    </row>
    <row r="19" spans="1:5" x14ac:dyDescent="0.15">
      <c r="A19" t="s">
        <v>17</v>
      </c>
      <c r="B19" t="s">
        <v>51</v>
      </c>
      <c r="C19" t="s">
        <v>52</v>
      </c>
      <c r="E19" t="s">
        <v>53</v>
      </c>
    </row>
    <row r="21" spans="1:5" x14ac:dyDescent="0.15">
      <c r="A21" s="3" t="s">
        <v>54</v>
      </c>
    </row>
    <row r="22" spans="1:5" ht="27" x14ac:dyDescent="0.15">
      <c r="A22" t="s">
        <v>55</v>
      </c>
      <c r="B22" s="4" t="s">
        <v>56</v>
      </c>
      <c r="C22" t="s">
        <v>57</v>
      </c>
      <c r="E22" t="s">
        <v>28</v>
      </c>
    </row>
    <row r="23" spans="1:5" x14ac:dyDescent="0.15">
      <c r="A23" t="s">
        <v>59</v>
      </c>
      <c r="B23" t="s">
        <v>60</v>
      </c>
      <c r="C23" t="s">
        <v>61</v>
      </c>
      <c r="E23" t="s">
        <v>26</v>
      </c>
    </row>
    <row r="24" spans="1:5" s="5" customFormat="1" x14ac:dyDescent="0.15">
      <c r="A24" s="5" t="s">
        <v>62</v>
      </c>
      <c r="B24" s="5" t="s">
        <v>63</v>
      </c>
      <c r="E24" s="5" t="s">
        <v>64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7" workbookViewId="0">
      <selection activeCell="B24" sqref="B24"/>
    </sheetView>
  </sheetViews>
  <sheetFormatPr defaultRowHeight="13.5" x14ac:dyDescent="0.15"/>
  <cols>
    <col min="1" max="1" width="21.5" customWidth="1"/>
    <col min="2" max="2" width="80.25" customWidth="1"/>
    <col min="3" max="3" width="64.125" customWidth="1"/>
    <col min="4" max="4" width="14.375" customWidth="1"/>
    <col min="5" max="5" width="62.75" customWidth="1"/>
  </cols>
  <sheetData>
    <row r="1" spans="1:5" x14ac:dyDescent="0.15">
      <c r="A1" t="s">
        <v>19</v>
      </c>
      <c r="B1" t="s">
        <v>20</v>
      </c>
      <c r="C1" t="s">
        <v>1</v>
      </c>
      <c r="D1" t="s">
        <v>18</v>
      </c>
      <c r="E1" t="s">
        <v>23</v>
      </c>
    </row>
    <row r="2" spans="1:5" x14ac:dyDescent="0.15">
      <c r="A2" s="3" t="s">
        <v>0</v>
      </c>
    </row>
    <row r="3" spans="1:5" x14ac:dyDescent="0.15">
      <c r="A3" t="s">
        <v>2</v>
      </c>
      <c r="B3" s="1" t="s">
        <v>24</v>
      </c>
      <c r="E3" t="s">
        <v>27</v>
      </c>
    </row>
    <row r="4" spans="1:5" x14ac:dyDescent="0.15">
      <c r="A4" t="s">
        <v>3</v>
      </c>
      <c r="B4" s="1" t="s">
        <v>21</v>
      </c>
      <c r="C4" t="s">
        <v>22</v>
      </c>
      <c r="E4" t="s">
        <v>28</v>
      </c>
    </row>
    <row r="5" spans="1:5" x14ac:dyDescent="0.15">
      <c r="A5" t="s">
        <v>7</v>
      </c>
      <c r="B5" s="1" t="s">
        <v>25</v>
      </c>
      <c r="E5" t="s">
        <v>29</v>
      </c>
    </row>
    <row r="6" spans="1:5" x14ac:dyDescent="0.15">
      <c r="A6" t="s">
        <v>4</v>
      </c>
      <c r="B6" s="2" t="s">
        <v>30</v>
      </c>
      <c r="E6" t="s">
        <v>33</v>
      </c>
    </row>
    <row r="8" spans="1:5" x14ac:dyDescent="0.15">
      <c r="A8" s="3" t="s">
        <v>5</v>
      </c>
    </row>
    <row r="9" spans="1:5" s="5" customFormat="1" x14ac:dyDescent="0.15">
      <c r="A9" s="5" t="s">
        <v>6</v>
      </c>
      <c r="B9" s="5" t="s">
        <v>8</v>
      </c>
      <c r="C9" s="5" t="s">
        <v>31</v>
      </c>
      <c r="E9" s="5" t="s">
        <v>32</v>
      </c>
    </row>
    <row r="11" spans="1:5" x14ac:dyDescent="0.15">
      <c r="A11" s="3" t="s">
        <v>10</v>
      </c>
    </row>
    <row r="12" spans="1:5" x14ac:dyDescent="0.15">
      <c r="A12" t="s">
        <v>36</v>
      </c>
      <c r="B12" t="s">
        <v>35</v>
      </c>
      <c r="C12" t="s">
        <v>66</v>
      </c>
      <c r="E12" t="s">
        <v>34</v>
      </c>
    </row>
    <row r="13" spans="1:5" x14ac:dyDescent="0.15">
      <c r="A13" t="s">
        <v>11</v>
      </c>
      <c r="B13" t="s">
        <v>38</v>
      </c>
      <c r="C13" t="s">
        <v>39</v>
      </c>
      <c r="D13" t="s">
        <v>40</v>
      </c>
      <c r="E13" t="s">
        <v>41</v>
      </c>
    </row>
    <row r="14" spans="1:5" s="5" customFormat="1" x14ac:dyDescent="0.15">
      <c r="A14" s="5" t="s">
        <v>12</v>
      </c>
      <c r="B14" s="5" t="s">
        <v>42</v>
      </c>
      <c r="E14" s="5" t="s">
        <v>43</v>
      </c>
    </row>
    <row r="15" spans="1:5" x14ac:dyDescent="0.15">
      <c r="A15" t="s">
        <v>13</v>
      </c>
      <c r="B15" t="s">
        <v>14</v>
      </c>
      <c r="E15" t="s">
        <v>44</v>
      </c>
    </row>
    <row r="16" spans="1:5" x14ac:dyDescent="0.15">
      <c r="A16" t="s">
        <v>15</v>
      </c>
      <c r="B16" t="s">
        <v>45</v>
      </c>
      <c r="C16" t="s">
        <v>46</v>
      </c>
      <c r="E16" t="s">
        <v>41</v>
      </c>
    </row>
    <row r="17" spans="1:5" s="5" customFormat="1" x14ac:dyDescent="0.15">
      <c r="A17" s="5" t="s">
        <v>9</v>
      </c>
      <c r="B17" s="5" t="s">
        <v>47</v>
      </c>
      <c r="E17" s="5" t="s">
        <v>48</v>
      </c>
    </row>
    <row r="18" spans="1:5" s="5" customFormat="1" x14ac:dyDescent="0.15">
      <c r="A18" s="5" t="s">
        <v>16</v>
      </c>
      <c r="B18" s="5" t="s">
        <v>49</v>
      </c>
      <c r="C18" s="5" t="s">
        <v>50</v>
      </c>
      <c r="E18" s="5" t="s">
        <v>58</v>
      </c>
    </row>
    <row r="19" spans="1:5" s="5" customFormat="1" x14ac:dyDescent="0.15">
      <c r="A19" s="5" t="s">
        <v>17</v>
      </c>
      <c r="B19" s="5" t="s">
        <v>51</v>
      </c>
      <c r="C19" s="5" t="s">
        <v>52</v>
      </c>
      <c r="E19" s="5" t="s">
        <v>53</v>
      </c>
    </row>
    <row r="21" spans="1:5" x14ac:dyDescent="0.15">
      <c r="A21" s="3" t="s">
        <v>54</v>
      </c>
    </row>
    <row r="22" spans="1:5" ht="27" x14ac:dyDescent="0.15">
      <c r="A22" t="s">
        <v>55</v>
      </c>
      <c r="B22" s="4" t="s">
        <v>56</v>
      </c>
      <c r="C22" t="s">
        <v>57</v>
      </c>
      <c r="E22" t="s">
        <v>28</v>
      </c>
    </row>
    <row r="23" spans="1:5" x14ac:dyDescent="0.15">
      <c r="A23" t="s">
        <v>59</v>
      </c>
      <c r="B23" t="s">
        <v>60</v>
      </c>
      <c r="C23" t="s">
        <v>61</v>
      </c>
      <c r="E23" t="s">
        <v>26</v>
      </c>
    </row>
    <row r="24" spans="1:5" s="5" customFormat="1" x14ac:dyDescent="0.15">
      <c r="A24" s="5" t="s">
        <v>62</v>
      </c>
      <c r="B24" s="5" t="s">
        <v>63</v>
      </c>
      <c r="E24" s="5" t="s">
        <v>64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2" sqref="C2"/>
    </sheetView>
  </sheetViews>
  <sheetFormatPr defaultRowHeight="13.5" x14ac:dyDescent="0.15"/>
  <cols>
    <col min="1" max="1" width="15.375" customWidth="1"/>
    <col min="2" max="2" width="16.5" customWidth="1"/>
    <col min="3" max="3" width="25.875" customWidth="1"/>
    <col min="4" max="4" width="38.875" customWidth="1"/>
    <col min="5" max="5" width="14.375" customWidth="1"/>
    <col min="6" max="6" width="12.75" customWidth="1"/>
  </cols>
  <sheetData>
    <row r="1" spans="1:6" x14ac:dyDescent="0.15">
      <c r="A1" s="9" t="s">
        <v>133</v>
      </c>
      <c r="B1" s="9" t="s">
        <v>132</v>
      </c>
      <c r="C1" s="9" t="s">
        <v>135</v>
      </c>
      <c r="D1" s="9" t="s">
        <v>136</v>
      </c>
      <c r="E1" s="9" t="s">
        <v>167</v>
      </c>
      <c r="F1" s="13" t="s">
        <v>648</v>
      </c>
    </row>
    <row r="2" spans="1:6" x14ac:dyDescent="0.15">
      <c r="A2" s="9" t="s">
        <v>134</v>
      </c>
      <c r="B2" s="9" t="s">
        <v>137</v>
      </c>
      <c r="C2" s="9" t="s">
        <v>714</v>
      </c>
      <c r="D2" s="9" t="s">
        <v>138</v>
      </c>
      <c r="E2" s="9">
        <f>75*55*2</f>
        <v>8250</v>
      </c>
      <c r="F2" s="9">
        <v>65</v>
      </c>
    </row>
    <row r="3" spans="1:6" x14ac:dyDescent="0.15">
      <c r="A3" s="9" t="s">
        <v>650</v>
      </c>
      <c r="B3" s="9" t="s">
        <v>139</v>
      </c>
      <c r="C3" s="9" t="s">
        <v>140</v>
      </c>
      <c r="D3" s="9" t="s">
        <v>141</v>
      </c>
      <c r="E3" s="9">
        <f>40*65</f>
        <v>2600</v>
      </c>
      <c r="F3" s="9">
        <f>GPRS_IOT_1.4!B61</f>
        <v>42</v>
      </c>
    </row>
    <row r="4" spans="1:6" x14ac:dyDescent="0.15">
      <c r="A4" s="9" t="s">
        <v>82</v>
      </c>
      <c r="B4" s="9" t="s">
        <v>168</v>
      </c>
      <c r="C4" s="9" t="s">
        <v>143</v>
      </c>
      <c r="D4" s="9" t="s">
        <v>142</v>
      </c>
      <c r="E4" s="9">
        <f>50*40*2</f>
        <v>4000</v>
      </c>
      <c r="F4" s="9">
        <f>EXT_IO_TX_1.5!B61</f>
        <v>43.6</v>
      </c>
    </row>
    <row r="5" spans="1:6" x14ac:dyDescent="0.15">
      <c r="A5" s="9" t="s">
        <v>144</v>
      </c>
      <c r="B5" s="9" t="s">
        <v>145</v>
      </c>
      <c r="C5" s="9" t="s">
        <v>146</v>
      </c>
      <c r="D5" s="9" t="s">
        <v>147</v>
      </c>
      <c r="E5" s="9">
        <f>50*30</f>
        <v>1500</v>
      </c>
      <c r="F5" s="9">
        <f>EXT_IO_CJ_1.3!B46</f>
        <v>29.1</v>
      </c>
    </row>
    <row r="6" spans="1:6" x14ac:dyDescent="0.15">
      <c r="A6" s="9" t="s">
        <v>149</v>
      </c>
      <c r="B6" s="9" t="s">
        <v>152</v>
      </c>
      <c r="C6" s="9" t="s">
        <v>148</v>
      </c>
      <c r="D6" s="9" t="s">
        <v>712</v>
      </c>
      <c r="E6" s="9">
        <f>50*30*2</f>
        <v>3000</v>
      </c>
      <c r="F6" s="9">
        <f>0.5*7</f>
        <v>3.5</v>
      </c>
    </row>
    <row r="7" spans="1:6" x14ac:dyDescent="0.15">
      <c r="A7" s="9" t="s">
        <v>150</v>
      </c>
      <c r="B7" s="9" t="s">
        <v>151</v>
      </c>
      <c r="C7" s="9" t="s">
        <v>153</v>
      </c>
      <c r="D7" s="9" t="s">
        <v>655</v>
      </c>
      <c r="E7" s="9">
        <f>50*30*2</f>
        <v>3000</v>
      </c>
      <c r="F7" s="9">
        <f>3*4</f>
        <v>12</v>
      </c>
    </row>
    <row r="8" spans="1:6" x14ac:dyDescent="0.15">
      <c r="A8" s="9" t="s">
        <v>154</v>
      </c>
      <c r="B8" s="9" t="s">
        <v>155</v>
      </c>
      <c r="C8" s="9" t="s">
        <v>156</v>
      </c>
      <c r="D8" s="9"/>
      <c r="E8" s="9">
        <f>25*25</f>
        <v>625</v>
      </c>
      <c r="F8" s="9">
        <f>ETH_IOT_1.1!B47</f>
        <v>11</v>
      </c>
    </row>
    <row r="9" spans="1:6" x14ac:dyDescent="0.15">
      <c r="A9" s="9" t="s">
        <v>157</v>
      </c>
      <c r="B9" s="9" t="s">
        <v>158</v>
      </c>
      <c r="C9" s="9"/>
      <c r="D9" s="9" t="s">
        <v>159</v>
      </c>
      <c r="E9" s="9">
        <f>35*35</f>
        <v>1225</v>
      </c>
      <c r="F9" s="9">
        <f>GPRS_IOT_1.4!B62</f>
        <v>29</v>
      </c>
    </row>
    <row r="10" spans="1:6" x14ac:dyDescent="0.15">
      <c r="A10" s="9" t="s">
        <v>87</v>
      </c>
      <c r="B10" s="9" t="s">
        <v>160</v>
      </c>
      <c r="C10" s="9" t="s">
        <v>161</v>
      </c>
      <c r="D10" s="9"/>
      <c r="E10" s="9">
        <f>30*30</f>
        <v>900</v>
      </c>
      <c r="F10" s="9">
        <f>GPRS_IOT_1.4!B63</f>
        <v>5.8</v>
      </c>
    </row>
    <row r="11" spans="1:6" x14ac:dyDescent="0.15">
      <c r="A11" s="9" t="s">
        <v>713</v>
      </c>
      <c r="B11" s="9" t="s">
        <v>162</v>
      </c>
      <c r="C11" s="9"/>
      <c r="D11" s="9" t="s">
        <v>163</v>
      </c>
      <c r="E11" s="9">
        <f>20*20</f>
        <v>400</v>
      </c>
      <c r="F11" s="9">
        <f>GPRS_IOT_1.4!H41</f>
        <v>0.4</v>
      </c>
    </row>
    <row r="12" spans="1:6" x14ac:dyDescent="0.15">
      <c r="A12" s="9" t="s">
        <v>164</v>
      </c>
      <c r="B12" s="9" t="s">
        <v>173</v>
      </c>
      <c r="C12" s="9" t="s">
        <v>166</v>
      </c>
      <c r="D12" s="12" t="s">
        <v>165</v>
      </c>
      <c r="E12" s="9">
        <f>3.5*35*10</f>
        <v>1225</v>
      </c>
      <c r="F12" s="9">
        <v>10</v>
      </c>
    </row>
    <row r="13" spans="1:6" x14ac:dyDescent="0.15">
      <c r="A13" s="13" t="s">
        <v>176</v>
      </c>
      <c r="B13" s="13" t="s">
        <v>177</v>
      </c>
      <c r="C13" s="9"/>
      <c r="D13" s="12"/>
      <c r="E13" s="9">
        <f>40*25</f>
        <v>1000</v>
      </c>
      <c r="F13" s="9">
        <v>25</v>
      </c>
    </row>
    <row r="15" spans="1:6" x14ac:dyDescent="0.15">
      <c r="B15" t="s">
        <v>179</v>
      </c>
      <c r="C15" t="s">
        <v>180</v>
      </c>
      <c r="E15" t="s">
        <v>658</v>
      </c>
    </row>
    <row r="16" spans="1:6" x14ac:dyDescent="0.15">
      <c r="A16" s="9" t="s">
        <v>172</v>
      </c>
      <c r="B16" s="9">
        <f>SUM(E2:E11)</f>
        <v>25500</v>
      </c>
      <c r="C16" s="9">
        <v>200</v>
      </c>
      <c r="D16" s="9">
        <v>130</v>
      </c>
      <c r="E16" s="9">
        <f>SUM(F2:F12)</f>
        <v>251.4</v>
      </c>
    </row>
    <row r="17" spans="1:5" x14ac:dyDescent="0.15">
      <c r="A17" s="9" t="s">
        <v>174</v>
      </c>
      <c r="B17" s="9">
        <f>E2+E3+E4+E8+E9+E10+E11</f>
        <v>18000</v>
      </c>
      <c r="C17" s="9">
        <v>130</v>
      </c>
      <c r="D17" s="9">
        <v>130</v>
      </c>
      <c r="E17" s="9">
        <f>F2+F3+F4+F8+F9+F10+F11</f>
        <v>196.8</v>
      </c>
    </row>
    <row r="18" spans="1:5" x14ac:dyDescent="0.15">
      <c r="A18" s="9" t="s">
        <v>175</v>
      </c>
      <c r="B18" s="9">
        <f>E2+E6+E7+E9+E10+E13</f>
        <v>17375</v>
      </c>
      <c r="C18" s="9">
        <v>130</v>
      </c>
      <c r="D18" s="9">
        <v>130</v>
      </c>
      <c r="E18" s="9">
        <f>F2+F6+F7+F9+F10+F13</f>
        <v>140.30000000000001</v>
      </c>
    </row>
    <row r="19" spans="1:5" x14ac:dyDescent="0.15">
      <c r="A19" s="9" t="s">
        <v>178</v>
      </c>
      <c r="B19" s="9">
        <f>E2+E5+E9+E10+E13</f>
        <v>12875</v>
      </c>
      <c r="C19" s="9">
        <v>100</v>
      </c>
      <c r="D19" s="9">
        <v>130</v>
      </c>
      <c r="E19" s="9">
        <f>F2+F5+F9+F10+F13</f>
        <v>153.9</v>
      </c>
    </row>
  </sheetData>
  <phoneticPr fontId="1" type="noConversion"/>
  <hyperlinks>
    <hyperlink ref="D12" r:id="rId1"/>
  </hyperlinks>
  <pageMargins left="0.7" right="0.7" top="0.75" bottom="0.75" header="0.3" footer="0.3"/>
  <pageSetup paperSize="9"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40" workbookViewId="0">
      <selection activeCell="B63" sqref="B63"/>
    </sheetView>
  </sheetViews>
  <sheetFormatPr defaultRowHeight="13.5" x14ac:dyDescent="0.15"/>
  <cols>
    <col min="1" max="1" width="11.625" customWidth="1"/>
    <col min="2" max="2" width="34.75" customWidth="1"/>
    <col min="3" max="3" width="18.125" customWidth="1"/>
    <col min="4" max="4" width="19.375" customWidth="1"/>
    <col min="5" max="5" width="11.25" customWidth="1"/>
    <col min="6" max="6" width="9.5" customWidth="1"/>
    <col min="7" max="7" width="23.25" customWidth="1"/>
  </cols>
  <sheetData>
    <row r="1" spans="1:8" x14ac:dyDescent="0.15">
      <c r="A1" t="s">
        <v>184</v>
      </c>
      <c r="B1" t="s">
        <v>408</v>
      </c>
    </row>
    <row r="2" spans="1:8" x14ac:dyDescent="0.15">
      <c r="A2" t="s">
        <v>185</v>
      </c>
      <c r="B2" t="s">
        <v>186</v>
      </c>
      <c r="C2" t="s">
        <v>187</v>
      </c>
      <c r="D2" t="s">
        <v>188</v>
      </c>
      <c r="E2" t="s">
        <v>189</v>
      </c>
      <c r="F2" t="s">
        <v>190</v>
      </c>
      <c r="H2" t="s">
        <v>409</v>
      </c>
    </row>
    <row r="3" spans="1:8" x14ac:dyDescent="0.15">
      <c r="A3">
        <v>1.1000000000000001</v>
      </c>
      <c r="B3" t="s">
        <v>191</v>
      </c>
    </row>
    <row r="4" spans="1:8" x14ac:dyDescent="0.15">
      <c r="A4" t="s">
        <v>192</v>
      </c>
      <c r="B4" t="s">
        <v>193</v>
      </c>
      <c r="C4" t="s">
        <v>194</v>
      </c>
      <c r="D4" t="s">
        <v>195</v>
      </c>
      <c r="E4">
        <v>5</v>
      </c>
      <c r="F4" t="s">
        <v>196</v>
      </c>
    </row>
    <row r="5" spans="1:8" x14ac:dyDescent="0.15">
      <c r="A5" t="s">
        <v>197</v>
      </c>
      <c r="B5" t="s">
        <v>198</v>
      </c>
      <c r="C5" t="s">
        <v>199</v>
      </c>
      <c r="D5">
        <v>805</v>
      </c>
      <c r="E5">
        <v>4</v>
      </c>
      <c r="F5" t="s">
        <v>200</v>
      </c>
    </row>
    <row r="6" spans="1:8" x14ac:dyDescent="0.15">
      <c r="A6" t="s">
        <v>201</v>
      </c>
      <c r="B6" t="s">
        <v>202</v>
      </c>
      <c r="C6" t="s">
        <v>203</v>
      </c>
      <c r="D6">
        <v>805</v>
      </c>
      <c r="E6">
        <v>9</v>
      </c>
      <c r="F6" t="s">
        <v>204</v>
      </c>
    </row>
    <row r="7" spans="1:8" x14ac:dyDescent="0.15">
      <c r="A7" t="s">
        <v>205</v>
      </c>
      <c r="B7" t="s">
        <v>206</v>
      </c>
      <c r="C7" t="s">
        <v>207</v>
      </c>
      <c r="D7">
        <v>603</v>
      </c>
      <c r="E7">
        <v>1</v>
      </c>
      <c r="F7" t="s">
        <v>208</v>
      </c>
    </row>
    <row r="8" spans="1:8" x14ac:dyDescent="0.15">
      <c r="A8" t="s">
        <v>209</v>
      </c>
      <c r="B8" t="s">
        <v>210</v>
      </c>
      <c r="C8" t="s">
        <v>211</v>
      </c>
      <c r="D8">
        <v>603</v>
      </c>
      <c r="E8">
        <v>2</v>
      </c>
      <c r="F8" t="s">
        <v>212</v>
      </c>
    </row>
    <row r="9" spans="1:8" x14ac:dyDescent="0.15">
      <c r="A9" t="s">
        <v>213</v>
      </c>
      <c r="B9" t="s">
        <v>214</v>
      </c>
      <c r="C9" t="s">
        <v>215</v>
      </c>
      <c r="D9">
        <v>603</v>
      </c>
      <c r="E9">
        <v>16</v>
      </c>
      <c r="F9" t="s">
        <v>216</v>
      </c>
    </row>
    <row r="10" spans="1:8" x14ac:dyDescent="0.15">
      <c r="A10" t="s">
        <v>217</v>
      </c>
      <c r="B10" t="s">
        <v>218</v>
      </c>
      <c r="C10" t="s">
        <v>219</v>
      </c>
      <c r="D10">
        <v>603</v>
      </c>
      <c r="E10">
        <v>3</v>
      </c>
      <c r="F10" t="s">
        <v>220</v>
      </c>
    </row>
    <row r="11" spans="1:8" x14ac:dyDescent="0.15">
      <c r="A11" t="s">
        <v>221</v>
      </c>
      <c r="B11" t="s">
        <v>222</v>
      </c>
      <c r="C11" t="s">
        <v>223</v>
      </c>
      <c r="D11">
        <v>603</v>
      </c>
      <c r="E11">
        <v>1</v>
      </c>
      <c r="F11" t="s">
        <v>224</v>
      </c>
    </row>
    <row r="12" spans="1:8" x14ac:dyDescent="0.15">
      <c r="A12" t="s">
        <v>225</v>
      </c>
      <c r="B12" t="s">
        <v>226</v>
      </c>
      <c r="C12" t="s">
        <v>227</v>
      </c>
      <c r="D12">
        <v>603</v>
      </c>
      <c r="E12">
        <v>2</v>
      </c>
      <c r="F12" t="s">
        <v>228</v>
      </c>
    </row>
    <row r="13" spans="1:8" x14ac:dyDescent="0.15">
      <c r="A13" t="s">
        <v>229</v>
      </c>
      <c r="B13" t="s">
        <v>230</v>
      </c>
      <c r="C13" t="s">
        <v>231</v>
      </c>
      <c r="D13">
        <v>603</v>
      </c>
      <c r="E13">
        <v>4</v>
      </c>
      <c r="F13" t="s">
        <v>232</v>
      </c>
    </row>
    <row r="14" spans="1:8" x14ac:dyDescent="0.15">
      <c r="A14" t="s">
        <v>233</v>
      </c>
      <c r="B14" t="s">
        <v>234</v>
      </c>
      <c r="C14" t="s">
        <v>235</v>
      </c>
      <c r="D14">
        <v>603</v>
      </c>
      <c r="E14">
        <v>4</v>
      </c>
      <c r="F14" t="s">
        <v>236</v>
      </c>
    </row>
    <row r="15" spans="1:8" x14ac:dyDescent="0.15">
      <c r="A15" t="s">
        <v>237</v>
      </c>
      <c r="B15" t="s">
        <v>238</v>
      </c>
      <c r="C15" t="s">
        <v>239</v>
      </c>
      <c r="D15">
        <v>603</v>
      </c>
      <c r="E15">
        <v>2</v>
      </c>
      <c r="F15" t="s">
        <v>240</v>
      </c>
    </row>
    <row r="16" spans="1:8" x14ac:dyDescent="0.15">
      <c r="A16" t="s">
        <v>241</v>
      </c>
      <c r="B16" t="s">
        <v>242</v>
      </c>
      <c r="C16" t="s">
        <v>243</v>
      </c>
      <c r="D16">
        <v>603</v>
      </c>
      <c r="E16">
        <v>2</v>
      </c>
      <c r="F16" t="s">
        <v>244</v>
      </c>
    </row>
    <row r="17" spans="1:6" x14ac:dyDescent="0.15">
      <c r="A17" t="s">
        <v>245</v>
      </c>
      <c r="B17" t="s">
        <v>246</v>
      </c>
      <c r="C17" t="s">
        <v>247</v>
      </c>
      <c r="D17">
        <v>603</v>
      </c>
      <c r="E17">
        <v>2</v>
      </c>
      <c r="F17" t="s">
        <v>248</v>
      </c>
    </row>
    <row r="18" spans="1:6" x14ac:dyDescent="0.15">
      <c r="A18" t="s">
        <v>249</v>
      </c>
      <c r="B18" t="s">
        <v>250</v>
      </c>
      <c r="C18" t="s">
        <v>251</v>
      </c>
      <c r="D18">
        <v>603</v>
      </c>
      <c r="E18">
        <v>3</v>
      </c>
      <c r="F18" t="s">
        <v>252</v>
      </c>
    </row>
    <row r="19" spans="1:6" x14ac:dyDescent="0.15">
      <c r="A19" t="s">
        <v>253</v>
      </c>
      <c r="B19" t="s">
        <v>254</v>
      </c>
      <c r="C19" t="s">
        <v>410</v>
      </c>
      <c r="D19">
        <v>5845</v>
      </c>
      <c r="E19">
        <v>1</v>
      </c>
      <c r="F19" t="s">
        <v>255</v>
      </c>
    </row>
    <row r="20" spans="1:6" x14ac:dyDescent="0.15">
      <c r="A20" t="s">
        <v>256</v>
      </c>
      <c r="B20" t="s">
        <v>257</v>
      </c>
      <c r="C20" t="s">
        <v>258</v>
      </c>
      <c r="D20">
        <v>603</v>
      </c>
      <c r="E20">
        <v>1</v>
      </c>
      <c r="F20" t="s">
        <v>259</v>
      </c>
    </row>
    <row r="21" spans="1:6" x14ac:dyDescent="0.15">
      <c r="A21" t="s">
        <v>260</v>
      </c>
      <c r="B21" t="s">
        <v>261</v>
      </c>
      <c r="C21" t="s">
        <v>262</v>
      </c>
      <c r="D21">
        <v>603</v>
      </c>
      <c r="E21">
        <v>2</v>
      </c>
      <c r="F21" t="s">
        <v>263</v>
      </c>
    </row>
    <row r="22" spans="1:6" x14ac:dyDescent="0.15">
      <c r="A22" t="s">
        <v>264</v>
      </c>
      <c r="B22" t="s">
        <v>265</v>
      </c>
      <c r="C22" t="s">
        <v>266</v>
      </c>
      <c r="D22">
        <v>603</v>
      </c>
      <c r="E22">
        <v>1</v>
      </c>
      <c r="F22" t="s">
        <v>267</v>
      </c>
    </row>
    <row r="23" spans="1:6" x14ac:dyDescent="0.15">
      <c r="A23" t="s">
        <v>268</v>
      </c>
      <c r="B23" t="s">
        <v>269</v>
      </c>
      <c r="C23" t="s">
        <v>270</v>
      </c>
      <c r="D23">
        <v>603</v>
      </c>
      <c r="E23">
        <v>5</v>
      </c>
      <c r="F23" t="s">
        <v>271</v>
      </c>
    </row>
    <row r="24" spans="1:6" x14ac:dyDescent="0.15">
      <c r="A24" t="s">
        <v>272</v>
      </c>
      <c r="B24" t="s">
        <v>273</v>
      </c>
      <c r="C24" t="s">
        <v>274</v>
      </c>
      <c r="D24">
        <v>603</v>
      </c>
      <c r="E24">
        <v>1</v>
      </c>
      <c r="F24" t="s">
        <v>275</v>
      </c>
    </row>
    <row r="25" spans="1:6" x14ac:dyDescent="0.15">
      <c r="A25" t="s">
        <v>276</v>
      </c>
      <c r="B25" t="s">
        <v>277</v>
      </c>
      <c r="C25" t="s">
        <v>278</v>
      </c>
      <c r="D25">
        <v>603</v>
      </c>
      <c r="E25">
        <v>6</v>
      </c>
      <c r="F25" t="s">
        <v>279</v>
      </c>
    </row>
    <row r="26" spans="1:6" x14ac:dyDescent="0.15">
      <c r="A26" t="s">
        <v>280</v>
      </c>
      <c r="B26" t="s">
        <v>281</v>
      </c>
      <c r="C26" t="s">
        <v>282</v>
      </c>
      <c r="D26">
        <v>603</v>
      </c>
      <c r="E26">
        <v>1</v>
      </c>
      <c r="F26" t="s">
        <v>283</v>
      </c>
    </row>
    <row r="27" spans="1:6" x14ac:dyDescent="0.15">
      <c r="A27" t="s">
        <v>284</v>
      </c>
      <c r="B27" t="s">
        <v>285</v>
      </c>
      <c r="C27" t="s">
        <v>286</v>
      </c>
      <c r="D27">
        <v>603</v>
      </c>
      <c r="E27">
        <v>1</v>
      </c>
      <c r="F27" t="s">
        <v>287</v>
      </c>
    </row>
    <row r="28" spans="1:6" x14ac:dyDescent="0.15">
      <c r="A28" t="s">
        <v>288</v>
      </c>
      <c r="B28" t="s">
        <v>289</v>
      </c>
      <c r="C28" t="s">
        <v>290</v>
      </c>
      <c r="D28">
        <v>603</v>
      </c>
      <c r="E28">
        <v>10</v>
      </c>
      <c r="F28" t="s">
        <v>291</v>
      </c>
    </row>
    <row r="29" spans="1:6" x14ac:dyDescent="0.15">
      <c r="A29" t="s">
        <v>292</v>
      </c>
      <c r="B29" t="s">
        <v>293</v>
      </c>
      <c r="C29" t="s">
        <v>294</v>
      </c>
      <c r="D29">
        <v>603</v>
      </c>
      <c r="E29">
        <v>1</v>
      </c>
      <c r="F29" t="s">
        <v>295</v>
      </c>
    </row>
    <row r="30" spans="1:6" x14ac:dyDescent="0.15">
      <c r="A30" t="s">
        <v>296</v>
      </c>
      <c r="B30" t="s">
        <v>297</v>
      </c>
      <c r="C30" t="s">
        <v>298</v>
      </c>
      <c r="D30">
        <v>603</v>
      </c>
      <c r="E30">
        <v>3</v>
      </c>
      <c r="F30" t="s">
        <v>299</v>
      </c>
    </row>
    <row r="31" spans="1:6" x14ac:dyDescent="0.15">
      <c r="A31" t="s">
        <v>300</v>
      </c>
      <c r="B31" t="s">
        <v>301</v>
      </c>
      <c r="C31" t="s">
        <v>302</v>
      </c>
      <c r="D31">
        <v>603</v>
      </c>
      <c r="E31">
        <v>1</v>
      </c>
      <c r="F31" t="s">
        <v>303</v>
      </c>
    </row>
    <row r="32" spans="1:6" x14ac:dyDescent="0.15">
      <c r="A32" t="s">
        <v>304</v>
      </c>
      <c r="B32" t="s">
        <v>305</v>
      </c>
      <c r="C32" t="s">
        <v>306</v>
      </c>
      <c r="D32">
        <v>603</v>
      </c>
      <c r="E32">
        <v>1</v>
      </c>
      <c r="F32" t="s">
        <v>307</v>
      </c>
    </row>
    <row r="33" spans="1:8" x14ac:dyDescent="0.15">
      <c r="A33" t="s">
        <v>308</v>
      </c>
      <c r="B33" t="s">
        <v>309</v>
      </c>
      <c r="C33" t="s">
        <v>310</v>
      </c>
      <c r="D33">
        <v>603</v>
      </c>
      <c r="E33">
        <v>5</v>
      </c>
      <c r="F33" t="s">
        <v>311</v>
      </c>
    </row>
    <row r="34" spans="1:8" x14ac:dyDescent="0.15">
      <c r="A34" t="s">
        <v>312</v>
      </c>
      <c r="B34" t="s">
        <v>313</v>
      </c>
      <c r="C34" t="s">
        <v>314</v>
      </c>
      <c r="D34">
        <v>603</v>
      </c>
      <c r="E34">
        <v>1</v>
      </c>
      <c r="F34" t="s">
        <v>315</v>
      </c>
    </row>
    <row r="35" spans="1:8" x14ac:dyDescent="0.15">
      <c r="A35" t="s">
        <v>316</v>
      </c>
      <c r="B35" t="s">
        <v>317</v>
      </c>
      <c r="C35" t="s">
        <v>318</v>
      </c>
      <c r="D35">
        <v>603</v>
      </c>
      <c r="E35">
        <v>1</v>
      </c>
      <c r="F35" t="s">
        <v>319</v>
      </c>
    </row>
    <row r="36" spans="1:8" x14ac:dyDescent="0.15">
      <c r="A36" t="s">
        <v>320</v>
      </c>
      <c r="B36" t="s">
        <v>321</v>
      </c>
      <c r="C36" t="s">
        <v>322</v>
      </c>
      <c r="D36">
        <v>603</v>
      </c>
      <c r="E36">
        <v>1</v>
      </c>
      <c r="F36" t="s">
        <v>323</v>
      </c>
    </row>
    <row r="37" spans="1:8" x14ac:dyDescent="0.15">
      <c r="A37" t="s">
        <v>324</v>
      </c>
      <c r="B37" t="s">
        <v>325</v>
      </c>
      <c r="C37" t="s">
        <v>326</v>
      </c>
      <c r="D37">
        <v>1812</v>
      </c>
      <c r="E37">
        <v>1</v>
      </c>
      <c r="F37" t="s">
        <v>327</v>
      </c>
      <c r="H37">
        <v>3</v>
      </c>
    </row>
    <row r="38" spans="1:8" x14ac:dyDescent="0.15">
      <c r="A38" t="s">
        <v>328</v>
      </c>
      <c r="B38" t="s">
        <v>411</v>
      </c>
      <c r="C38" t="s">
        <v>329</v>
      </c>
      <c r="D38" t="s">
        <v>330</v>
      </c>
      <c r="E38">
        <v>1</v>
      </c>
      <c r="F38" t="s">
        <v>331</v>
      </c>
      <c r="G38" t="s">
        <v>332</v>
      </c>
      <c r="H38">
        <v>1</v>
      </c>
    </row>
    <row r="39" spans="1:8" x14ac:dyDescent="0.15">
      <c r="A39" t="s">
        <v>333</v>
      </c>
      <c r="B39" t="s">
        <v>334</v>
      </c>
      <c r="C39" t="s">
        <v>335</v>
      </c>
      <c r="D39">
        <v>3225</v>
      </c>
      <c r="E39">
        <v>1</v>
      </c>
      <c r="F39" t="s">
        <v>336</v>
      </c>
      <c r="H39">
        <v>3</v>
      </c>
    </row>
    <row r="40" spans="1:8" x14ac:dyDescent="0.15">
      <c r="A40" t="s">
        <v>337</v>
      </c>
      <c r="B40" t="s">
        <v>338</v>
      </c>
      <c r="C40" t="s">
        <v>339</v>
      </c>
      <c r="D40" t="s">
        <v>340</v>
      </c>
      <c r="E40">
        <v>1</v>
      </c>
      <c r="F40" t="s">
        <v>341</v>
      </c>
      <c r="H40">
        <v>0.2</v>
      </c>
    </row>
    <row r="41" spans="1:8" x14ac:dyDescent="0.15">
      <c r="A41" t="s">
        <v>342</v>
      </c>
      <c r="B41" t="s">
        <v>412</v>
      </c>
      <c r="C41" t="s">
        <v>343</v>
      </c>
      <c r="D41" t="s">
        <v>344</v>
      </c>
      <c r="E41">
        <v>1</v>
      </c>
      <c r="F41" t="s">
        <v>345</v>
      </c>
      <c r="H41">
        <v>0.4</v>
      </c>
    </row>
    <row r="42" spans="1:8" x14ac:dyDescent="0.15">
      <c r="A42" t="s">
        <v>346</v>
      </c>
      <c r="B42" t="s">
        <v>347</v>
      </c>
      <c r="C42" t="s">
        <v>348</v>
      </c>
      <c r="D42" t="s">
        <v>349</v>
      </c>
      <c r="E42">
        <v>1</v>
      </c>
      <c r="F42" t="s">
        <v>331</v>
      </c>
      <c r="H42">
        <v>1</v>
      </c>
    </row>
    <row r="43" spans="1:8" x14ac:dyDescent="0.15">
      <c r="A43" t="s">
        <v>350</v>
      </c>
      <c r="B43" t="s">
        <v>413</v>
      </c>
      <c r="C43" t="s">
        <v>351</v>
      </c>
      <c r="D43" t="s">
        <v>352</v>
      </c>
      <c r="E43">
        <v>1</v>
      </c>
      <c r="F43" t="s">
        <v>331</v>
      </c>
      <c r="G43" t="s">
        <v>353</v>
      </c>
      <c r="H43">
        <v>7</v>
      </c>
    </row>
    <row r="44" spans="1:8" x14ac:dyDescent="0.15">
      <c r="A44" t="s">
        <v>354</v>
      </c>
      <c r="B44" t="s">
        <v>414</v>
      </c>
      <c r="C44" t="s">
        <v>355</v>
      </c>
      <c r="D44" t="s">
        <v>356</v>
      </c>
      <c r="E44">
        <v>4</v>
      </c>
      <c r="F44" t="s">
        <v>357</v>
      </c>
    </row>
    <row r="45" spans="1:8" x14ac:dyDescent="0.15">
      <c r="A45" t="s">
        <v>358</v>
      </c>
      <c r="B45" t="s">
        <v>359</v>
      </c>
      <c r="C45" t="s">
        <v>360</v>
      </c>
      <c r="D45" t="s">
        <v>356</v>
      </c>
      <c r="E45">
        <v>1</v>
      </c>
      <c r="F45" t="s">
        <v>361</v>
      </c>
    </row>
    <row r="46" spans="1:8" x14ac:dyDescent="0.15">
      <c r="A46" t="s">
        <v>362</v>
      </c>
      <c r="B46" t="s">
        <v>363</v>
      </c>
      <c r="C46" t="s">
        <v>364</v>
      </c>
      <c r="D46" t="s">
        <v>356</v>
      </c>
      <c r="E46">
        <v>1</v>
      </c>
      <c r="F46" t="s">
        <v>365</v>
      </c>
    </row>
    <row r="47" spans="1:8" x14ac:dyDescent="0.15">
      <c r="A47" t="s">
        <v>366</v>
      </c>
      <c r="B47" t="s">
        <v>367</v>
      </c>
      <c r="C47" t="s">
        <v>368</v>
      </c>
      <c r="D47" t="s">
        <v>356</v>
      </c>
      <c r="E47">
        <v>1</v>
      </c>
      <c r="F47" t="s">
        <v>369</v>
      </c>
    </row>
    <row r="48" spans="1:8" x14ac:dyDescent="0.15">
      <c r="A48" t="s">
        <v>370</v>
      </c>
      <c r="B48" t="s">
        <v>371</v>
      </c>
      <c r="C48" t="s">
        <v>372</v>
      </c>
      <c r="D48" t="s">
        <v>356</v>
      </c>
      <c r="E48">
        <v>1</v>
      </c>
      <c r="F48" t="s">
        <v>373</v>
      </c>
    </row>
    <row r="49" spans="1:8" x14ac:dyDescent="0.15">
      <c r="A49" t="s">
        <v>374</v>
      </c>
      <c r="B49" t="s">
        <v>415</v>
      </c>
      <c r="C49" t="s">
        <v>375</v>
      </c>
      <c r="D49" t="s">
        <v>376</v>
      </c>
      <c r="E49">
        <v>1</v>
      </c>
      <c r="F49" t="s">
        <v>377</v>
      </c>
      <c r="H49">
        <v>2</v>
      </c>
    </row>
    <row r="50" spans="1:8" x14ac:dyDescent="0.15">
      <c r="A50" t="s">
        <v>378</v>
      </c>
      <c r="B50" t="s">
        <v>379</v>
      </c>
      <c r="C50" t="s">
        <v>380</v>
      </c>
      <c r="D50" t="s">
        <v>381</v>
      </c>
      <c r="E50">
        <v>1</v>
      </c>
      <c r="F50" t="s">
        <v>331</v>
      </c>
      <c r="H50">
        <v>30</v>
      </c>
    </row>
    <row r="51" spans="1:8" x14ac:dyDescent="0.15">
      <c r="A51" t="s">
        <v>382</v>
      </c>
      <c r="B51" t="s">
        <v>416</v>
      </c>
      <c r="C51" t="s">
        <v>383</v>
      </c>
      <c r="D51" t="s">
        <v>384</v>
      </c>
      <c r="E51">
        <v>1</v>
      </c>
      <c r="F51" t="s">
        <v>385</v>
      </c>
      <c r="H51">
        <v>20</v>
      </c>
    </row>
    <row r="52" spans="1:8" x14ac:dyDescent="0.15">
      <c r="A52" t="s">
        <v>386</v>
      </c>
      <c r="B52" t="s">
        <v>417</v>
      </c>
      <c r="C52" t="s">
        <v>387</v>
      </c>
      <c r="D52" t="s">
        <v>388</v>
      </c>
      <c r="E52">
        <v>1</v>
      </c>
      <c r="F52" t="s">
        <v>389</v>
      </c>
      <c r="H52">
        <v>2</v>
      </c>
    </row>
    <row r="53" spans="1:8" x14ac:dyDescent="0.15">
      <c r="A53" t="s">
        <v>390</v>
      </c>
      <c r="B53" t="s">
        <v>418</v>
      </c>
      <c r="C53" t="s">
        <v>391</v>
      </c>
      <c r="D53" t="s">
        <v>392</v>
      </c>
      <c r="E53">
        <v>1</v>
      </c>
      <c r="F53" t="s">
        <v>331</v>
      </c>
      <c r="H53">
        <v>1.5</v>
      </c>
    </row>
    <row r="54" spans="1:8" x14ac:dyDescent="0.15">
      <c r="A54" t="s">
        <v>393</v>
      </c>
      <c r="B54" t="s">
        <v>419</v>
      </c>
      <c r="C54" t="s">
        <v>394</v>
      </c>
      <c r="D54" t="s">
        <v>395</v>
      </c>
      <c r="E54">
        <v>1</v>
      </c>
      <c r="F54" t="s">
        <v>396</v>
      </c>
      <c r="H54">
        <v>0.3</v>
      </c>
    </row>
    <row r="55" spans="1:8" x14ac:dyDescent="0.15">
      <c r="A55" t="s">
        <v>397</v>
      </c>
      <c r="B55" t="s">
        <v>652</v>
      </c>
      <c r="C55" t="s">
        <v>398</v>
      </c>
      <c r="D55" t="s">
        <v>399</v>
      </c>
      <c r="E55">
        <v>1</v>
      </c>
      <c r="F55" t="s">
        <v>400</v>
      </c>
      <c r="G55" s="11" t="s">
        <v>651</v>
      </c>
      <c r="H55">
        <v>1</v>
      </c>
    </row>
    <row r="56" spans="1:8" x14ac:dyDescent="0.15">
      <c r="B56" t="s">
        <v>402</v>
      </c>
    </row>
    <row r="57" spans="1:8" x14ac:dyDescent="0.15">
      <c r="A57" t="s">
        <v>403</v>
      </c>
      <c r="B57" t="s">
        <v>404</v>
      </c>
      <c r="C57" t="s">
        <v>405</v>
      </c>
      <c r="D57" t="s">
        <v>406</v>
      </c>
      <c r="E57">
        <v>2</v>
      </c>
      <c r="F57" t="s">
        <v>407</v>
      </c>
      <c r="H57">
        <v>5</v>
      </c>
    </row>
    <row r="58" spans="1:8" x14ac:dyDescent="0.15">
      <c r="H58">
        <v>69.399999999999991</v>
      </c>
    </row>
    <row r="61" spans="1:8" x14ac:dyDescent="0.15">
      <c r="A61" s="9" t="s">
        <v>650</v>
      </c>
      <c r="B61">
        <f>H55+H50+H42+H43+3</f>
        <v>42</v>
      </c>
    </row>
    <row r="62" spans="1:8" x14ac:dyDescent="0.15">
      <c r="A62" t="s">
        <v>653</v>
      </c>
      <c r="B62">
        <f>H51+H52+H39+H38+3</f>
        <v>29</v>
      </c>
    </row>
    <row r="63" spans="1:8" x14ac:dyDescent="0.15">
      <c r="A63" t="s">
        <v>657</v>
      </c>
      <c r="B63">
        <f>H53+H54+4</f>
        <v>5.8</v>
      </c>
    </row>
  </sheetData>
  <phoneticPr fontId="1" type="noConversion"/>
  <hyperlinks>
    <hyperlink ref="G5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分析报告</vt:lpstr>
      <vt:lpstr>方案比较</vt:lpstr>
      <vt:lpstr>硬件需求（总）</vt:lpstr>
      <vt:lpstr>硬件需求（主机）</vt:lpstr>
      <vt:lpstr>硬件需求（IO）</vt:lpstr>
      <vt:lpstr>硬件需求（Ang）</vt:lpstr>
      <vt:lpstr>软件需求</vt:lpstr>
      <vt:lpstr>PCB尺寸和成本预估</vt:lpstr>
      <vt:lpstr>GPRS_IOT_1.4</vt:lpstr>
      <vt:lpstr>EXT_IO_CJ_1.3</vt:lpstr>
      <vt:lpstr>ETH_IOT_1.1</vt:lpstr>
      <vt:lpstr>EXT_IO_TX_1.5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kingsum</cp:lastModifiedBy>
  <dcterms:created xsi:type="dcterms:W3CDTF">2017-07-25T05:09:56Z</dcterms:created>
  <dcterms:modified xsi:type="dcterms:W3CDTF">2017-07-27T02:50:00Z</dcterms:modified>
</cp:coreProperties>
</file>