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wc\Desktop\"/>
    </mc:Choice>
  </mc:AlternateContent>
  <bookViews>
    <workbookView xWindow="0" yWindow="0" windowWidth="20490" windowHeight="7530" activeTab="1"/>
  </bookViews>
  <sheets>
    <sheet name="Stategic Defense Initiative Org" sheetId="1" r:id="rId1"/>
    <sheet name="PO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23" i="2"/>
  <c r="B22" i="2"/>
  <c r="B27" i="2" s="1"/>
  <c r="B21" i="2"/>
  <c r="B20" i="2"/>
  <c r="B26" i="2"/>
  <c r="V9" i="2"/>
  <c r="P12" i="2"/>
  <c r="Q12" i="2" s="1"/>
  <c r="R12" i="2" s="1"/>
  <c r="S12" i="2" s="1"/>
  <c r="T12" i="2" s="1"/>
  <c r="U12" i="2" s="1"/>
  <c r="O12" i="2"/>
  <c r="O11" i="2"/>
  <c r="P11" i="2"/>
  <c r="Q11" i="2"/>
  <c r="R11" i="2"/>
  <c r="S11" i="2"/>
  <c r="T11" i="2"/>
  <c r="U11" i="2"/>
  <c r="N11" i="2"/>
  <c r="B6" i="2"/>
  <c r="K6" i="2" s="1"/>
  <c r="K8" i="2"/>
  <c r="E11" i="2"/>
  <c r="F11" i="2"/>
  <c r="G11" i="2"/>
  <c r="H11" i="2"/>
  <c r="I11" i="2"/>
  <c r="J11" i="2"/>
  <c r="E12" i="2"/>
  <c r="F12" i="2"/>
  <c r="G12" i="2"/>
  <c r="H12" i="2"/>
  <c r="I12" i="2"/>
  <c r="J12" i="2"/>
  <c r="E13" i="2"/>
  <c r="F13" i="2"/>
  <c r="G13" i="2"/>
  <c r="H13" i="2"/>
  <c r="I13" i="2"/>
  <c r="J13" i="2"/>
  <c r="E14" i="2"/>
  <c r="F14" i="2"/>
  <c r="G14" i="2"/>
  <c r="H14" i="2"/>
  <c r="I14" i="2"/>
  <c r="J14" i="2"/>
  <c r="E15" i="2"/>
  <c r="F15" i="2"/>
  <c r="G15" i="2"/>
  <c r="H15" i="2"/>
  <c r="I15" i="2"/>
  <c r="J15" i="2"/>
  <c r="D11" i="2"/>
  <c r="D12" i="2"/>
  <c r="D13" i="2"/>
  <c r="K13" i="2" s="1"/>
  <c r="D14" i="2"/>
  <c r="D15" i="2"/>
  <c r="C10" i="2"/>
  <c r="E10" i="2" s="1"/>
  <c r="B5" i="1"/>
  <c r="B8" i="1"/>
  <c r="B7" i="1"/>
  <c r="B19" i="2" l="1"/>
  <c r="B18" i="2" s="1"/>
  <c r="B25" i="2"/>
  <c r="B24" i="2" s="1"/>
  <c r="B5" i="2"/>
  <c r="N6" i="2"/>
  <c r="O6" i="2"/>
  <c r="K15" i="2"/>
  <c r="K11" i="2"/>
  <c r="K12" i="2"/>
  <c r="P6" i="2"/>
  <c r="K14" i="2"/>
  <c r="N5" i="2"/>
  <c r="H10" i="2"/>
  <c r="G10" i="2"/>
  <c r="D10" i="2"/>
  <c r="K10" i="2" s="1"/>
  <c r="J10" i="2"/>
  <c r="F10" i="2"/>
  <c r="F9" i="2" s="1"/>
  <c r="I10" i="2"/>
  <c r="C9" i="2"/>
  <c r="C7" i="2" l="1"/>
  <c r="F7" i="2"/>
  <c r="F5" i="2" s="1"/>
  <c r="E9" i="2"/>
  <c r="J9" i="2"/>
  <c r="D9" i="2"/>
  <c r="I9" i="2"/>
  <c r="G9" i="2"/>
  <c r="H9" i="2"/>
  <c r="K9" i="2" l="1"/>
  <c r="C5" i="2"/>
  <c r="Q6" i="2" s="1"/>
  <c r="H7" i="2"/>
  <c r="H5" i="2" s="1"/>
  <c r="T7" i="2" s="1"/>
  <c r="E7" i="2"/>
  <c r="E5" i="2" s="1"/>
  <c r="G7" i="2"/>
  <c r="G5" i="2" s="1"/>
  <c r="D7" i="2"/>
  <c r="D5" i="2" s="1"/>
  <c r="R7" i="2" s="1"/>
  <c r="I7" i="2"/>
  <c r="I5" i="2" s="1"/>
  <c r="J7" i="2"/>
  <c r="J5" i="2" s="1"/>
  <c r="U7" i="2" s="1"/>
  <c r="U5" i="2" s="1"/>
  <c r="O5" i="2"/>
  <c r="P5" i="2"/>
  <c r="S7" i="2" l="1"/>
  <c r="S5" i="2" s="1"/>
  <c r="K7" i="2"/>
  <c r="K5" i="2"/>
  <c r="T5" i="2"/>
  <c r="Q5" i="2" l="1"/>
  <c r="V6" i="2"/>
  <c r="R5" i="2"/>
  <c r="V7" i="2"/>
  <c r="V5" i="2" l="1"/>
</calcChain>
</file>

<file path=xl/sharedStrings.xml><?xml version="1.0" encoding="utf-8"?>
<sst xmlns="http://schemas.openxmlformats.org/spreadsheetml/2006/main" count="60" uniqueCount="44">
  <si>
    <t>NRE Development</t>
  </si>
  <si>
    <t>Non-Recurring</t>
  </si>
  <si>
    <t>Lazer</t>
  </si>
  <si>
    <t>Telescope</t>
  </si>
  <si>
    <t>Adaptive Optics</t>
  </si>
  <si>
    <t>Tracking</t>
  </si>
  <si>
    <t>Power Plant</t>
  </si>
  <si>
    <t>Structure</t>
  </si>
  <si>
    <t>Total Cost</t>
  </si>
  <si>
    <t>Unit 1</t>
  </si>
  <si>
    <t>Unit 2</t>
  </si>
  <si>
    <t>Learning Curve</t>
  </si>
  <si>
    <t>Unit 3</t>
  </si>
  <si>
    <t>Unit 4</t>
  </si>
  <si>
    <t>Unit 5</t>
  </si>
  <si>
    <t>Unit 6</t>
  </si>
  <si>
    <t>Unit 7</t>
  </si>
  <si>
    <t>Unit 8</t>
  </si>
  <si>
    <t>Total</t>
  </si>
  <si>
    <t>Total cost for 20 Megawatt Lazer System</t>
  </si>
  <si>
    <t>FY2019</t>
  </si>
  <si>
    <t>Approp</t>
  </si>
  <si>
    <t>Pre-MS B</t>
  </si>
  <si>
    <t>Post-MS B</t>
  </si>
  <si>
    <t>Unit 0</t>
  </si>
  <si>
    <t>Inflation</t>
  </si>
  <si>
    <t>Total Cost (BY1990)</t>
  </si>
  <si>
    <t>FY17</t>
  </si>
  <si>
    <t>FY18</t>
  </si>
  <si>
    <t>FY19</t>
  </si>
  <si>
    <t>FY20</t>
  </si>
  <si>
    <t>FY21</t>
  </si>
  <si>
    <t>FY22</t>
  </si>
  <si>
    <t>FY23</t>
  </si>
  <si>
    <t>FY24</t>
  </si>
  <si>
    <t>Qty</t>
  </si>
  <si>
    <t>Contractor A</t>
  </si>
  <si>
    <t>SEPM</t>
  </si>
  <si>
    <t>Directed Energy Apparatus</t>
  </si>
  <si>
    <t>Contractor B</t>
  </si>
  <si>
    <t>Prototype Test</t>
  </si>
  <si>
    <t>Cost Element (TY$M)</t>
  </si>
  <si>
    <t>Total RDT&amp;E (3600)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</si>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</sst>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8" formatCode="&quot;$&quot;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Alignment="1">
      <alignment horizontal="left" indent="6"/>
    </xf>
    <xf numFmtId="0" fontId="0" fillId="0" borderId="1" xfId="0" applyBorder="1"/>
    <xf numFmtId="168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4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5"/>
  <sheetViews>
    <sheetView workbookViewId="0">
      <selection activeCell="E11" sqref="E11"/>
    </sheetView>
  </sheetViews>
  <sheetFormatPr defaultRowHeight="15" x14ac:dyDescent="0.25"/>
  <cols>
    <col min="1" max="1" width="20.42578125" bestFit="1" customWidth="1"/>
    <col min="2" max="2" width="10" bestFit="1" customWidth="1"/>
  </cols>
  <sheetData>
    <row r="4" spans="1:2" x14ac:dyDescent="0.25">
      <c r="B4" t="s">
        <v>9</v>
      </c>
    </row>
    <row r="5" spans="1:2" x14ac:dyDescent="0.25">
      <c r="A5" t="s">
        <v>8</v>
      </c>
      <c r="B5">
        <f>SUM(B6:B7)</f>
        <v>525</v>
      </c>
    </row>
    <row r="6" spans="1:2" x14ac:dyDescent="0.25">
      <c r="A6" s="1" t="s">
        <v>0</v>
      </c>
      <c r="B6">
        <v>75</v>
      </c>
    </row>
    <row r="7" spans="1:2" x14ac:dyDescent="0.25">
      <c r="A7" s="1" t="s">
        <v>1</v>
      </c>
      <c r="B7">
        <f>SUM(B8:B13)</f>
        <v>450</v>
      </c>
    </row>
    <row r="8" spans="1:2" x14ac:dyDescent="0.25">
      <c r="A8" s="2" t="s">
        <v>2</v>
      </c>
      <c r="B8">
        <f>(25000000+8*(20*1000000))/1000000</f>
        <v>185</v>
      </c>
    </row>
    <row r="9" spans="1:2" x14ac:dyDescent="0.25">
      <c r="A9" s="2" t="s">
        <v>3</v>
      </c>
      <c r="B9">
        <v>100</v>
      </c>
    </row>
    <row r="10" spans="1:2" x14ac:dyDescent="0.25">
      <c r="A10" s="2" t="s">
        <v>4</v>
      </c>
      <c r="B10">
        <v>15</v>
      </c>
    </row>
    <row r="11" spans="1:2" x14ac:dyDescent="0.25">
      <c r="A11" s="2" t="s">
        <v>5</v>
      </c>
      <c r="B11">
        <v>50</v>
      </c>
    </row>
    <row r="12" spans="1:2" x14ac:dyDescent="0.25">
      <c r="A12" s="2" t="s">
        <v>6</v>
      </c>
      <c r="B12">
        <v>50</v>
      </c>
    </row>
    <row r="13" spans="1:2" x14ac:dyDescent="0.25">
      <c r="A13" s="2" t="s">
        <v>7</v>
      </c>
      <c r="B13">
        <v>50</v>
      </c>
    </row>
    <row r="15" spans="1:2" x14ac:dyDescent="0.25">
      <c r="A15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zoomScale="70" zoomScaleNormal="70" workbookViewId="0">
      <selection activeCell="A17" sqref="A17:B28"/>
    </sheetView>
  </sheetViews>
  <sheetFormatPr defaultRowHeight="15" x14ac:dyDescent="0.25"/>
  <cols>
    <col min="1" max="1" width="32.5703125" bestFit="1" customWidth="1"/>
    <col min="2" max="2" width="10" customWidth="1"/>
    <col min="11" max="12" width="9.140625" customWidth="1"/>
  </cols>
  <sheetData>
    <row r="1" spans="1:22" x14ac:dyDescent="0.25">
      <c r="A1" t="s">
        <v>11</v>
      </c>
      <c r="B1" s="4">
        <v>0.95</v>
      </c>
    </row>
    <row r="3" spans="1:22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N3">
        <v>27</v>
      </c>
      <c r="O3">
        <v>28</v>
      </c>
      <c r="P3">
        <v>29</v>
      </c>
      <c r="Q3">
        <v>30</v>
      </c>
      <c r="R3">
        <v>31</v>
      </c>
      <c r="S3">
        <v>32</v>
      </c>
      <c r="T3">
        <v>33</v>
      </c>
      <c r="U3">
        <v>34</v>
      </c>
    </row>
    <row r="4" spans="1:22" x14ac:dyDescent="0.25">
      <c r="B4" t="s">
        <v>24</v>
      </c>
      <c r="C4" t="s">
        <v>9</v>
      </c>
      <c r="D4" t="s">
        <v>10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M4" s="8" t="s">
        <v>21</v>
      </c>
      <c r="N4" s="8" t="s">
        <v>27</v>
      </c>
      <c r="O4" s="8" t="s">
        <v>28</v>
      </c>
      <c r="P4" s="8" t="s">
        <v>29</v>
      </c>
      <c r="Q4" s="8" t="s">
        <v>30</v>
      </c>
      <c r="R4" s="8" t="s">
        <v>31</v>
      </c>
      <c r="S4" s="8" t="s">
        <v>32</v>
      </c>
      <c r="T4" s="8" t="s">
        <v>33</v>
      </c>
      <c r="U4" s="8" t="s">
        <v>34</v>
      </c>
      <c r="V4" s="8" t="s">
        <v>18</v>
      </c>
    </row>
    <row r="5" spans="1:22" x14ac:dyDescent="0.25">
      <c r="A5" t="s">
        <v>26</v>
      </c>
      <c r="B5">
        <f>SUM(B6:B7)</f>
        <v>300</v>
      </c>
      <c r="C5">
        <f t="shared" ref="C5:J5" si="0">SUM(C6:C7)</f>
        <v>445</v>
      </c>
      <c r="D5">
        <f t="shared" si="0"/>
        <v>351.49999999999994</v>
      </c>
      <c r="E5">
        <f t="shared" si="0"/>
        <v>341.11001759609957</v>
      </c>
      <c r="F5">
        <f t="shared" si="0"/>
        <v>333.92499999999995</v>
      </c>
      <c r="G5">
        <f t="shared" si="0"/>
        <v>328.45625538390664</v>
      </c>
      <c r="H5">
        <f t="shared" si="0"/>
        <v>324.05451671629453</v>
      </c>
      <c r="I5">
        <f t="shared" si="0"/>
        <v>320.37895296702965</v>
      </c>
      <c r="J5">
        <f t="shared" si="0"/>
        <v>317.22874999999993</v>
      </c>
      <c r="K5">
        <f>SUM(B5:J5)</f>
        <v>3061.6534926633303</v>
      </c>
      <c r="M5" s="6" t="s">
        <v>18</v>
      </c>
      <c r="N5" s="7">
        <f>SUM(N6:N7)</f>
        <v>100</v>
      </c>
      <c r="O5" s="7">
        <f t="shared" ref="O5:U5" si="1">SUM(O6:O7)</f>
        <v>103</v>
      </c>
      <c r="P5" s="7">
        <f t="shared" si="1"/>
        <v>106.08999999999999</v>
      </c>
      <c r="Q5" s="7">
        <f t="shared" si="1"/>
        <v>1080.1317996793982</v>
      </c>
      <c r="R5" s="7">
        <f t="shared" si="1"/>
        <v>1731.5806919674528</v>
      </c>
      <c r="S5" s="7">
        <f t="shared" si="1"/>
        <v>1705.6865484281523</v>
      </c>
      <c r="T5" s="7">
        <f t="shared" si="1"/>
        <v>1709.2536004168862</v>
      </c>
      <c r="U5" s="7">
        <f t="shared" si="1"/>
        <v>866.63890201185416</v>
      </c>
      <c r="V5" s="7">
        <f>SUM(N5:U5)</f>
        <v>7402.3815425037437</v>
      </c>
    </row>
    <row r="6" spans="1:22" x14ac:dyDescent="0.25">
      <c r="A6" s="1" t="s">
        <v>22</v>
      </c>
      <c r="B6">
        <f>20*5*3</f>
        <v>300</v>
      </c>
      <c r="K6">
        <f t="shared" ref="K6:K15" si="2">SUM(B6:J6)</f>
        <v>300</v>
      </c>
      <c r="M6" s="6">
        <v>3600</v>
      </c>
      <c r="N6" s="7">
        <f>$B$6/3</f>
        <v>100</v>
      </c>
      <c r="O6" s="7">
        <f>$B$6/3*O12</f>
        <v>103</v>
      </c>
      <c r="P6" s="7">
        <f>$B$6/3*P12</f>
        <v>106.08999999999999</v>
      </c>
      <c r="Q6" s="7">
        <f>C5*Q11</f>
        <v>1080.1317996793982</v>
      </c>
      <c r="R6" s="7"/>
      <c r="S6" s="7"/>
      <c r="T6" s="7"/>
      <c r="U6" s="7"/>
      <c r="V6" s="7">
        <f>SUM(N6:U6)</f>
        <v>1389.2217996793981</v>
      </c>
    </row>
    <row r="7" spans="1:22" x14ac:dyDescent="0.25">
      <c r="A7" s="1" t="s">
        <v>23</v>
      </c>
      <c r="B7" s="1"/>
      <c r="C7">
        <f>SUM(C8:C9)</f>
        <v>445</v>
      </c>
      <c r="D7">
        <f t="shared" ref="D7:J7" si="3">SUM(D8:D9)</f>
        <v>351.49999999999994</v>
      </c>
      <c r="E7">
        <f t="shared" si="3"/>
        <v>341.11001759609957</v>
      </c>
      <c r="F7">
        <f t="shared" si="3"/>
        <v>333.92499999999995</v>
      </c>
      <c r="G7">
        <f t="shared" si="3"/>
        <v>328.45625538390664</v>
      </c>
      <c r="H7">
        <f t="shared" si="3"/>
        <v>324.05451671629453</v>
      </c>
      <c r="I7">
        <f t="shared" si="3"/>
        <v>320.37895296702965</v>
      </c>
      <c r="J7">
        <f t="shared" si="3"/>
        <v>317.22874999999993</v>
      </c>
      <c r="K7">
        <f t="shared" si="2"/>
        <v>2761.6534926633303</v>
      </c>
      <c r="M7" s="6">
        <v>3021</v>
      </c>
      <c r="N7" s="7"/>
      <c r="O7" s="7"/>
      <c r="P7" s="7"/>
      <c r="Q7" s="7"/>
      <c r="R7" s="7">
        <f>(D5+E5)*R11</f>
        <v>1731.5806919674528</v>
      </c>
      <c r="S7" s="7">
        <f>(F5+G5)*S11</f>
        <v>1705.6865484281523</v>
      </c>
      <c r="T7" s="7">
        <f>(H5+I5)*T11</f>
        <v>1709.2536004168862</v>
      </c>
      <c r="U7" s="7">
        <f>J5*U11</f>
        <v>866.63890201185416</v>
      </c>
      <c r="V7" s="7">
        <f>SUM(N7:U7)</f>
        <v>6013.1597428243449</v>
      </c>
    </row>
    <row r="8" spans="1:22" ht="7.5" customHeight="1" x14ac:dyDescent="0.25">
      <c r="A8" s="2" t="s">
        <v>0</v>
      </c>
      <c r="B8" s="2"/>
      <c r="C8">
        <v>75</v>
      </c>
      <c r="K8">
        <f t="shared" si="2"/>
        <v>75</v>
      </c>
      <c r="M8" s="9"/>
      <c r="N8" s="10"/>
      <c r="O8" s="10"/>
      <c r="P8" s="10"/>
      <c r="Q8" s="10"/>
      <c r="R8" s="10"/>
      <c r="S8" s="10"/>
      <c r="T8" s="10"/>
      <c r="U8" s="10"/>
      <c r="V8" s="11"/>
    </row>
    <row r="9" spans="1:22" x14ac:dyDescent="0.25">
      <c r="A9" s="2" t="s">
        <v>1</v>
      </c>
      <c r="B9" s="2"/>
      <c r="C9">
        <f>SUM(C10:C15)</f>
        <v>370</v>
      </c>
      <c r="D9">
        <f t="shared" ref="D9:J9" si="4">SUM(D10:D15)</f>
        <v>351.49999999999994</v>
      </c>
      <c r="E9">
        <f t="shared" si="4"/>
        <v>341.11001759609957</v>
      </c>
      <c r="F9">
        <f t="shared" si="4"/>
        <v>333.92499999999995</v>
      </c>
      <c r="G9">
        <f t="shared" si="4"/>
        <v>328.45625538390664</v>
      </c>
      <c r="H9">
        <f t="shared" si="4"/>
        <v>324.05451671629453</v>
      </c>
      <c r="I9">
        <f t="shared" si="4"/>
        <v>320.37895296702965</v>
      </c>
      <c r="J9">
        <f t="shared" si="4"/>
        <v>317.22874999999993</v>
      </c>
      <c r="K9">
        <f t="shared" si="2"/>
        <v>2686.6534926633303</v>
      </c>
      <c r="M9" s="6" t="s">
        <v>35</v>
      </c>
      <c r="N9" s="6"/>
      <c r="O9" s="6"/>
      <c r="P9" s="6"/>
      <c r="Q9" s="6">
        <v>1</v>
      </c>
      <c r="R9" s="6">
        <v>2</v>
      </c>
      <c r="S9" s="6">
        <v>2</v>
      </c>
      <c r="T9" s="6">
        <v>2</v>
      </c>
      <c r="U9" s="6">
        <v>1</v>
      </c>
      <c r="V9" s="6">
        <f>SUM(N9:U9)</f>
        <v>8</v>
      </c>
    </row>
    <row r="10" spans="1:22" x14ac:dyDescent="0.25">
      <c r="A10" s="5" t="s">
        <v>2</v>
      </c>
      <c r="B10" s="5"/>
      <c r="C10">
        <f>(25000000+8*(10*1000000))/1000000</f>
        <v>105</v>
      </c>
      <c r="D10">
        <f>$C10*D$3^(LN($B$1)/LN(2))</f>
        <v>99.749999999999986</v>
      </c>
      <c r="E10">
        <f>$C10*E$3^(LN($B$1)/LN(2))</f>
        <v>96.801491479974203</v>
      </c>
      <c r="F10">
        <f>$C10*F$3^(LN($B$1)/LN(2))</f>
        <v>94.762500000000003</v>
      </c>
      <c r="G10">
        <f>$C10*G$3^(LN($B$1)/LN(2))</f>
        <v>93.210558960297831</v>
      </c>
      <c r="H10">
        <f>$C10*H$3^(LN($B$1)/LN(2))</f>
        <v>91.961416905975483</v>
      </c>
      <c r="I10">
        <f>$C10*I$3^(LN($B$1)/LN(2))</f>
        <v>90.918351517670573</v>
      </c>
      <c r="J10">
        <f>$C10*J$3^(LN($B$1)/LN(2))</f>
        <v>90.024374999999992</v>
      </c>
      <c r="K10">
        <f t="shared" si="2"/>
        <v>762.42869386391794</v>
      </c>
    </row>
    <row r="11" spans="1:22" x14ac:dyDescent="0.25">
      <c r="A11" s="5" t="s">
        <v>3</v>
      </c>
      <c r="B11" s="5"/>
      <c r="C11">
        <v>100</v>
      </c>
      <c r="D11">
        <f>$C11*D$3^(LN($B$1)/LN(2))</f>
        <v>94.999999999999986</v>
      </c>
      <c r="E11">
        <f>$C11*E$3^(LN($B$1)/LN(2))</f>
        <v>92.191896647594476</v>
      </c>
      <c r="F11">
        <f>$C11*F$3^(LN($B$1)/LN(2))</f>
        <v>90.25</v>
      </c>
      <c r="G11">
        <f>$C11*G$3^(LN($B$1)/LN(2))</f>
        <v>88.771960914569362</v>
      </c>
      <c r="H11">
        <f>$C11*H$3^(LN($B$1)/LN(2))</f>
        <v>87.582301815214748</v>
      </c>
      <c r="I11">
        <f>$C11*I$3^(LN($B$1)/LN(2))</f>
        <v>86.5889062073053</v>
      </c>
      <c r="J11">
        <f>$C11*J$3^(LN($B$1)/LN(2))</f>
        <v>85.737499999999983</v>
      </c>
      <c r="K11">
        <f t="shared" si="2"/>
        <v>726.12256558468391</v>
      </c>
      <c r="M11" t="s">
        <v>25</v>
      </c>
      <c r="N11">
        <f>1.03^N3</f>
        <v>2.2212890055701555</v>
      </c>
      <c r="O11">
        <f>1.03^O3</f>
        <v>2.2879276757372602</v>
      </c>
      <c r="P11">
        <f>1.03^P3</f>
        <v>2.3565655060093778</v>
      </c>
      <c r="Q11">
        <f>1.03^Q3</f>
        <v>2.4272624711896591</v>
      </c>
      <c r="R11">
        <f>1.03^R3</f>
        <v>2.5000803453253493</v>
      </c>
      <c r="S11">
        <f>1.03^S3</f>
        <v>2.5750827556851092</v>
      </c>
      <c r="T11">
        <f>1.03^T3</f>
        <v>2.6523352383556626</v>
      </c>
      <c r="U11">
        <f>1.03^U3</f>
        <v>2.7319052955063321</v>
      </c>
    </row>
    <row r="12" spans="1:22" x14ac:dyDescent="0.25">
      <c r="A12" s="5" t="s">
        <v>4</v>
      </c>
      <c r="B12" s="5"/>
      <c r="C12">
        <v>15</v>
      </c>
      <c r="D12">
        <f>$C12*D$3^(LN($B$1)/LN(2))</f>
        <v>14.249999999999998</v>
      </c>
      <c r="E12">
        <f>$C12*E$3^(LN($B$1)/LN(2))</f>
        <v>13.828784497139171</v>
      </c>
      <c r="F12">
        <f>$C12*F$3^(LN($B$1)/LN(2))</f>
        <v>13.5375</v>
      </c>
      <c r="G12">
        <f>$C12*G$3^(LN($B$1)/LN(2))</f>
        <v>13.315794137185403</v>
      </c>
      <c r="H12">
        <f>$C12*H$3^(LN($B$1)/LN(2))</f>
        <v>13.137345272282213</v>
      </c>
      <c r="I12">
        <f>$C12*I$3^(LN($B$1)/LN(2))</f>
        <v>12.988335931095795</v>
      </c>
      <c r="J12">
        <f>$C12*J$3^(LN($B$1)/LN(2))</f>
        <v>12.860624999999999</v>
      </c>
      <c r="K12">
        <f t="shared" si="2"/>
        <v>108.91838483770258</v>
      </c>
      <c r="M12" t="s">
        <v>25</v>
      </c>
      <c r="N12">
        <v>1</v>
      </c>
      <c r="O12">
        <f>N12*1.03</f>
        <v>1.03</v>
      </c>
      <c r="P12">
        <f t="shared" ref="P12:U12" si="5">O12*1.03</f>
        <v>1.0609</v>
      </c>
      <c r="Q12">
        <f t="shared" si="5"/>
        <v>1.092727</v>
      </c>
      <c r="R12">
        <f t="shared" si="5"/>
        <v>1.1255088100000001</v>
      </c>
      <c r="S12">
        <f t="shared" si="5"/>
        <v>1.1592740743000001</v>
      </c>
      <c r="T12">
        <f t="shared" si="5"/>
        <v>1.1940522965290001</v>
      </c>
      <c r="U12">
        <f t="shared" si="5"/>
        <v>1.2298738654248702</v>
      </c>
    </row>
    <row r="13" spans="1:22" x14ac:dyDescent="0.25">
      <c r="A13" s="5" t="s">
        <v>5</v>
      </c>
      <c r="B13" s="5"/>
      <c r="C13">
        <v>50</v>
      </c>
      <c r="D13">
        <f>$C13*D$3^(LN($B$1)/LN(2))</f>
        <v>47.499999999999993</v>
      </c>
      <c r="E13">
        <f>$C13*E$3^(LN($B$1)/LN(2))</f>
        <v>46.095948323797238</v>
      </c>
      <c r="F13">
        <f>$C13*F$3^(LN($B$1)/LN(2))</f>
        <v>45.125</v>
      </c>
      <c r="G13">
        <f>$C13*G$3^(LN($B$1)/LN(2))</f>
        <v>44.385980457284681</v>
      </c>
      <c r="H13">
        <f>$C13*H$3^(LN($B$1)/LN(2))</f>
        <v>43.791150907607374</v>
      </c>
      <c r="I13">
        <f>$C13*I$3^(LN($B$1)/LN(2))</f>
        <v>43.29445310365265</v>
      </c>
      <c r="J13">
        <f>$C13*J$3^(LN($B$1)/LN(2))</f>
        <v>42.868749999999991</v>
      </c>
      <c r="K13">
        <f t="shared" si="2"/>
        <v>363.06128279234196</v>
      </c>
    </row>
    <row r="14" spans="1:22" x14ac:dyDescent="0.25">
      <c r="A14" s="5" t="s">
        <v>6</v>
      </c>
      <c r="B14" s="5"/>
      <c r="C14">
        <v>50</v>
      </c>
      <c r="D14">
        <f>$C14*D$3^(LN($B$1)/LN(2))</f>
        <v>47.499999999999993</v>
      </c>
      <c r="E14">
        <f>$C14*E$3^(LN($B$1)/LN(2))</f>
        <v>46.095948323797238</v>
      </c>
      <c r="F14">
        <f>$C14*F$3^(LN($B$1)/LN(2))</f>
        <v>45.125</v>
      </c>
      <c r="G14">
        <f>$C14*G$3^(LN($B$1)/LN(2))</f>
        <v>44.385980457284681</v>
      </c>
      <c r="H14">
        <f>$C14*H$3^(LN($B$1)/LN(2))</f>
        <v>43.791150907607374</v>
      </c>
      <c r="I14">
        <f>$C14*I$3^(LN($B$1)/LN(2))</f>
        <v>43.29445310365265</v>
      </c>
      <c r="J14">
        <f>$C14*J$3^(LN($B$1)/LN(2))</f>
        <v>42.868749999999991</v>
      </c>
      <c r="K14">
        <f t="shared" si="2"/>
        <v>363.06128279234196</v>
      </c>
    </row>
    <row r="15" spans="1:22" x14ac:dyDescent="0.25">
      <c r="A15" s="5" t="s">
        <v>7</v>
      </c>
      <c r="B15" s="5"/>
      <c r="C15">
        <v>50</v>
      </c>
      <c r="D15">
        <f>$C15*D$3^(LN($B$1)/LN(2))</f>
        <v>47.499999999999993</v>
      </c>
      <c r="E15">
        <f>$C15*E$3^(LN($B$1)/LN(2))</f>
        <v>46.095948323797238</v>
      </c>
      <c r="F15">
        <f>$C15*F$3^(LN($B$1)/LN(2))</f>
        <v>45.125</v>
      </c>
      <c r="G15">
        <f>$C15*G$3^(LN($B$1)/LN(2))</f>
        <v>44.385980457284681</v>
      </c>
      <c r="H15">
        <f>$C15*H$3^(LN($B$1)/LN(2))</f>
        <v>43.791150907607374</v>
      </c>
      <c r="I15">
        <f>$C15*I$3^(LN($B$1)/LN(2))</f>
        <v>43.29445310365265</v>
      </c>
      <c r="J15">
        <f>$C15*J$3^(LN($B$1)/LN(2))</f>
        <v>42.868749999999991</v>
      </c>
      <c r="K15">
        <f t="shared" si="2"/>
        <v>363.06128279234196</v>
      </c>
    </row>
    <row r="16" spans="1:22" x14ac:dyDescent="0.25">
      <c r="A16" s="5"/>
      <c r="B16" s="5"/>
    </row>
    <row r="17" spans="1:2" x14ac:dyDescent="0.25">
      <c r="A17" s="8" t="s">
        <v>41</v>
      </c>
      <c r="B17" s="8" t="s">
        <v>20</v>
      </c>
    </row>
    <row r="18" spans="1:2" x14ac:dyDescent="0.25">
      <c r="A18" s="12" t="s">
        <v>42</v>
      </c>
      <c r="B18" s="7">
        <f>SUM(B19,B24)</f>
        <v>106.08999999999999</v>
      </c>
    </row>
    <row r="19" spans="1:2" x14ac:dyDescent="0.25">
      <c r="A19" s="13" t="s">
        <v>36</v>
      </c>
      <c r="B19" s="7">
        <f>SUM(B20:B23)</f>
        <v>53.044999999999995</v>
      </c>
    </row>
    <row r="20" spans="1:2" x14ac:dyDescent="0.25">
      <c r="A20" s="14" t="s">
        <v>37</v>
      </c>
      <c r="B20" s="7">
        <f>((P6/2)*0.4)/1.1</f>
        <v>19.289090909090909</v>
      </c>
    </row>
    <row r="21" spans="1:2" x14ac:dyDescent="0.25">
      <c r="A21" s="14" t="s">
        <v>38</v>
      </c>
      <c r="B21" s="7">
        <f>((P6/2)*0.45)/1.1</f>
        <v>21.700227272727268</v>
      </c>
    </row>
    <row r="22" spans="1:2" x14ac:dyDescent="0.25">
      <c r="A22" s="14" t="s">
        <v>40</v>
      </c>
      <c r="B22" s="7">
        <f>((P6/2)*0.15)/1.1</f>
        <v>7.2334090909090891</v>
      </c>
    </row>
    <row r="23" spans="1:2" x14ac:dyDescent="0.25">
      <c r="A23" s="14" t="s">
        <v>43</v>
      </c>
      <c r="B23" s="7">
        <f>SUM(B20:B22)*0.1</f>
        <v>4.8222727272727273</v>
      </c>
    </row>
    <row r="24" spans="1:2" x14ac:dyDescent="0.25">
      <c r="A24" s="13" t="s">
        <v>39</v>
      </c>
      <c r="B24" s="7">
        <f>SUM(B25:B28)</f>
        <v>53.044999999999995</v>
      </c>
    </row>
    <row r="25" spans="1:2" x14ac:dyDescent="0.25">
      <c r="A25" s="14" t="s">
        <v>37</v>
      </c>
      <c r="B25" s="7">
        <f>B20</f>
        <v>19.289090909090909</v>
      </c>
    </row>
    <row r="26" spans="1:2" x14ac:dyDescent="0.25">
      <c r="A26" s="14" t="s">
        <v>38</v>
      </c>
      <c r="B26" s="7">
        <f t="shared" ref="B26:B28" si="6">B21</f>
        <v>21.700227272727268</v>
      </c>
    </row>
    <row r="27" spans="1:2" x14ac:dyDescent="0.25">
      <c r="A27" s="14" t="s">
        <v>40</v>
      </c>
      <c r="B27" s="7">
        <f t="shared" si="6"/>
        <v>7.2334090909090891</v>
      </c>
    </row>
    <row r="28" spans="1:2" x14ac:dyDescent="0.25">
      <c r="A28" s="14" t="s">
        <v>43</v>
      </c>
      <c r="B28" s="7">
        <f t="shared" si="6"/>
        <v>4.8222727272727273</v>
      </c>
    </row>
  </sheetData>
  <mergeCells count="1">
    <mergeCell ref="M8:V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Stategic Defense Initiative Org</vt:lpstr>
      <vt:lpstr>POE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B. Cui</dc:creator>
  <cp:lastModifiedBy>Wei B. Cui</cp:lastModifiedBy>
  <dcterms:created xsi:type="dcterms:W3CDTF">2017-02-03T18:23:55Z</dcterms:created>
  <dcterms:modified xsi:type="dcterms:W3CDTF">2017-02-04T03:16:46Z</dcterms:modified>
</cp:coreProperties>
</file>